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67BCF687-9F5D-4D08-9794-723C93B27315}" xr6:coauthVersionLast="47" xr6:coauthVersionMax="47" xr10:uidLastSave="{00000000-0000-0000-0000-000000000000}"/>
  <bookViews>
    <workbookView xWindow="6945" yWindow="1125" windowWidth="21600" windowHeight="11385" tabRatio="944" xr2:uid="{AF882A88-0C0D-41AF-B099-718A1CE4D02D}"/>
  </bookViews>
  <sheets>
    <sheet name="1-2023-2031 O&amp;M fcst" sheetId="16" r:id="rId1"/>
    <sheet name="2-2022 O&amp;M Sum" sheetId="8" r:id="rId2"/>
    <sheet name="3-2022 O&amp;M Detail" sheetId="7" r:id="rId3"/>
    <sheet name="2021 LUG" sheetId="15" state="hidden" r:id="rId4"/>
    <sheet name="2022 LUG" sheetId="14" state="hidden" r:id="rId5"/>
    <sheet name="4-2023 O&amp;M Sum" sheetId="18" r:id="rId6"/>
    <sheet name="5-2023 O&amp;M Detail" sheetId="19" r:id="rId7"/>
    <sheet name="6-2022 Capital Sum" sheetId="12" r:id="rId8"/>
    <sheet name="7-2022 Capital Detail" sheetId="5" r:id="rId9"/>
    <sheet name="8-2023 Capital Sum" sheetId="20" r:id="rId10"/>
    <sheet name="9-2023 Capital Detail" sheetId="21" r:id="rId11"/>
    <sheet name="10 2023-2031 Capital fcst" sheetId="17" r:id="rId12"/>
    <sheet name="10yearcalcs" sheetId="22" state="hidden" r:id="rId13"/>
    <sheet name="PCA Tie-Out" sheetId="11" state="hidden" r:id="rId14"/>
  </sheets>
  <externalReferences>
    <externalReference r:id="rId15"/>
  </externalReferences>
  <definedNames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3" hidden="1">'2021 LUG'!$A$5:$S$832</definedName>
    <definedName name="_xlnm._FilterDatabase" localSheetId="4" hidden="1">'2022 LUG'!$A$4:$S$832</definedName>
    <definedName name="_xlnm._FilterDatabase" localSheetId="8" hidden="1">'7-2022 Capital Detail'!$A$709:$W$750</definedName>
    <definedName name="_xlnm._FilterDatabase" localSheetId="10" hidden="1">'9-2023 Capital Detail'!$A$14:$W$413</definedName>
    <definedName name="_xlnm._FilterDatabase" localSheetId="13" hidden="1">'PCA Tie-Out'!$A$3:$AI$34</definedName>
    <definedName name="_Key1" localSheetId="1" hidden="1">#REF!</definedName>
    <definedName name="_Key1" localSheetId="2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Order1" hidden="1">255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wrn.print." hidden="1">{"Input",#N/A,FALSE,"Input";"trueup",#N/A,FALSE,"Input";"Interest",#N/A,FALSE,"Input"}</definedName>
    <definedName name="x" localSheetId="1" hidden="1">#REF!</definedName>
    <definedName name="x" localSheetId="5" hidden="1">#REF!</definedName>
    <definedName name="x" localSheetId="7" hidden="1">#REF!</definedName>
    <definedName name="x" localSheetId="9" hidden="1">#REF!</definedName>
    <definedName name="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16" l="1"/>
  <c r="E39" i="16"/>
  <c r="F39" i="16"/>
  <c r="G39" i="16"/>
  <c r="G40" i="16" s="1"/>
  <c r="H39" i="16"/>
  <c r="H40" i="16" s="1"/>
  <c r="I39" i="16"/>
  <c r="J39" i="16"/>
  <c r="K39" i="16"/>
  <c r="L39" i="16"/>
  <c r="L40" i="16" s="1"/>
  <c r="E40" i="16"/>
  <c r="F40" i="16"/>
  <c r="I40" i="16"/>
  <c r="J40" i="16"/>
  <c r="K40" i="16"/>
  <c r="D40" i="16"/>
  <c r="W352" i="5"/>
  <c r="W353" i="5"/>
  <c r="W354" i="5"/>
  <c r="W355" i="5"/>
  <c r="W356" i="5"/>
  <c r="W357" i="5"/>
  <c r="W358" i="5"/>
  <c r="W359" i="5"/>
  <c r="W360" i="5"/>
  <c r="W361" i="5"/>
  <c r="W362" i="5"/>
  <c r="W363" i="5"/>
  <c r="W364" i="5"/>
  <c r="W365" i="5"/>
  <c r="W366" i="5"/>
  <c r="W367" i="5"/>
  <c r="W368" i="5"/>
  <c r="W369" i="5"/>
  <c r="W370" i="5"/>
  <c r="W371" i="5"/>
  <c r="W372" i="5"/>
  <c r="W373" i="5"/>
  <c r="W374" i="5"/>
  <c r="W375" i="5"/>
  <c r="W376" i="5"/>
  <c r="W377" i="5"/>
  <c r="W378" i="5"/>
  <c r="W379" i="5"/>
  <c r="W380" i="5"/>
  <c r="W381" i="5"/>
  <c r="W382" i="5"/>
  <c r="W383" i="5"/>
  <c r="W384" i="5"/>
  <c r="W385" i="5"/>
  <c r="W386" i="5"/>
  <c r="W387" i="5"/>
  <c r="W388" i="5"/>
  <c r="W389" i="5"/>
  <c r="W390" i="5"/>
  <c r="W391" i="5"/>
  <c r="W392" i="5"/>
  <c r="W393" i="5"/>
  <c r="W394" i="5"/>
  <c r="W395" i="5"/>
  <c r="W396" i="5"/>
  <c r="W397" i="5"/>
  <c r="W398" i="5"/>
  <c r="W399" i="5"/>
  <c r="W400" i="5"/>
  <c r="W401" i="5"/>
  <c r="W402" i="5"/>
  <c r="W403" i="5"/>
  <c r="W404" i="5"/>
  <c r="W405" i="5"/>
  <c r="W406" i="5"/>
  <c r="W407" i="5"/>
  <c r="W408" i="5"/>
  <c r="W409" i="5"/>
  <c r="W410" i="5"/>
  <c r="W411" i="5"/>
  <c r="W412" i="5"/>
  <c r="W413" i="5"/>
  <c r="W414" i="5"/>
  <c r="W415" i="5"/>
  <c r="W416" i="5"/>
  <c r="W417" i="5"/>
  <c r="W418" i="5"/>
  <c r="W419" i="5"/>
  <c r="W420" i="5"/>
  <c r="W421" i="5"/>
  <c r="W422" i="5"/>
  <c r="W423" i="5"/>
  <c r="W424" i="5"/>
  <c r="W425" i="5"/>
  <c r="W426" i="5"/>
  <c r="W427" i="5"/>
  <c r="W428" i="5"/>
  <c r="W429" i="5"/>
  <c r="W430" i="5"/>
  <c r="W431" i="5"/>
  <c r="W432" i="5"/>
  <c r="W433" i="5"/>
  <c r="W434" i="5"/>
  <c r="W435" i="5"/>
  <c r="W436" i="5"/>
  <c r="W437" i="5"/>
  <c r="W438" i="5"/>
  <c r="W439" i="5"/>
  <c r="W440" i="5"/>
  <c r="W441" i="5"/>
  <c r="W442" i="5"/>
  <c r="W443" i="5"/>
  <c r="W444" i="5"/>
  <c r="W445" i="5"/>
  <c r="W446" i="5"/>
  <c r="W447" i="5"/>
  <c r="W448" i="5"/>
  <c r="W449" i="5"/>
  <c r="W450" i="5"/>
  <c r="W451" i="5"/>
  <c r="W452" i="5"/>
  <c r="W453" i="5"/>
  <c r="W454" i="5"/>
  <c r="W455" i="5"/>
  <c r="W456" i="5"/>
  <c r="W457" i="5"/>
  <c r="W458" i="5"/>
  <c r="W459" i="5"/>
  <c r="W460" i="5"/>
  <c r="W461" i="5"/>
  <c r="W462" i="5"/>
  <c r="W463" i="5"/>
  <c r="W464" i="5"/>
  <c r="W465" i="5"/>
  <c r="W466" i="5"/>
  <c r="W467" i="5"/>
  <c r="W468" i="5"/>
  <c r="W469" i="5"/>
  <c r="W470" i="5"/>
  <c r="W471" i="5"/>
  <c r="W472" i="5"/>
  <c r="W473" i="5"/>
  <c r="W474" i="5"/>
  <c r="W475" i="5"/>
  <c r="W476" i="5"/>
  <c r="W477" i="5"/>
  <c r="W478" i="5"/>
  <c r="W479" i="5"/>
  <c r="W480" i="5"/>
  <c r="W481" i="5"/>
  <c r="W482" i="5"/>
  <c r="W483" i="5"/>
  <c r="W484" i="5"/>
  <c r="W485" i="5"/>
  <c r="W486" i="5"/>
  <c r="W487" i="5"/>
  <c r="W488" i="5"/>
  <c r="W489" i="5"/>
  <c r="W490" i="5"/>
  <c r="W491" i="5"/>
  <c r="W492" i="5"/>
  <c r="W493" i="5"/>
  <c r="W494" i="5"/>
  <c r="W495" i="5"/>
  <c r="W496" i="5"/>
  <c r="W497" i="5"/>
  <c r="W498" i="5"/>
  <c r="W499" i="5"/>
  <c r="W500" i="5"/>
  <c r="W501" i="5"/>
  <c r="W502" i="5"/>
  <c r="W503" i="5"/>
  <c r="W504" i="5"/>
  <c r="W505" i="5"/>
  <c r="W506" i="5"/>
  <c r="W507" i="5"/>
  <c r="W508" i="5"/>
  <c r="W509" i="5"/>
  <c r="W510" i="5"/>
  <c r="W511" i="5"/>
  <c r="W512" i="5"/>
  <c r="W513" i="5"/>
  <c r="W514" i="5"/>
  <c r="W515" i="5"/>
  <c r="W516" i="5"/>
  <c r="W517" i="5"/>
  <c r="W518" i="5"/>
  <c r="W519" i="5"/>
  <c r="W520" i="5"/>
  <c r="W521" i="5"/>
  <c r="W522" i="5"/>
  <c r="W523" i="5"/>
  <c r="W524" i="5"/>
  <c r="W525" i="5"/>
  <c r="W526" i="5"/>
  <c r="W527" i="5"/>
  <c r="W528" i="5"/>
  <c r="W529" i="5"/>
  <c r="W530" i="5"/>
  <c r="W531" i="5"/>
  <c r="W532" i="5"/>
  <c r="W533" i="5"/>
  <c r="W534" i="5"/>
  <c r="W535" i="5"/>
  <c r="W536" i="5"/>
  <c r="W537" i="5"/>
  <c r="W538" i="5"/>
  <c r="W539" i="5"/>
  <c r="W540" i="5"/>
  <c r="W541" i="5"/>
  <c r="W542" i="5"/>
  <c r="W543" i="5"/>
  <c r="W544" i="5"/>
  <c r="W545" i="5"/>
  <c r="W546" i="5"/>
  <c r="W547" i="5"/>
  <c r="W548" i="5"/>
  <c r="W549" i="5"/>
  <c r="W550" i="5"/>
  <c r="W551" i="5"/>
  <c r="W552" i="5"/>
  <c r="W553" i="5"/>
  <c r="W554" i="5"/>
  <c r="W555" i="5"/>
  <c r="W556" i="5"/>
  <c r="W557" i="5"/>
  <c r="W558" i="5"/>
  <c r="W559" i="5"/>
  <c r="W560" i="5"/>
  <c r="W561" i="5"/>
  <c r="W562" i="5"/>
  <c r="W563" i="5"/>
  <c r="W564" i="5"/>
  <c r="W565" i="5"/>
  <c r="W566" i="5"/>
  <c r="W567" i="5"/>
  <c r="W568" i="5"/>
  <c r="W569" i="5"/>
  <c r="W570" i="5"/>
  <c r="W571" i="5"/>
  <c r="W572" i="5"/>
  <c r="W573" i="5"/>
  <c r="W574" i="5"/>
  <c r="W575" i="5"/>
  <c r="W576" i="5"/>
  <c r="W577" i="5"/>
  <c r="W578" i="5"/>
  <c r="W579" i="5"/>
  <c r="W580" i="5"/>
  <c r="W581" i="5"/>
  <c r="W582" i="5"/>
  <c r="W583" i="5"/>
  <c r="W584" i="5"/>
  <c r="W585" i="5"/>
  <c r="W586" i="5"/>
  <c r="W587" i="5"/>
  <c r="W588" i="5"/>
  <c r="W589" i="5"/>
  <c r="W590" i="5"/>
  <c r="W591" i="5"/>
  <c r="W592" i="5"/>
  <c r="W593" i="5"/>
  <c r="W594" i="5"/>
  <c r="W595" i="5"/>
  <c r="W596" i="5"/>
  <c r="W597" i="5"/>
  <c r="W598" i="5"/>
  <c r="W599" i="5"/>
  <c r="W600" i="5"/>
  <c r="W601" i="5"/>
  <c r="W602" i="5"/>
  <c r="W603" i="5"/>
  <c r="W604" i="5"/>
  <c r="W605" i="5"/>
  <c r="W606" i="5"/>
  <c r="W607" i="5"/>
  <c r="W608" i="5"/>
  <c r="W609" i="5"/>
  <c r="W610" i="5"/>
  <c r="W611" i="5"/>
  <c r="W612" i="5"/>
  <c r="W613" i="5"/>
  <c r="W614" i="5"/>
  <c r="W615" i="5"/>
  <c r="W616" i="5"/>
  <c r="W617" i="5"/>
  <c r="W618" i="5"/>
  <c r="W619" i="5"/>
  <c r="W620" i="5"/>
  <c r="W621" i="5"/>
  <c r="W622" i="5"/>
  <c r="W623" i="5"/>
  <c r="W624" i="5"/>
  <c r="W625" i="5"/>
  <c r="W626" i="5"/>
  <c r="W627" i="5"/>
  <c r="W628" i="5"/>
  <c r="W629" i="5"/>
  <c r="W630" i="5"/>
  <c r="W631" i="5"/>
  <c r="W632" i="5"/>
  <c r="W633" i="5"/>
  <c r="W634" i="5"/>
  <c r="W635" i="5"/>
  <c r="W636" i="5"/>
  <c r="W637" i="5"/>
  <c r="W638" i="5"/>
  <c r="W639" i="5"/>
  <c r="W640" i="5"/>
  <c r="W641" i="5"/>
  <c r="W642" i="5"/>
  <c r="W643" i="5"/>
  <c r="W644" i="5"/>
  <c r="W645" i="5"/>
  <c r="W646" i="5"/>
  <c r="W647" i="5"/>
  <c r="W648" i="5"/>
  <c r="W649" i="5"/>
  <c r="W650" i="5"/>
  <c r="W651" i="5"/>
  <c r="W652" i="5"/>
  <c r="W653" i="5"/>
  <c r="W654" i="5"/>
  <c r="W655" i="5"/>
  <c r="W656" i="5"/>
  <c r="W657" i="5"/>
  <c r="W658" i="5"/>
  <c r="W659" i="5"/>
  <c r="W660" i="5"/>
  <c r="W661" i="5"/>
  <c r="W662" i="5"/>
  <c r="W663" i="5"/>
  <c r="W664" i="5"/>
  <c r="W665" i="5"/>
  <c r="K14" i="5"/>
  <c r="M34" i="22" l="1"/>
  <c r="L34" i="22"/>
  <c r="K34" i="22"/>
  <c r="J34" i="22"/>
  <c r="I34" i="22"/>
  <c r="H34" i="22"/>
  <c r="G34" i="22"/>
  <c r="F34" i="22"/>
  <c r="E34" i="22"/>
  <c r="D34" i="22"/>
  <c r="C34" i="22"/>
  <c r="B34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C18" i="22"/>
  <c r="D18" i="22"/>
  <c r="E18" i="22"/>
  <c r="F18" i="22"/>
  <c r="G18" i="22"/>
  <c r="H18" i="22"/>
  <c r="I18" i="22"/>
  <c r="J18" i="22"/>
  <c r="K18" i="22"/>
  <c r="L18" i="22"/>
  <c r="M18" i="22"/>
  <c r="B18" i="22"/>
  <c r="F6" i="16" l="1"/>
  <c r="G6" i="16" s="1"/>
  <c r="H6" i="16" s="1"/>
  <c r="I6" i="16" s="1"/>
  <c r="J6" i="16" s="1"/>
  <c r="K6" i="16" s="1"/>
  <c r="L6" i="16" s="1"/>
  <c r="E6" i="16"/>
  <c r="D6" i="16"/>
  <c r="K482" i="7"/>
  <c r="L482" i="7"/>
  <c r="M482" i="7"/>
  <c r="N482" i="7"/>
  <c r="O482" i="7"/>
  <c r="P482" i="7"/>
  <c r="Q482" i="7"/>
  <c r="R482" i="7"/>
  <c r="S482" i="7"/>
  <c r="T482" i="7"/>
  <c r="U482" i="7"/>
  <c r="V482" i="7"/>
  <c r="J482" i="7"/>
  <c r="J44" i="8"/>
  <c r="K44" i="8"/>
  <c r="L44" i="8"/>
  <c r="M44" i="8"/>
  <c r="N44" i="8"/>
  <c r="O44" i="8"/>
  <c r="P44" i="8"/>
  <c r="Q44" i="8"/>
  <c r="R44" i="8"/>
  <c r="S44" i="8"/>
  <c r="T44" i="8"/>
  <c r="I44" i="8"/>
  <c r="M33" i="22"/>
  <c r="L33" i="22"/>
  <c r="K33" i="22"/>
  <c r="J33" i="22"/>
  <c r="I33" i="22"/>
  <c r="H33" i="22"/>
  <c r="G33" i="22"/>
  <c r="F33" i="22"/>
  <c r="E33" i="22"/>
  <c r="D33" i="22"/>
  <c r="C33" i="22"/>
  <c r="B33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G14" i="22"/>
  <c r="C14" i="22"/>
  <c r="J13" i="22"/>
  <c r="I13" i="22"/>
  <c r="H13" i="22"/>
  <c r="G13" i="22"/>
  <c r="F13" i="22"/>
  <c r="E13" i="22"/>
  <c r="D13" i="22"/>
  <c r="C13" i="22"/>
  <c r="B13" i="22"/>
  <c r="J12" i="22"/>
  <c r="I12" i="22"/>
  <c r="H12" i="22"/>
  <c r="G12" i="22"/>
  <c r="F12" i="22"/>
  <c r="E12" i="22"/>
  <c r="D12" i="22"/>
  <c r="C12" i="22"/>
  <c r="B12" i="22"/>
  <c r="J11" i="22"/>
  <c r="J14" i="22" s="1"/>
  <c r="I11" i="22"/>
  <c r="I14" i="22" s="1"/>
  <c r="H11" i="22"/>
  <c r="H14" i="22" s="1"/>
  <c r="G11" i="22"/>
  <c r="F11" i="22"/>
  <c r="F14" i="22" s="1"/>
  <c r="E11" i="22"/>
  <c r="E14" i="22" s="1"/>
  <c r="D11" i="22"/>
  <c r="D14" i="22" s="1"/>
  <c r="C11" i="22"/>
  <c r="B11" i="22"/>
  <c r="B14" i="22" s="1"/>
  <c r="J9" i="22"/>
  <c r="I9" i="22"/>
  <c r="H9" i="22"/>
  <c r="G9" i="22"/>
  <c r="F9" i="22"/>
  <c r="E9" i="22"/>
  <c r="D9" i="22"/>
  <c r="C9" i="22"/>
  <c r="B9" i="22"/>
  <c r="U24" i="18"/>
  <c r="J24" i="18"/>
  <c r="K24" i="18"/>
  <c r="L24" i="18"/>
  <c r="M24" i="18"/>
  <c r="N24" i="18"/>
  <c r="O24" i="18"/>
  <c r="P24" i="18"/>
  <c r="Q24" i="18"/>
  <c r="R24" i="18"/>
  <c r="S24" i="18"/>
  <c r="T24" i="18"/>
  <c r="V577" i="19"/>
  <c r="K435" i="19"/>
  <c r="L435" i="19"/>
  <c r="M435" i="19"/>
  <c r="N435" i="19"/>
  <c r="O435" i="19"/>
  <c r="P435" i="19"/>
  <c r="Q435" i="19"/>
  <c r="R435" i="19"/>
  <c r="S435" i="19"/>
  <c r="T435" i="19"/>
  <c r="U435" i="19"/>
  <c r="W577" i="19"/>
  <c r="N28" i="22" l="1"/>
  <c r="N20" i="22"/>
  <c r="N18" i="22"/>
  <c r="N26" i="22"/>
  <c r="N34" i="22"/>
  <c r="N24" i="22"/>
  <c r="N32" i="22"/>
  <c r="N22" i="22"/>
  <c r="N30" i="22"/>
  <c r="N19" i="22"/>
  <c r="N23" i="22"/>
  <c r="N27" i="22"/>
  <c r="N31" i="22"/>
  <c r="N17" i="22"/>
  <c r="N21" i="22"/>
  <c r="N25" i="22"/>
  <c r="N29" i="22"/>
  <c r="N33" i="22"/>
  <c r="D23" i="16" l="1"/>
  <c r="J25" i="18"/>
  <c r="K25" i="18"/>
  <c r="L25" i="18"/>
  <c r="M25" i="18"/>
  <c r="N25" i="18"/>
  <c r="O25" i="18"/>
  <c r="P25" i="18"/>
  <c r="Q25" i="18"/>
  <c r="R25" i="18"/>
  <c r="S25" i="18"/>
  <c r="T25" i="18"/>
  <c r="I25" i="18"/>
  <c r="V178" i="19"/>
  <c r="K178" i="19"/>
  <c r="L178" i="19"/>
  <c r="M178" i="19"/>
  <c r="N178" i="19"/>
  <c r="O178" i="19"/>
  <c r="P178" i="19"/>
  <c r="Q178" i="19"/>
  <c r="R178" i="19"/>
  <c r="S178" i="19"/>
  <c r="T178" i="19"/>
  <c r="U178" i="19"/>
  <c r="J26" i="18"/>
  <c r="K26" i="18"/>
  <c r="L26" i="18"/>
  <c r="M26" i="18"/>
  <c r="N26" i="18"/>
  <c r="O26" i="18"/>
  <c r="P26" i="18"/>
  <c r="Q26" i="18"/>
  <c r="R26" i="18"/>
  <c r="S26" i="18"/>
  <c r="T26" i="18"/>
  <c r="I26" i="18"/>
  <c r="I24" i="18" s="1"/>
  <c r="U26" i="18"/>
  <c r="L23" i="16"/>
  <c r="K23" i="16"/>
  <c r="J23" i="16"/>
  <c r="I23" i="16"/>
  <c r="H23" i="16"/>
  <c r="G23" i="16"/>
  <c r="F23" i="16"/>
  <c r="E23" i="16"/>
  <c r="V210" i="19"/>
  <c r="V211" i="19"/>
  <c r="V212" i="19"/>
  <c r="V213" i="19"/>
  <c r="V214" i="19"/>
  <c r="U210" i="19"/>
  <c r="T210" i="19"/>
  <c r="S210" i="19"/>
  <c r="R210" i="19"/>
  <c r="Q210" i="19"/>
  <c r="P210" i="19"/>
  <c r="V187" i="19"/>
  <c r="S180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6" i="19"/>
  <c r="V185" i="19"/>
  <c r="V184" i="19"/>
  <c r="V183" i="19"/>
  <c r="V182" i="19"/>
  <c r="V181" i="19"/>
  <c r="U180" i="19"/>
  <c r="T180" i="19"/>
  <c r="Q180" i="19"/>
  <c r="P180" i="19"/>
  <c r="O180" i="19"/>
  <c r="N180" i="19"/>
  <c r="M180" i="19"/>
  <c r="L180" i="19"/>
  <c r="K180" i="19"/>
  <c r="J180" i="19"/>
  <c r="R180" i="19" l="1"/>
  <c r="V180" i="19" s="1"/>
  <c r="W180" i="19" s="1"/>
  <c r="E28" i="16"/>
  <c r="F28" i="16" s="1"/>
  <c r="G28" i="16" s="1"/>
  <c r="H28" i="16" s="1"/>
  <c r="I28" i="16" s="1"/>
  <c r="J28" i="16" s="1"/>
  <c r="K28" i="16" s="1"/>
  <c r="L28" i="16" s="1"/>
  <c r="E29" i="16"/>
  <c r="F29" i="16" s="1"/>
  <c r="G29" i="16" s="1"/>
  <c r="H29" i="16" s="1"/>
  <c r="I29" i="16" s="1"/>
  <c r="J29" i="16" s="1"/>
  <c r="K29" i="16" s="1"/>
  <c r="L29" i="16" s="1"/>
  <c r="E30" i="16"/>
  <c r="F30" i="16" s="1"/>
  <c r="G30" i="16" s="1"/>
  <c r="H30" i="16" s="1"/>
  <c r="I30" i="16" s="1"/>
  <c r="J30" i="16" s="1"/>
  <c r="K30" i="16" s="1"/>
  <c r="L30" i="16" s="1"/>
  <c r="E27" i="16"/>
  <c r="F27" i="16" s="1"/>
  <c r="G27" i="16" s="1"/>
  <c r="H27" i="16" s="1"/>
  <c r="I27" i="16" s="1"/>
  <c r="J27" i="16" s="1"/>
  <c r="K27" i="16" s="1"/>
  <c r="L27" i="16" s="1"/>
  <c r="W749" i="5" l="1"/>
  <c r="F31" i="16"/>
  <c r="G31" i="16" s="1"/>
  <c r="H31" i="16" s="1"/>
  <c r="I31" i="16" s="1"/>
  <c r="J31" i="16" s="1"/>
  <c r="K31" i="16" s="1"/>
  <c r="L31" i="16" s="1"/>
  <c r="E31" i="16"/>
  <c r="W462" i="21"/>
  <c r="W461" i="21"/>
  <c r="W460" i="21"/>
  <c r="W459" i="21"/>
  <c r="W458" i="21"/>
  <c r="W457" i="21"/>
  <c r="W456" i="21"/>
  <c r="W455" i="21"/>
  <c r="W454" i="21"/>
  <c r="W453" i="21"/>
  <c r="W452" i="21"/>
  <c r="W451" i="21"/>
  <c r="W737" i="5"/>
  <c r="W738" i="5"/>
  <c r="W739" i="5"/>
  <c r="W740" i="5"/>
  <c r="W741" i="5"/>
  <c r="W742" i="5"/>
  <c r="W743" i="5"/>
  <c r="W744" i="5"/>
  <c r="W745" i="5"/>
  <c r="W746" i="5"/>
  <c r="W747" i="5"/>
  <c r="W748" i="5"/>
  <c r="W736" i="5"/>
  <c r="F21" i="16"/>
  <c r="G21" i="16" s="1"/>
  <c r="H21" i="16" s="1"/>
  <c r="I21" i="16" s="1"/>
  <c r="J21" i="16" s="1"/>
  <c r="K21" i="16" s="1"/>
  <c r="L21" i="16" s="1"/>
  <c r="E21" i="16"/>
  <c r="K41" i="18" l="1"/>
  <c r="M41" i="18"/>
  <c r="O41" i="18"/>
  <c r="Q41" i="18"/>
  <c r="S41" i="18"/>
  <c r="I41" i="18"/>
  <c r="V504" i="19"/>
  <c r="V503" i="19"/>
  <c r="V502" i="19"/>
  <c r="V501" i="19"/>
  <c r="V500" i="19"/>
  <c r="V499" i="19"/>
  <c r="V498" i="19"/>
  <c r="V497" i="19"/>
  <c r="V496" i="19"/>
  <c r="V495" i="19"/>
  <c r="V494" i="19"/>
  <c r="V493" i="19"/>
  <c r="V492" i="19"/>
  <c r="V491" i="19"/>
  <c r="V490" i="19"/>
  <c r="V489" i="19"/>
  <c r="V488" i="19"/>
  <c r="V487" i="19"/>
  <c r="V486" i="19"/>
  <c r="V485" i="19"/>
  <c r="V484" i="19"/>
  <c r="U483" i="19"/>
  <c r="T483" i="19"/>
  <c r="S42" i="18" s="1"/>
  <c r="S483" i="19"/>
  <c r="R42" i="18" s="1"/>
  <c r="R483" i="19"/>
  <c r="Q42" i="18" s="1"/>
  <c r="Q483" i="19"/>
  <c r="P42" i="18" s="1"/>
  <c r="P483" i="19"/>
  <c r="O42" i="18" s="1"/>
  <c r="O483" i="19"/>
  <c r="N42" i="18" s="1"/>
  <c r="N483" i="19"/>
  <c r="M42" i="18" s="1"/>
  <c r="M483" i="19"/>
  <c r="L483" i="19"/>
  <c r="K42" i="18" s="1"/>
  <c r="K483" i="19"/>
  <c r="J42" i="18" s="1"/>
  <c r="J483" i="19"/>
  <c r="I42" i="18" s="1"/>
  <c r="V481" i="19"/>
  <c r="V480" i="19"/>
  <c r="V479" i="19"/>
  <c r="V478" i="19"/>
  <c r="V477" i="19"/>
  <c r="V476" i="19"/>
  <c r="V475" i="19"/>
  <c r="V474" i="19"/>
  <c r="V473" i="19"/>
  <c r="V472" i="19"/>
  <c r="V471" i="19"/>
  <c r="V470" i="19"/>
  <c r="V469" i="19"/>
  <c r="V468" i="19"/>
  <c r="V467" i="19"/>
  <c r="V466" i="19"/>
  <c r="V465" i="19"/>
  <c r="V464" i="19"/>
  <c r="V463" i="19"/>
  <c r="V462" i="19"/>
  <c r="V461" i="19"/>
  <c r="U460" i="19"/>
  <c r="T41" i="18" s="1"/>
  <c r="T460" i="19"/>
  <c r="S460" i="19"/>
  <c r="R41" i="18" s="1"/>
  <c r="R460" i="19"/>
  <c r="Q460" i="19"/>
  <c r="P41" i="18" s="1"/>
  <c r="P460" i="19"/>
  <c r="O460" i="19"/>
  <c r="N41" i="18" s="1"/>
  <c r="N460" i="19"/>
  <c r="M460" i="19"/>
  <c r="L41" i="18" s="1"/>
  <c r="L460" i="19"/>
  <c r="K460" i="19"/>
  <c r="J41" i="18" s="1"/>
  <c r="J460" i="19"/>
  <c r="V458" i="19"/>
  <c r="V457" i="19"/>
  <c r="V456" i="19"/>
  <c r="V455" i="19"/>
  <c r="V454" i="19"/>
  <c r="V453" i="19"/>
  <c r="V452" i="19"/>
  <c r="V451" i="19"/>
  <c r="V450" i="19"/>
  <c r="V449" i="19"/>
  <c r="V448" i="19"/>
  <c r="V447" i="19"/>
  <c r="V446" i="19"/>
  <c r="V445" i="19"/>
  <c r="V444" i="19"/>
  <c r="V443" i="19"/>
  <c r="V442" i="19"/>
  <c r="V441" i="19"/>
  <c r="V440" i="19"/>
  <c r="V439" i="19"/>
  <c r="V438" i="19"/>
  <c r="U437" i="19"/>
  <c r="T40" i="18" s="1"/>
  <c r="T437" i="19"/>
  <c r="S40" i="18" s="1"/>
  <c r="S437" i="19"/>
  <c r="R437" i="19"/>
  <c r="Q437" i="19"/>
  <c r="P40" i="18" s="1"/>
  <c r="P437" i="19"/>
  <c r="O40" i="18" s="1"/>
  <c r="O437" i="19"/>
  <c r="N437" i="19"/>
  <c r="M40" i="18" s="1"/>
  <c r="M437" i="19"/>
  <c r="L40" i="18" s="1"/>
  <c r="L437" i="19"/>
  <c r="K40" i="18" s="1"/>
  <c r="K437" i="19"/>
  <c r="J437" i="19"/>
  <c r="J43" i="8"/>
  <c r="K43" i="8"/>
  <c r="L43" i="8"/>
  <c r="M43" i="8"/>
  <c r="N43" i="8"/>
  <c r="O43" i="8"/>
  <c r="P43" i="8"/>
  <c r="Q43" i="8"/>
  <c r="R43" i="8"/>
  <c r="S43" i="8"/>
  <c r="T43" i="8"/>
  <c r="I43" i="8"/>
  <c r="V528" i="7"/>
  <c r="V527" i="7"/>
  <c r="V526" i="7"/>
  <c r="V525" i="7"/>
  <c r="V524" i="7"/>
  <c r="V523" i="7"/>
  <c r="V522" i="7"/>
  <c r="V521" i="7"/>
  <c r="V520" i="7"/>
  <c r="V519" i="7"/>
  <c r="V518" i="7"/>
  <c r="V517" i="7"/>
  <c r="V516" i="7"/>
  <c r="V515" i="7"/>
  <c r="V514" i="7"/>
  <c r="V513" i="7"/>
  <c r="V512" i="7"/>
  <c r="V511" i="7"/>
  <c r="V510" i="7"/>
  <c r="V509" i="7"/>
  <c r="V508" i="7"/>
  <c r="U507" i="7"/>
  <c r="T507" i="7"/>
  <c r="S507" i="7"/>
  <c r="R507" i="7"/>
  <c r="Q507" i="7"/>
  <c r="P507" i="7"/>
  <c r="O507" i="7"/>
  <c r="N507" i="7"/>
  <c r="M507" i="7"/>
  <c r="L507" i="7"/>
  <c r="K507" i="7"/>
  <c r="J507" i="7"/>
  <c r="V507" i="7" l="1"/>
  <c r="W507" i="7" s="1"/>
  <c r="V437" i="19"/>
  <c r="W437" i="19" s="1"/>
  <c r="P39" i="18"/>
  <c r="U41" i="18"/>
  <c r="K39" i="18"/>
  <c r="O39" i="18"/>
  <c r="S39" i="18"/>
  <c r="Q40" i="18"/>
  <c r="Q39" i="18" s="1"/>
  <c r="I40" i="18"/>
  <c r="I39" i="18" s="1"/>
  <c r="V460" i="19"/>
  <c r="W460" i="19" s="1"/>
  <c r="T42" i="18"/>
  <c r="T39" i="18" s="1"/>
  <c r="L42" i="18"/>
  <c r="L39" i="18" s="1"/>
  <c r="J435" i="19"/>
  <c r="V483" i="19"/>
  <c r="W483" i="19" s="1"/>
  <c r="R40" i="18"/>
  <c r="R39" i="18" s="1"/>
  <c r="N40" i="18"/>
  <c r="N39" i="18" s="1"/>
  <c r="J40" i="18"/>
  <c r="J39" i="18" s="1"/>
  <c r="M39" i="18"/>
  <c r="U40" i="18" l="1"/>
  <c r="U39" i="18"/>
  <c r="V435" i="19"/>
  <c r="W435" i="19" s="1"/>
  <c r="U42" i="18"/>
  <c r="V481" i="7"/>
  <c r="V480" i="7"/>
  <c r="V479" i="7"/>
  <c r="V478" i="7"/>
  <c r="V477" i="7"/>
  <c r="V476" i="7"/>
  <c r="V475" i="7"/>
  <c r="V474" i="7"/>
  <c r="V473" i="7"/>
  <c r="V472" i="7"/>
  <c r="V471" i="7"/>
  <c r="V470" i="7"/>
  <c r="V469" i="7"/>
  <c r="V468" i="7"/>
  <c r="V467" i="7"/>
  <c r="V466" i="7"/>
  <c r="V465" i="7"/>
  <c r="V464" i="7"/>
  <c r="V463" i="7"/>
  <c r="V462" i="7"/>
  <c r="V461" i="7"/>
  <c r="U460" i="7"/>
  <c r="T41" i="8" s="1"/>
  <c r="T460" i="7"/>
  <c r="S41" i="8" s="1"/>
  <c r="S460" i="7"/>
  <c r="R41" i="8" s="1"/>
  <c r="R460" i="7"/>
  <c r="Q41" i="8" s="1"/>
  <c r="Q460" i="7"/>
  <c r="P41" i="8" s="1"/>
  <c r="P460" i="7"/>
  <c r="O41" i="8" s="1"/>
  <c r="O460" i="7"/>
  <c r="N41" i="8" s="1"/>
  <c r="N460" i="7"/>
  <c r="M41" i="8" s="1"/>
  <c r="M460" i="7"/>
  <c r="L41" i="8" s="1"/>
  <c r="L460" i="7"/>
  <c r="K41" i="8" s="1"/>
  <c r="K460" i="7"/>
  <c r="J41" i="8" s="1"/>
  <c r="J460" i="7"/>
  <c r="I41" i="8" s="1"/>
  <c r="V458" i="7"/>
  <c r="V457" i="7"/>
  <c r="V456" i="7"/>
  <c r="V455" i="7"/>
  <c r="V454" i="7"/>
  <c r="V453" i="7"/>
  <c r="V452" i="7"/>
  <c r="V451" i="7"/>
  <c r="V450" i="7"/>
  <c r="V449" i="7"/>
  <c r="V448" i="7"/>
  <c r="V447" i="7"/>
  <c r="V446" i="7"/>
  <c r="V445" i="7"/>
  <c r="V444" i="7"/>
  <c r="V443" i="7"/>
  <c r="V442" i="7"/>
  <c r="V441" i="7"/>
  <c r="V440" i="7"/>
  <c r="V439" i="7"/>
  <c r="V438" i="7"/>
  <c r="U437" i="7"/>
  <c r="T437" i="7"/>
  <c r="S40" i="8" s="1"/>
  <c r="S437" i="7"/>
  <c r="R40" i="8" s="1"/>
  <c r="R437" i="7"/>
  <c r="Q40" i="8" s="1"/>
  <c r="Q437" i="7"/>
  <c r="P40" i="8" s="1"/>
  <c r="P437" i="7"/>
  <c r="O40" i="8" s="1"/>
  <c r="O437" i="7"/>
  <c r="N40" i="8" s="1"/>
  <c r="N437" i="7"/>
  <c r="M40" i="8" s="1"/>
  <c r="M437" i="7"/>
  <c r="L40" i="8" s="1"/>
  <c r="L437" i="7"/>
  <c r="K40" i="8" s="1"/>
  <c r="K437" i="7"/>
  <c r="J40" i="8" s="1"/>
  <c r="J437" i="7"/>
  <c r="I40" i="8" s="1"/>
  <c r="V435" i="7"/>
  <c r="V434" i="7"/>
  <c r="V433" i="7"/>
  <c r="V432" i="7"/>
  <c r="V431" i="7"/>
  <c r="V430" i="7"/>
  <c r="V429" i="7"/>
  <c r="V428" i="7"/>
  <c r="V427" i="7"/>
  <c r="V426" i="7"/>
  <c r="V425" i="7"/>
  <c r="V424" i="7"/>
  <c r="V423" i="7"/>
  <c r="V422" i="7"/>
  <c r="V421" i="7"/>
  <c r="V420" i="7"/>
  <c r="V419" i="7"/>
  <c r="V418" i="7"/>
  <c r="V417" i="7"/>
  <c r="V416" i="7"/>
  <c r="V415" i="7"/>
  <c r="U414" i="7"/>
  <c r="T39" i="8" s="1"/>
  <c r="T414" i="7"/>
  <c r="S39" i="8" s="1"/>
  <c r="S414" i="7"/>
  <c r="R39" i="8" s="1"/>
  <c r="R414" i="7"/>
  <c r="Q39" i="8" s="1"/>
  <c r="Q414" i="7"/>
  <c r="P39" i="8" s="1"/>
  <c r="P414" i="7"/>
  <c r="O39" i="8" s="1"/>
  <c r="O414" i="7"/>
  <c r="N39" i="8" s="1"/>
  <c r="N38" i="8" s="1"/>
  <c r="N414" i="7"/>
  <c r="M39" i="8" s="1"/>
  <c r="M414" i="7"/>
  <c r="L39" i="8" s="1"/>
  <c r="L414" i="7"/>
  <c r="K39" i="8" s="1"/>
  <c r="K414" i="7"/>
  <c r="J39" i="8" s="1"/>
  <c r="J38" i="8" s="1"/>
  <c r="J414" i="7"/>
  <c r="I39" i="8" s="1"/>
  <c r="M24" i="16"/>
  <c r="I38" i="8" l="1"/>
  <c r="S38" i="8"/>
  <c r="K38" i="8"/>
  <c r="O38" i="8"/>
  <c r="M412" i="7"/>
  <c r="U412" i="7"/>
  <c r="M38" i="8"/>
  <c r="R38" i="8"/>
  <c r="T40" i="8"/>
  <c r="N412" i="7"/>
  <c r="P38" i="8"/>
  <c r="R412" i="7"/>
  <c r="T38" i="8"/>
  <c r="J412" i="7"/>
  <c r="Q412" i="7"/>
  <c r="L412" i="7"/>
  <c r="P412" i="7"/>
  <c r="T412" i="7"/>
  <c r="U41" i="8"/>
  <c r="U40" i="8"/>
  <c r="Q38" i="8"/>
  <c r="L38" i="8"/>
  <c r="U39" i="8"/>
  <c r="V414" i="7"/>
  <c r="K412" i="7"/>
  <c r="O412" i="7"/>
  <c r="S412" i="7"/>
  <c r="V437" i="7"/>
  <c r="W437" i="7" s="1"/>
  <c r="V460" i="7"/>
  <c r="W460" i="7" s="1"/>
  <c r="V412" i="7" l="1"/>
  <c r="W412" i="7" s="1"/>
  <c r="W414" i="7"/>
  <c r="U38" i="8"/>
  <c r="W417" i="21"/>
  <c r="W418" i="21"/>
  <c r="W419" i="21"/>
  <c r="W420" i="21"/>
  <c r="W421" i="21"/>
  <c r="W422" i="21"/>
  <c r="W423" i="21"/>
  <c r="W424" i="21"/>
  <c r="W425" i="21"/>
  <c r="W426" i="21"/>
  <c r="W427" i="21"/>
  <c r="W428" i="21"/>
  <c r="W429" i="21"/>
  <c r="W430" i="21"/>
  <c r="W431" i="21"/>
  <c r="W432" i="21"/>
  <c r="W433" i="21"/>
  <c r="W434" i="21"/>
  <c r="W435" i="21"/>
  <c r="W436" i="21"/>
  <c r="W437" i="21"/>
  <c r="W438" i="21"/>
  <c r="W439" i="21"/>
  <c r="W440" i="21"/>
  <c r="W441" i="21"/>
  <c r="W669" i="5" l="1"/>
  <c r="W670" i="5"/>
  <c r="W671" i="5"/>
  <c r="W672" i="5"/>
  <c r="W673" i="5"/>
  <c r="W674" i="5"/>
  <c r="W675" i="5"/>
  <c r="W676" i="5"/>
  <c r="W677" i="5"/>
  <c r="W678" i="5"/>
  <c r="W679" i="5"/>
  <c r="W680" i="5"/>
  <c r="W681" i="5"/>
  <c r="W682" i="5"/>
  <c r="W683" i="5"/>
  <c r="W684" i="5"/>
  <c r="W685" i="5"/>
  <c r="W686" i="5"/>
  <c r="W687" i="5"/>
  <c r="W688" i="5"/>
  <c r="W689" i="5"/>
  <c r="W690" i="5"/>
  <c r="W691" i="5"/>
  <c r="W692" i="5"/>
  <c r="W693" i="5"/>
  <c r="W694" i="5"/>
  <c r="W695" i="5"/>
  <c r="W696" i="5"/>
  <c r="W697" i="5"/>
  <c r="W698" i="5"/>
  <c r="W699" i="5"/>
  <c r="W700" i="5"/>
  <c r="W701" i="5"/>
  <c r="W702" i="5"/>
  <c r="W703" i="5"/>
  <c r="W704" i="5"/>
  <c r="W481" i="21" l="1"/>
  <c r="W482" i="21"/>
  <c r="W483" i="21"/>
  <c r="W484" i="21"/>
  <c r="W485" i="21"/>
  <c r="W486" i="21"/>
  <c r="W487" i="21"/>
  <c r="W488" i="21"/>
  <c r="W489" i="21"/>
  <c r="W490" i="21"/>
  <c r="W491" i="21"/>
  <c r="W492" i="21"/>
  <c r="W493" i="21"/>
  <c r="W494" i="21"/>
  <c r="W495" i="21"/>
  <c r="W496" i="21"/>
  <c r="W497" i="21"/>
  <c r="W498" i="21"/>
  <c r="W499" i="21"/>
  <c r="W500" i="21"/>
  <c r="W501" i="21"/>
  <c r="W502" i="21"/>
  <c r="W503" i="21"/>
  <c r="W504" i="21"/>
  <c r="W764" i="5"/>
  <c r="W765" i="5"/>
  <c r="W766" i="5"/>
  <c r="W767" i="5"/>
  <c r="W768" i="5"/>
  <c r="W769" i="5"/>
  <c r="W770" i="5"/>
  <c r="W771" i="5"/>
  <c r="W772" i="5"/>
  <c r="W773" i="5"/>
  <c r="W774" i="5"/>
  <c r="W775" i="5"/>
  <c r="W776" i="5"/>
  <c r="W777" i="5"/>
  <c r="W763" i="5"/>
  <c r="M22" i="16" l="1"/>
  <c r="F26" i="16" l="1"/>
  <c r="G26" i="16" s="1"/>
  <c r="H26" i="16" s="1"/>
  <c r="I26" i="16" s="1"/>
  <c r="J26" i="16" s="1"/>
  <c r="K26" i="16" s="1"/>
  <c r="L26" i="16" s="1"/>
  <c r="E26" i="16"/>
  <c r="M9" i="16" l="1"/>
  <c r="W480" i="21" l="1"/>
  <c r="V479" i="21"/>
  <c r="U479" i="21"/>
  <c r="T479" i="21"/>
  <c r="P23" i="20" s="1"/>
  <c r="P22" i="20" s="1"/>
  <c r="S479" i="21"/>
  <c r="R479" i="21"/>
  <c r="N23" i="20" s="1"/>
  <c r="N22" i="20" s="1"/>
  <c r="Q479" i="21"/>
  <c r="M23" i="20" s="1"/>
  <c r="M22" i="20" s="1"/>
  <c r="P479" i="21"/>
  <c r="L23" i="20" s="1"/>
  <c r="L22" i="20" s="1"/>
  <c r="O479" i="21"/>
  <c r="N479" i="21"/>
  <c r="M479" i="21"/>
  <c r="I23" i="20" s="1"/>
  <c r="I22" i="20" s="1"/>
  <c r="L479" i="21"/>
  <c r="H23" i="20" s="1"/>
  <c r="H22" i="20" s="1"/>
  <c r="K479" i="21"/>
  <c r="W477" i="21"/>
  <c r="W476" i="21"/>
  <c r="W475" i="21"/>
  <c r="W474" i="21"/>
  <c r="W473" i="21"/>
  <c r="W472" i="21"/>
  <c r="W471" i="21"/>
  <c r="W470" i="21"/>
  <c r="W469" i="21"/>
  <c r="W468" i="21"/>
  <c r="W467" i="21"/>
  <c r="W466" i="21"/>
  <c r="W465" i="21"/>
  <c r="W464" i="21"/>
  <c r="W463" i="21"/>
  <c r="W450" i="21"/>
  <c r="W449" i="21"/>
  <c r="W448" i="21"/>
  <c r="W447" i="21"/>
  <c r="V446" i="21"/>
  <c r="U446" i="21"/>
  <c r="Q21" i="20" s="1"/>
  <c r="T446" i="21"/>
  <c r="P21" i="20" s="1"/>
  <c r="P20" i="20" s="1"/>
  <c r="S446" i="21"/>
  <c r="R446" i="21"/>
  <c r="Q446" i="21"/>
  <c r="M21" i="20" s="1"/>
  <c r="P446" i="21"/>
  <c r="O446" i="21"/>
  <c r="K21" i="20" s="1"/>
  <c r="N446" i="21"/>
  <c r="J21" i="20" s="1"/>
  <c r="M446" i="21"/>
  <c r="I21" i="20" s="1"/>
  <c r="L446" i="21"/>
  <c r="K446" i="21"/>
  <c r="W444" i="21"/>
  <c r="V443" i="21"/>
  <c r="U443" i="21"/>
  <c r="T443" i="21"/>
  <c r="S443" i="21"/>
  <c r="O19" i="20" s="1"/>
  <c r="O18" i="20" s="1"/>
  <c r="R443" i="21"/>
  <c r="Q443" i="21"/>
  <c r="M19" i="20" s="1"/>
  <c r="M18" i="20" s="1"/>
  <c r="P443" i="21"/>
  <c r="O443" i="21"/>
  <c r="K19" i="20" s="1"/>
  <c r="K18" i="20" s="1"/>
  <c r="N443" i="21"/>
  <c r="M443" i="21"/>
  <c r="I19" i="20" s="1"/>
  <c r="I18" i="20" s="1"/>
  <c r="L443" i="21"/>
  <c r="K443" i="21"/>
  <c r="W416" i="21"/>
  <c r="V415" i="21"/>
  <c r="R17" i="20" s="1"/>
  <c r="R16" i="20" s="1"/>
  <c r="U415" i="21"/>
  <c r="Q17" i="20" s="1"/>
  <c r="Q16" i="20" s="1"/>
  <c r="T415" i="21"/>
  <c r="P17" i="20" s="1"/>
  <c r="P16" i="20" s="1"/>
  <c r="S415" i="21"/>
  <c r="O17" i="20" s="1"/>
  <c r="O16" i="20" s="1"/>
  <c r="R415" i="21"/>
  <c r="N17" i="20" s="1"/>
  <c r="N16" i="20" s="1"/>
  <c r="Q415" i="21"/>
  <c r="M17" i="20" s="1"/>
  <c r="M16" i="20" s="1"/>
  <c r="P415" i="21"/>
  <c r="L17" i="20" s="1"/>
  <c r="L16" i="20" s="1"/>
  <c r="O415" i="21"/>
  <c r="K17" i="20" s="1"/>
  <c r="K16" i="20" s="1"/>
  <c r="N415" i="21"/>
  <c r="J17" i="20" s="1"/>
  <c r="J16" i="20" s="1"/>
  <c r="M415" i="21"/>
  <c r="L415" i="21"/>
  <c r="H17" i="20" s="1"/>
  <c r="H16" i="20" s="1"/>
  <c r="K415" i="21"/>
  <c r="G17" i="20" s="1"/>
  <c r="G16" i="20" s="1"/>
  <c r="AB413" i="21"/>
  <c r="W413" i="21"/>
  <c r="AB412" i="21"/>
  <c r="W412" i="21"/>
  <c r="AB411" i="21"/>
  <c r="W411" i="21"/>
  <c r="AB410" i="21"/>
  <c r="W410" i="21"/>
  <c r="AB409" i="21"/>
  <c r="W409" i="21"/>
  <c r="AB408" i="21"/>
  <c r="W408" i="21"/>
  <c r="AB407" i="21"/>
  <c r="W407" i="21"/>
  <c r="AB406" i="21"/>
  <c r="W406" i="21"/>
  <c r="AB405" i="21"/>
  <c r="W405" i="21"/>
  <c r="AB404" i="21"/>
  <c r="W404" i="21"/>
  <c r="AB403" i="21"/>
  <c r="W403" i="21"/>
  <c r="AB402" i="21"/>
  <c r="W402" i="21"/>
  <c r="AB401" i="21"/>
  <c r="W401" i="21"/>
  <c r="AB400" i="21"/>
  <c r="W400" i="21"/>
  <c r="AB399" i="21"/>
  <c r="W399" i="21"/>
  <c r="AB398" i="21"/>
  <c r="W398" i="21"/>
  <c r="AB397" i="21"/>
  <c r="W397" i="21"/>
  <c r="AB396" i="21"/>
  <c r="W396" i="21"/>
  <c r="AB395" i="21"/>
  <c r="W395" i="21"/>
  <c r="AB394" i="21"/>
  <c r="W394" i="21"/>
  <c r="AB393" i="21"/>
  <c r="W393" i="21"/>
  <c r="AB392" i="21"/>
  <c r="W392" i="21"/>
  <c r="AB391" i="21"/>
  <c r="W391" i="21"/>
  <c r="AB390" i="21"/>
  <c r="W390" i="21"/>
  <c r="AB389" i="21"/>
  <c r="W389" i="21"/>
  <c r="AB388" i="21"/>
  <c r="W388" i="21"/>
  <c r="AB387" i="21"/>
  <c r="W387" i="21"/>
  <c r="AB386" i="21"/>
  <c r="W386" i="21"/>
  <c r="AB385" i="21"/>
  <c r="W385" i="21"/>
  <c r="AB384" i="21"/>
  <c r="W384" i="21"/>
  <c r="AB383" i="21"/>
  <c r="W383" i="21"/>
  <c r="AB382" i="21"/>
  <c r="W382" i="21"/>
  <c r="AB381" i="21"/>
  <c r="W381" i="21"/>
  <c r="AB380" i="21"/>
  <c r="W380" i="21"/>
  <c r="AB379" i="21"/>
  <c r="W379" i="21"/>
  <c r="AB378" i="21"/>
  <c r="W378" i="21"/>
  <c r="AB377" i="21"/>
  <c r="W377" i="21"/>
  <c r="AB376" i="21"/>
  <c r="W376" i="21"/>
  <c r="AB375" i="21"/>
  <c r="W375" i="21"/>
  <c r="AB374" i="21"/>
  <c r="W374" i="21"/>
  <c r="AB373" i="21"/>
  <c r="W373" i="21"/>
  <c r="AB372" i="21"/>
  <c r="W372" i="21"/>
  <c r="AB371" i="21"/>
  <c r="W371" i="21"/>
  <c r="AB370" i="21"/>
  <c r="W370" i="21"/>
  <c r="AB369" i="21"/>
  <c r="W369" i="21"/>
  <c r="AB368" i="21"/>
  <c r="W368" i="21"/>
  <c r="AB367" i="21"/>
  <c r="W367" i="21"/>
  <c r="AB366" i="21"/>
  <c r="W366" i="21"/>
  <c r="AB365" i="21"/>
  <c r="W365" i="21"/>
  <c r="AB364" i="21"/>
  <c r="W364" i="21"/>
  <c r="AB363" i="21"/>
  <c r="W363" i="21"/>
  <c r="AB362" i="21"/>
  <c r="W362" i="21"/>
  <c r="AB361" i="21"/>
  <c r="W361" i="21"/>
  <c r="AB360" i="21"/>
  <c r="W360" i="21"/>
  <c r="AB359" i="21"/>
  <c r="W359" i="21"/>
  <c r="AB358" i="21"/>
  <c r="W358" i="21"/>
  <c r="AB357" i="21"/>
  <c r="W357" i="21"/>
  <c r="AB356" i="21"/>
  <c r="W356" i="21"/>
  <c r="AB355" i="21"/>
  <c r="W355" i="21"/>
  <c r="AB354" i="21"/>
  <c r="W354" i="21"/>
  <c r="AB353" i="21"/>
  <c r="W353" i="21"/>
  <c r="AB352" i="21"/>
  <c r="W352" i="21"/>
  <c r="AB351" i="21"/>
  <c r="W351" i="21"/>
  <c r="AB350" i="21"/>
  <c r="W350" i="21"/>
  <c r="AB349" i="21"/>
  <c r="W349" i="21"/>
  <c r="AB348" i="21"/>
  <c r="W348" i="21"/>
  <c r="AB347" i="21"/>
  <c r="W347" i="21"/>
  <c r="AB346" i="21"/>
  <c r="W346" i="21"/>
  <c r="AB345" i="21"/>
  <c r="W345" i="21"/>
  <c r="AB344" i="21"/>
  <c r="W344" i="21"/>
  <c r="AB343" i="21"/>
  <c r="W343" i="21"/>
  <c r="AB342" i="21"/>
  <c r="W342" i="21"/>
  <c r="AB341" i="21"/>
  <c r="W341" i="21"/>
  <c r="AB340" i="21"/>
  <c r="W340" i="21"/>
  <c r="AB339" i="21"/>
  <c r="W339" i="21"/>
  <c r="AB338" i="21"/>
  <c r="W338" i="21"/>
  <c r="AB337" i="21"/>
  <c r="W337" i="21"/>
  <c r="AB336" i="21"/>
  <c r="W336" i="21"/>
  <c r="AB335" i="21"/>
  <c r="W335" i="21"/>
  <c r="AB334" i="21"/>
  <c r="W334" i="21"/>
  <c r="AB333" i="21"/>
  <c r="W333" i="21"/>
  <c r="AB332" i="21"/>
  <c r="W332" i="21"/>
  <c r="AB331" i="21"/>
  <c r="W331" i="21"/>
  <c r="AB330" i="21"/>
  <c r="W330" i="21"/>
  <c r="AB329" i="21"/>
  <c r="W329" i="21"/>
  <c r="AB328" i="21"/>
  <c r="W328" i="21"/>
  <c r="AB327" i="21"/>
  <c r="W327" i="21"/>
  <c r="AB326" i="21"/>
  <c r="W326" i="21"/>
  <c r="AB325" i="21"/>
  <c r="W325" i="21"/>
  <c r="AB324" i="21"/>
  <c r="W324" i="21"/>
  <c r="AB323" i="21"/>
  <c r="W323" i="21"/>
  <c r="AB322" i="21"/>
  <c r="W322" i="21"/>
  <c r="AB321" i="21"/>
  <c r="W321" i="21"/>
  <c r="AB320" i="21"/>
  <c r="W320" i="21"/>
  <c r="AB319" i="21"/>
  <c r="W319" i="21"/>
  <c r="AB318" i="21"/>
  <c r="W318" i="21"/>
  <c r="AB317" i="21"/>
  <c r="W317" i="21"/>
  <c r="AB316" i="21"/>
  <c r="W316" i="21"/>
  <c r="AB315" i="21"/>
  <c r="W315" i="21"/>
  <c r="AB314" i="21"/>
  <c r="W314" i="21"/>
  <c r="AB313" i="21"/>
  <c r="W313" i="21"/>
  <c r="AB312" i="21"/>
  <c r="W312" i="21"/>
  <c r="AB311" i="21"/>
  <c r="W311" i="21"/>
  <c r="AB310" i="21"/>
  <c r="W310" i="21"/>
  <c r="AB309" i="21"/>
  <c r="W309" i="21"/>
  <c r="AB308" i="21"/>
  <c r="W308" i="21"/>
  <c r="AB307" i="21"/>
  <c r="W307" i="21"/>
  <c r="AB306" i="21"/>
  <c r="W306" i="21"/>
  <c r="AB305" i="21"/>
  <c r="W305" i="21"/>
  <c r="AB304" i="21"/>
  <c r="W304" i="21"/>
  <c r="AB303" i="21"/>
  <c r="W303" i="21"/>
  <c r="AB302" i="21"/>
  <c r="W302" i="21"/>
  <c r="AB301" i="21"/>
  <c r="W301" i="21"/>
  <c r="AB300" i="21"/>
  <c r="W300" i="21"/>
  <c r="AB299" i="21"/>
  <c r="W299" i="21"/>
  <c r="AB298" i="21"/>
  <c r="W298" i="21"/>
  <c r="AB297" i="21"/>
  <c r="W297" i="21"/>
  <c r="AB296" i="21"/>
  <c r="W296" i="21"/>
  <c r="AB295" i="21"/>
  <c r="W295" i="21"/>
  <c r="AB294" i="21"/>
  <c r="W294" i="21"/>
  <c r="AB293" i="21"/>
  <c r="W293" i="21"/>
  <c r="AB292" i="21"/>
  <c r="W292" i="21"/>
  <c r="AB291" i="21"/>
  <c r="W291" i="21"/>
  <c r="AB290" i="21"/>
  <c r="W290" i="21"/>
  <c r="AB289" i="21"/>
  <c r="W289" i="21"/>
  <c r="AB288" i="21"/>
  <c r="W288" i="21"/>
  <c r="AB287" i="21"/>
  <c r="W287" i="21"/>
  <c r="AB286" i="21"/>
  <c r="W286" i="21"/>
  <c r="AB285" i="21"/>
  <c r="W285" i="21"/>
  <c r="AB284" i="21"/>
  <c r="W284" i="21"/>
  <c r="AB283" i="21"/>
  <c r="W283" i="21"/>
  <c r="AB282" i="21"/>
  <c r="W282" i="21"/>
  <c r="AB281" i="21"/>
  <c r="W281" i="21"/>
  <c r="AB280" i="21"/>
  <c r="W280" i="21"/>
  <c r="AB279" i="21"/>
  <c r="W279" i="21"/>
  <c r="AB278" i="21"/>
  <c r="W278" i="21"/>
  <c r="AB277" i="21"/>
  <c r="W277" i="21"/>
  <c r="AB276" i="21"/>
  <c r="W276" i="21"/>
  <c r="AB275" i="21"/>
  <c r="W275" i="21"/>
  <c r="AB274" i="21"/>
  <c r="W274" i="21"/>
  <c r="AB273" i="21"/>
  <c r="W273" i="21"/>
  <c r="AB272" i="21"/>
  <c r="W272" i="21"/>
  <c r="AB271" i="21"/>
  <c r="W271" i="21"/>
  <c r="AB270" i="21"/>
  <c r="W270" i="21"/>
  <c r="AB269" i="21"/>
  <c r="W269" i="21"/>
  <c r="AB268" i="21"/>
  <c r="W268" i="21"/>
  <c r="AB267" i="21"/>
  <c r="W267" i="21"/>
  <c r="AB266" i="21"/>
  <c r="W266" i="21"/>
  <c r="AB265" i="21"/>
  <c r="W265" i="21"/>
  <c r="AB264" i="21"/>
  <c r="W264" i="21"/>
  <c r="AB263" i="21"/>
  <c r="W263" i="21"/>
  <c r="AB262" i="21"/>
  <c r="W262" i="21"/>
  <c r="AB261" i="21"/>
  <c r="W261" i="21"/>
  <c r="AB260" i="21"/>
  <c r="W260" i="21"/>
  <c r="AB259" i="21"/>
  <c r="W259" i="21"/>
  <c r="AB258" i="21"/>
  <c r="W258" i="21"/>
  <c r="AB257" i="21"/>
  <c r="W257" i="21"/>
  <c r="AB256" i="21"/>
  <c r="W256" i="21"/>
  <c r="AB255" i="21"/>
  <c r="W255" i="21"/>
  <c r="AB254" i="21"/>
  <c r="W254" i="21"/>
  <c r="AB253" i="21"/>
  <c r="W253" i="21"/>
  <c r="AB252" i="21"/>
  <c r="W252" i="21"/>
  <c r="AB251" i="21"/>
  <c r="W251" i="21"/>
  <c r="AB250" i="21"/>
  <c r="W250" i="21"/>
  <c r="AB249" i="21"/>
  <c r="W249" i="21"/>
  <c r="AB248" i="21"/>
  <c r="W248" i="21"/>
  <c r="AB247" i="21"/>
  <c r="W247" i="21"/>
  <c r="AB246" i="21"/>
  <c r="W246" i="21"/>
  <c r="AB245" i="21"/>
  <c r="W245" i="21"/>
  <c r="AB244" i="21"/>
  <c r="W244" i="21"/>
  <c r="AB243" i="21"/>
  <c r="W243" i="21"/>
  <c r="AB242" i="21"/>
  <c r="W242" i="21"/>
  <c r="AB241" i="21"/>
  <c r="W241" i="21"/>
  <c r="AB240" i="21"/>
  <c r="W240" i="21"/>
  <c r="AB239" i="21"/>
  <c r="W239" i="21"/>
  <c r="AB238" i="21"/>
  <c r="W238" i="21"/>
  <c r="AB237" i="21"/>
  <c r="W237" i="21"/>
  <c r="AB236" i="21"/>
  <c r="W236" i="21"/>
  <c r="AB235" i="21"/>
  <c r="W235" i="21"/>
  <c r="AB234" i="21"/>
  <c r="W234" i="21"/>
  <c r="AB233" i="21"/>
  <c r="W233" i="21"/>
  <c r="AB232" i="21"/>
  <c r="W232" i="21"/>
  <c r="AB231" i="21"/>
  <c r="W231" i="21"/>
  <c r="AB230" i="21"/>
  <c r="W230" i="21"/>
  <c r="AB229" i="21"/>
  <c r="W229" i="21"/>
  <c r="AB228" i="21"/>
  <c r="W228" i="21"/>
  <c r="AB227" i="21"/>
  <c r="W227" i="21"/>
  <c r="AB226" i="21"/>
  <c r="W226" i="21"/>
  <c r="AB225" i="21"/>
  <c r="W225" i="21"/>
  <c r="AB224" i="21"/>
  <c r="W224" i="21"/>
  <c r="AB223" i="21"/>
  <c r="W223" i="21"/>
  <c r="AB222" i="21"/>
  <c r="W222" i="21"/>
  <c r="AB221" i="21"/>
  <c r="W221" i="21"/>
  <c r="AB220" i="21"/>
  <c r="W220" i="21"/>
  <c r="AB219" i="21"/>
  <c r="W219" i="21"/>
  <c r="AB218" i="21"/>
  <c r="W218" i="21"/>
  <c r="AB217" i="21"/>
  <c r="W217" i="21"/>
  <c r="AB216" i="21"/>
  <c r="W216" i="21"/>
  <c r="AB215" i="21"/>
  <c r="W215" i="21"/>
  <c r="AB214" i="21"/>
  <c r="W214" i="21"/>
  <c r="AB213" i="21"/>
  <c r="W213" i="21"/>
  <c r="AB212" i="21"/>
  <c r="W212" i="21"/>
  <c r="AB211" i="21"/>
  <c r="W211" i="21"/>
  <c r="AB210" i="21"/>
  <c r="W210" i="21"/>
  <c r="AB209" i="21"/>
  <c r="W209" i="21"/>
  <c r="AB208" i="21"/>
  <c r="W208" i="21"/>
  <c r="AB207" i="21"/>
  <c r="W207" i="21"/>
  <c r="AB206" i="21"/>
  <c r="W206" i="21"/>
  <c r="AB205" i="21"/>
  <c r="W205" i="21"/>
  <c r="AB204" i="21"/>
  <c r="W204" i="21"/>
  <c r="AB203" i="21"/>
  <c r="W203" i="21"/>
  <c r="AB202" i="21"/>
  <c r="W202" i="21"/>
  <c r="AB201" i="21"/>
  <c r="W201" i="21"/>
  <c r="AB200" i="21"/>
  <c r="W200" i="21"/>
  <c r="AB199" i="21"/>
  <c r="W199" i="21"/>
  <c r="AB198" i="21"/>
  <c r="W198" i="21"/>
  <c r="AB197" i="21"/>
  <c r="W197" i="21"/>
  <c r="AB196" i="21"/>
  <c r="W196" i="21"/>
  <c r="AB195" i="21"/>
  <c r="W195" i="21"/>
  <c r="AB194" i="21"/>
  <c r="W194" i="21"/>
  <c r="AB193" i="21"/>
  <c r="W193" i="21"/>
  <c r="AB192" i="21"/>
  <c r="W192" i="21"/>
  <c r="AB191" i="21"/>
  <c r="W191" i="21"/>
  <c r="AB190" i="21"/>
  <c r="W190" i="21"/>
  <c r="AB189" i="21"/>
  <c r="W189" i="21"/>
  <c r="AB188" i="21"/>
  <c r="W188" i="21"/>
  <c r="AB187" i="21"/>
  <c r="W187" i="21"/>
  <c r="AB186" i="21"/>
  <c r="W186" i="21"/>
  <c r="AB185" i="21"/>
  <c r="W185" i="21"/>
  <c r="AB184" i="21"/>
  <c r="W184" i="21"/>
  <c r="AB183" i="21"/>
  <c r="W183" i="21"/>
  <c r="AB182" i="21"/>
  <c r="W182" i="21"/>
  <c r="AB181" i="21"/>
  <c r="W181" i="21"/>
  <c r="AB180" i="21"/>
  <c r="W180" i="21"/>
  <c r="AB179" i="21"/>
  <c r="W179" i="21"/>
  <c r="AB178" i="21"/>
  <c r="W178" i="21"/>
  <c r="AB177" i="21"/>
  <c r="W177" i="21"/>
  <c r="AB176" i="21"/>
  <c r="W176" i="21"/>
  <c r="AB175" i="21"/>
  <c r="W175" i="21"/>
  <c r="AB174" i="21"/>
  <c r="W174" i="21"/>
  <c r="AB173" i="21"/>
  <c r="W173" i="21"/>
  <c r="AB172" i="21"/>
  <c r="W172" i="21"/>
  <c r="AB171" i="21"/>
  <c r="W171" i="21"/>
  <c r="AB170" i="21"/>
  <c r="W170" i="21"/>
  <c r="AB169" i="21"/>
  <c r="W169" i="21"/>
  <c r="AB168" i="21"/>
  <c r="W168" i="21"/>
  <c r="AB167" i="21"/>
  <c r="W167" i="21"/>
  <c r="AB166" i="21"/>
  <c r="W166" i="21"/>
  <c r="AB165" i="21"/>
  <c r="W165" i="21"/>
  <c r="AB164" i="21"/>
  <c r="W164" i="21"/>
  <c r="AB163" i="21"/>
  <c r="W163" i="21"/>
  <c r="AB162" i="21"/>
  <c r="W162" i="21"/>
  <c r="AB161" i="21"/>
  <c r="W161" i="21"/>
  <c r="AB160" i="21"/>
  <c r="W160" i="21"/>
  <c r="AB159" i="21"/>
  <c r="W159" i="21"/>
  <c r="AB158" i="21"/>
  <c r="W158" i="21"/>
  <c r="AB157" i="21"/>
  <c r="W157" i="21"/>
  <c r="AB156" i="21"/>
  <c r="W156" i="21"/>
  <c r="AB155" i="21"/>
  <c r="W155" i="21"/>
  <c r="AB154" i="21"/>
  <c r="W154" i="21"/>
  <c r="AB153" i="21"/>
  <c r="W153" i="21"/>
  <c r="AB152" i="21"/>
  <c r="W152" i="21"/>
  <c r="AB151" i="21"/>
  <c r="W151" i="21"/>
  <c r="AB150" i="21"/>
  <c r="W150" i="21"/>
  <c r="AB149" i="21"/>
  <c r="W149" i="21"/>
  <c r="AB148" i="21"/>
  <c r="W148" i="21"/>
  <c r="AB147" i="21"/>
  <c r="W147" i="21"/>
  <c r="AB146" i="21"/>
  <c r="W146" i="21"/>
  <c r="AB145" i="21"/>
  <c r="W145" i="21"/>
  <c r="AB144" i="21"/>
  <c r="W144" i="21"/>
  <c r="AB143" i="21"/>
  <c r="W143" i="21"/>
  <c r="AB142" i="21"/>
  <c r="W142" i="21"/>
  <c r="AB141" i="21"/>
  <c r="W141" i="21"/>
  <c r="AB140" i="21"/>
  <c r="W140" i="21"/>
  <c r="AB139" i="21"/>
  <c r="W139" i="21"/>
  <c r="AB138" i="21"/>
  <c r="W138" i="21"/>
  <c r="AB137" i="21"/>
  <c r="W137" i="21"/>
  <c r="AB136" i="21"/>
  <c r="W136" i="21"/>
  <c r="AB135" i="21"/>
  <c r="W135" i="21"/>
  <c r="AB134" i="21"/>
  <c r="W134" i="21"/>
  <c r="AB133" i="21"/>
  <c r="W133" i="21"/>
  <c r="AB132" i="21"/>
  <c r="W132" i="21"/>
  <c r="AB131" i="21"/>
  <c r="W131" i="21"/>
  <c r="AB130" i="21"/>
  <c r="W130" i="21"/>
  <c r="AB129" i="21"/>
  <c r="W129" i="21"/>
  <c r="AB128" i="21"/>
  <c r="W128" i="21"/>
  <c r="AB127" i="21"/>
  <c r="W127" i="21"/>
  <c r="AB126" i="21"/>
  <c r="W126" i="21"/>
  <c r="AB125" i="21"/>
  <c r="W125" i="21"/>
  <c r="AB124" i="21"/>
  <c r="W124" i="21"/>
  <c r="AB123" i="21"/>
  <c r="W123" i="21"/>
  <c r="AB122" i="21"/>
  <c r="W122" i="21"/>
  <c r="AB121" i="21"/>
  <c r="W121" i="21"/>
  <c r="AB120" i="21"/>
  <c r="W120" i="21"/>
  <c r="AB119" i="21"/>
  <c r="W119" i="21"/>
  <c r="AB118" i="21"/>
  <c r="W118" i="21"/>
  <c r="AB117" i="21"/>
  <c r="W117" i="21"/>
  <c r="AB116" i="21"/>
  <c r="W116" i="21"/>
  <c r="AB115" i="21"/>
  <c r="W115" i="21"/>
  <c r="AB114" i="21"/>
  <c r="W114" i="21"/>
  <c r="AB113" i="21"/>
  <c r="W113" i="21"/>
  <c r="AB112" i="21"/>
  <c r="W112" i="21"/>
  <c r="AB111" i="21"/>
  <c r="W111" i="21"/>
  <c r="AB110" i="21"/>
  <c r="W110" i="21"/>
  <c r="AB109" i="21"/>
  <c r="W109" i="21"/>
  <c r="AB108" i="21"/>
  <c r="W108" i="21"/>
  <c r="AB107" i="21"/>
  <c r="W107" i="21"/>
  <c r="AB106" i="21"/>
  <c r="W106" i="21"/>
  <c r="AB105" i="21"/>
  <c r="W105" i="21"/>
  <c r="AB104" i="21"/>
  <c r="W104" i="21"/>
  <c r="AB103" i="21"/>
  <c r="W103" i="21"/>
  <c r="AB102" i="21"/>
  <c r="W102" i="21"/>
  <c r="AB101" i="21"/>
  <c r="W101" i="21"/>
  <c r="AB100" i="21"/>
  <c r="W100" i="21"/>
  <c r="AB99" i="21"/>
  <c r="W99" i="21"/>
  <c r="AB98" i="21"/>
  <c r="W98" i="21"/>
  <c r="AB97" i="21"/>
  <c r="W97" i="21"/>
  <c r="AB96" i="21"/>
  <c r="W96" i="21"/>
  <c r="AB95" i="21"/>
  <c r="W95" i="21"/>
  <c r="AB94" i="21"/>
  <c r="W94" i="21"/>
  <c r="AB93" i="21"/>
  <c r="W93" i="21"/>
  <c r="AB92" i="21"/>
  <c r="W92" i="21"/>
  <c r="AB91" i="21"/>
  <c r="W91" i="21"/>
  <c r="AB90" i="21"/>
  <c r="W90" i="21"/>
  <c r="AB89" i="21"/>
  <c r="W89" i="21"/>
  <c r="AB88" i="21"/>
  <c r="W88" i="21"/>
  <c r="AB87" i="21"/>
  <c r="W87" i="21"/>
  <c r="AB86" i="21"/>
  <c r="W86" i="21"/>
  <c r="AB85" i="21"/>
  <c r="W85" i="21"/>
  <c r="AB84" i="21"/>
  <c r="W84" i="21"/>
  <c r="AB83" i="21"/>
  <c r="W83" i="21"/>
  <c r="AB82" i="21"/>
  <c r="W82" i="21"/>
  <c r="AB81" i="21"/>
  <c r="W81" i="21"/>
  <c r="AB80" i="21"/>
  <c r="W80" i="21"/>
  <c r="AB79" i="21"/>
  <c r="W79" i="21"/>
  <c r="AB78" i="21"/>
  <c r="W78" i="21"/>
  <c r="AB77" i="21"/>
  <c r="W77" i="21"/>
  <c r="AB76" i="21"/>
  <c r="W76" i="21"/>
  <c r="AB75" i="21"/>
  <c r="W75" i="21"/>
  <c r="AB74" i="21"/>
  <c r="W74" i="21"/>
  <c r="AB73" i="21"/>
  <c r="W73" i="21"/>
  <c r="AB72" i="21"/>
  <c r="W72" i="21"/>
  <c r="AB71" i="21"/>
  <c r="W71" i="21"/>
  <c r="AB70" i="21"/>
  <c r="W70" i="21"/>
  <c r="AB69" i="21"/>
  <c r="W69" i="21"/>
  <c r="AB68" i="21"/>
  <c r="W68" i="21"/>
  <c r="AB67" i="21"/>
  <c r="W67" i="21"/>
  <c r="AB66" i="21"/>
  <c r="W66" i="21"/>
  <c r="AB65" i="21"/>
  <c r="W65" i="21"/>
  <c r="AB64" i="21"/>
  <c r="W64" i="21"/>
  <c r="AB63" i="21"/>
  <c r="W63" i="21"/>
  <c r="AB62" i="21"/>
  <c r="W62" i="21"/>
  <c r="AB61" i="21"/>
  <c r="W61" i="21"/>
  <c r="AB60" i="21"/>
  <c r="W60" i="21"/>
  <c r="AB59" i="21"/>
  <c r="W59" i="21"/>
  <c r="AB58" i="21"/>
  <c r="W58" i="21"/>
  <c r="AB57" i="21"/>
  <c r="W57" i="21"/>
  <c r="AB56" i="21"/>
  <c r="W56" i="21"/>
  <c r="AB55" i="21"/>
  <c r="W55" i="21"/>
  <c r="AB54" i="21"/>
  <c r="W54" i="21"/>
  <c r="AB53" i="21"/>
  <c r="W53" i="21"/>
  <c r="AB52" i="21"/>
  <c r="W52" i="21"/>
  <c r="AB51" i="21"/>
  <c r="W51" i="21"/>
  <c r="AB50" i="21"/>
  <c r="W50" i="21"/>
  <c r="AB49" i="21"/>
  <c r="W49" i="21"/>
  <c r="AB48" i="21"/>
  <c r="W48" i="21"/>
  <c r="AB47" i="21"/>
  <c r="W47" i="21"/>
  <c r="AB46" i="21"/>
  <c r="W46" i="21"/>
  <c r="AB45" i="21"/>
  <c r="W45" i="21"/>
  <c r="AB44" i="21"/>
  <c r="W44" i="21"/>
  <c r="AB43" i="21"/>
  <c r="W43" i="21"/>
  <c r="AB42" i="21"/>
  <c r="W42" i="21"/>
  <c r="AB41" i="21"/>
  <c r="W41" i="21"/>
  <c r="AB40" i="21"/>
  <c r="W40" i="21"/>
  <c r="AB39" i="21"/>
  <c r="W39" i="21"/>
  <c r="AB38" i="21"/>
  <c r="W38" i="21"/>
  <c r="AB37" i="21"/>
  <c r="W37" i="21"/>
  <c r="AB36" i="21"/>
  <c r="W36" i="21"/>
  <c r="AB35" i="21"/>
  <c r="W35" i="21"/>
  <c r="AB34" i="21"/>
  <c r="W34" i="21"/>
  <c r="AB33" i="21"/>
  <c r="W33" i="21"/>
  <c r="AB32" i="21"/>
  <c r="W32" i="21"/>
  <c r="AB31" i="21"/>
  <c r="W31" i="21"/>
  <c r="AB30" i="21"/>
  <c r="W30" i="21"/>
  <c r="AB29" i="21"/>
  <c r="W29" i="21"/>
  <c r="AB28" i="21"/>
  <c r="W28" i="21"/>
  <c r="AB27" i="21"/>
  <c r="W27" i="21"/>
  <c r="AB26" i="21"/>
  <c r="W26" i="21"/>
  <c r="AB25" i="21"/>
  <c r="W25" i="21"/>
  <c r="AB24" i="21"/>
  <c r="W24" i="21"/>
  <c r="AB23" i="21"/>
  <c r="W23" i="21"/>
  <c r="AB22" i="21"/>
  <c r="W22" i="21"/>
  <c r="AB21" i="21"/>
  <c r="W21" i="21"/>
  <c r="AB20" i="21"/>
  <c r="W20" i="21"/>
  <c r="AB19" i="21"/>
  <c r="W19" i="21"/>
  <c r="AB18" i="21"/>
  <c r="W18" i="21"/>
  <c r="AB17" i="21"/>
  <c r="W17" i="21"/>
  <c r="AB16" i="21"/>
  <c r="W16" i="21"/>
  <c r="AB15" i="21"/>
  <c r="W15" i="21"/>
  <c r="V14" i="21"/>
  <c r="U14" i="21"/>
  <c r="T14" i="21"/>
  <c r="S14" i="21"/>
  <c r="O15" i="20" s="1"/>
  <c r="O14" i="20" s="1"/>
  <c r="R14" i="21"/>
  <c r="N15" i="20" s="1"/>
  <c r="N14" i="20" s="1"/>
  <c r="Q14" i="21"/>
  <c r="P14" i="21"/>
  <c r="O14" i="21"/>
  <c r="N14" i="21"/>
  <c r="M14" i="21"/>
  <c r="L14" i="21"/>
  <c r="K14" i="21"/>
  <c r="R23" i="20"/>
  <c r="R22" i="20" s="1"/>
  <c r="Q23" i="20"/>
  <c r="Q22" i="20" s="1"/>
  <c r="O23" i="20"/>
  <c r="O22" i="20" s="1"/>
  <c r="K23" i="20"/>
  <c r="K22" i="20" s="1"/>
  <c r="J23" i="20"/>
  <c r="J22" i="20" s="1"/>
  <c r="G23" i="20"/>
  <c r="G22" i="20" s="1"/>
  <c r="R21" i="20"/>
  <c r="O21" i="20"/>
  <c r="N21" i="20"/>
  <c r="L21" i="20"/>
  <c r="H21" i="20"/>
  <c r="G21" i="20"/>
  <c r="R19" i="20"/>
  <c r="R18" i="20" s="1"/>
  <c r="Q19" i="20"/>
  <c r="Q18" i="20" s="1"/>
  <c r="P19" i="20"/>
  <c r="P18" i="20" s="1"/>
  <c r="N19" i="20"/>
  <c r="N18" i="20" s="1"/>
  <c r="L19" i="20"/>
  <c r="L18" i="20" s="1"/>
  <c r="J19" i="20"/>
  <c r="J18" i="20" s="1"/>
  <c r="H19" i="20"/>
  <c r="H18" i="20" s="1"/>
  <c r="I17" i="20"/>
  <c r="I16" i="20" s="1"/>
  <c r="V574" i="19"/>
  <c r="V573" i="19"/>
  <c r="V572" i="19"/>
  <c r="V571" i="19"/>
  <c r="V570" i="19"/>
  <c r="V569" i="19"/>
  <c r="V568" i="19"/>
  <c r="V567" i="19"/>
  <c r="V566" i="19"/>
  <c r="V565" i="19"/>
  <c r="V564" i="19"/>
  <c r="V563" i="19"/>
  <c r="V562" i="19"/>
  <c r="V561" i="19"/>
  <c r="V560" i="19"/>
  <c r="V559" i="19"/>
  <c r="V558" i="19"/>
  <c r="V557" i="19"/>
  <c r="V556" i="19"/>
  <c r="V555" i="19"/>
  <c r="V554" i="19"/>
  <c r="U553" i="19"/>
  <c r="T46" i="18" s="1"/>
  <c r="T553" i="19"/>
  <c r="S46" i="18" s="1"/>
  <c r="S553" i="19"/>
  <c r="R46" i="18" s="1"/>
  <c r="R553" i="19"/>
  <c r="Q46" i="18" s="1"/>
  <c r="Q553" i="19"/>
  <c r="P46" i="18" s="1"/>
  <c r="P553" i="19"/>
  <c r="O46" i="18" s="1"/>
  <c r="O553" i="19"/>
  <c r="N46" i="18" s="1"/>
  <c r="N553" i="19"/>
  <c r="M46" i="18" s="1"/>
  <c r="M553" i="19"/>
  <c r="L46" i="18" s="1"/>
  <c r="L553" i="19"/>
  <c r="K46" i="18" s="1"/>
  <c r="K553" i="19"/>
  <c r="J46" i="18" s="1"/>
  <c r="J553" i="19"/>
  <c r="V551" i="19"/>
  <c r="V550" i="19"/>
  <c r="V549" i="19"/>
  <c r="V548" i="19"/>
  <c r="V547" i="19"/>
  <c r="V546" i="19"/>
  <c r="V545" i="19"/>
  <c r="V544" i="19"/>
  <c r="V543" i="19"/>
  <c r="V542" i="19"/>
  <c r="V541" i="19"/>
  <c r="V540" i="19"/>
  <c r="V539" i="19"/>
  <c r="V538" i="19"/>
  <c r="V537" i="19"/>
  <c r="V536" i="19"/>
  <c r="V535" i="19"/>
  <c r="V534" i="19"/>
  <c r="V533" i="19"/>
  <c r="V532" i="19"/>
  <c r="V531" i="19"/>
  <c r="U530" i="19"/>
  <c r="T45" i="18" s="1"/>
  <c r="T530" i="19"/>
  <c r="S45" i="18" s="1"/>
  <c r="S530" i="19"/>
  <c r="R45" i="18" s="1"/>
  <c r="R530" i="19"/>
  <c r="Q45" i="18" s="1"/>
  <c r="Q530" i="19"/>
  <c r="P45" i="18" s="1"/>
  <c r="P530" i="19"/>
  <c r="O45" i="18" s="1"/>
  <c r="O530" i="19"/>
  <c r="N45" i="18" s="1"/>
  <c r="N530" i="19"/>
  <c r="M45" i="18" s="1"/>
  <c r="M530" i="19"/>
  <c r="L45" i="18" s="1"/>
  <c r="L530" i="19"/>
  <c r="K45" i="18" s="1"/>
  <c r="K530" i="19"/>
  <c r="J45" i="18" s="1"/>
  <c r="J530" i="19"/>
  <c r="I45" i="18" s="1"/>
  <c r="V528" i="19"/>
  <c r="V527" i="19"/>
  <c r="V526" i="19"/>
  <c r="V525" i="19"/>
  <c r="V524" i="19"/>
  <c r="V523" i="19"/>
  <c r="V522" i="19"/>
  <c r="V521" i="19"/>
  <c r="V520" i="19"/>
  <c r="V519" i="19"/>
  <c r="V518" i="19"/>
  <c r="V517" i="19"/>
  <c r="V516" i="19"/>
  <c r="V515" i="19"/>
  <c r="V514" i="19"/>
  <c r="V513" i="19"/>
  <c r="V512" i="19"/>
  <c r="V511" i="19"/>
  <c r="V510" i="19"/>
  <c r="V509" i="19"/>
  <c r="V508" i="19"/>
  <c r="U507" i="19"/>
  <c r="T44" i="18" s="1"/>
  <c r="T507" i="19"/>
  <c r="S44" i="18" s="1"/>
  <c r="S507" i="19"/>
  <c r="R44" i="18" s="1"/>
  <c r="R507" i="19"/>
  <c r="Q44" i="18" s="1"/>
  <c r="Q507" i="19"/>
  <c r="P44" i="18" s="1"/>
  <c r="P507" i="19"/>
  <c r="O44" i="18" s="1"/>
  <c r="O507" i="19"/>
  <c r="N44" i="18" s="1"/>
  <c r="N507" i="19"/>
  <c r="M44" i="18" s="1"/>
  <c r="M507" i="19"/>
  <c r="L44" i="18" s="1"/>
  <c r="L507" i="19"/>
  <c r="K44" i="18" s="1"/>
  <c r="K507" i="19"/>
  <c r="J44" i="18" s="1"/>
  <c r="J507" i="19"/>
  <c r="I44" i="18" s="1"/>
  <c r="T505" i="19"/>
  <c r="T577" i="19" s="1"/>
  <c r="V434" i="19"/>
  <c r="V433" i="19"/>
  <c r="V432" i="19"/>
  <c r="V431" i="19"/>
  <c r="V430" i="19"/>
  <c r="V429" i="19"/>
  <c r="V428" i="19"/>
  <c r="V427" i="19"/>
  <c r="V426" i="19"/>
  <c r="V425" i="19"/>
  <c r="V424" i="19"/>
  <c r="V423" i="19"/>
  <c r="V422" i="19"/>
  <c r="V421" i="19"/>
  <c r="V420" i="19"/>
  <c r="V419" i="19"/>
  <c r="V418" i="19"/>
  <c r="V417" i="19"/>
  <c r="V416" i="19"/>
  <c r="V415" i="19"/>
  <c r="V414" i="19"/>
  <c r="U413" i="19"/>
  <c r="T413" i="19"/>
  <c r="T388" i="19" s="1"/>
  <c r="S37" i="18" s="1"/>
  <c r="S413" i="19"/>
  <c r="R413" i="19"/>
  <c r="Q413" i="19"/>
  <c r="Q388" i="19" s="1"/>
  <c r="P37" i="18" s="1"/>
  <c r="P413" i="19"/>
  <c r="P388" i="19" s="1"/>
  <c r="O37" i="18" s="1"/>
  <c r="O413" i="19"/>
  <c r="N413" i="19"/>
  <c r="M413" i="19"/>
  <c r="L413" i="19"/>
  <c r="L388" i="19" s="1"/>
  <c r="K37" i="18" s="1"/>
  <c r="K413" i="19"/>
  <c r="J413" i="19"/>
  <c r="V411" i="19"/>
  <c r="V410" i="19"/>
  <c r="V409" i="19"/>
  <c r="V408" i="19"/>
  <c r="V407" i="19"/>
  <c r="V406" i="19"/>
  <c r="V405" i="19"/>
  <c r="V404" i="19"/>
  <c r="V403" i="19"/>
  <c r="V402" i="19"/>
  <c r="V401" i="19"/>
  <c r="V400" i="19"/>
  <c r="V399" i="19"/>
  <c r="V398" i="19"/>
  <c r="V397" i="19"/>
  <c r="V396" i="19"/>
  <c r="V395" i="19"/>
  <c r="V394" i="19"/>
  <c r="V393" i="19"/>
  <c r="V392" i="19"/>
  <c r="V391" i="19"/>
  <c r="U390" i="19"/>
  <c r="T390" i="19"/>
  <c r="S390" i="19"/>
  <c r="R390" i="19"/>
  <c r="R388" i="19" s="1"/>
  <c r="Q37" i="18" s="1"/>
  <c r="Q390" i="19"/>
  <c r="P390" i="19"/>
  <c r="O390" i="19"/>
  <c r="N390" i="19"/>
  <c r="N388" i="19" s="1"/>
  <c r="M37" i="18" s="1"/>
  <c r="M390" i="19"/>
  <c r="L390" i="19"/>
  <c r="K390" i="19"/>
  <c r="J390" i="19"/>
  <c r="J388" i="19" s="1"/>
  <c r="I37" i="18" s="1"/>
  <c r="U388" i="19"/>
  <c r="T37" i="18" s="1"/>
  <c r="M388" i="19"/>
  <c r="L37" i="18" s="1"/>
  <c r="V387" i="19"/>
  <c r="V386" i="19"/>
  <c r="V385" i="19"/>
  <c r="V384" i="19"/>
  <c r="V383" i="19"/>
  <c r="V382" i="19"/>
  <c r="V381" i="19"/>
  <c r="V380" i="19"/>
  <c r="V379" i="19"/>
  <c r="V378" i="19"/>
  <c r="V377" i="19"/>
  <c r="V376" i="19"/>
  <c r="V375" i="19"/>
  <c r="V374" i="19"/>
  <c r="V373" i="19"/>
  <c r="V372" i="19"/>
  <c r="V371" i="19"/>
  <c r="V370" i="19"/>
  <c r="V369" i="19"/>
  <c r="V368" i="19"/>
  <c r="V367" i="19"/>
  <c r="U366" i="19"/>
  <c r="T35" i="18" s="1"/>
  <c r="T366" i="19"/>
  <c r="S35" i="18" s="1"/>
  <c r="S366" i="19"/>
  <c r="R35" i="18" s="1"/>
  <c r="R366" i="19"/>
  <c r="Q35" i="18" s="1"/>
  <c r="Q366" i="19"/>
  <c r="P366" i="19"/>
  <c r="O366" i="19"/>
  <c r="N35" i="18" s="1"/>
  <c r="N366" i="19"/>
  <c r="M35" i="18" s="1"/>
  <c r="M366" i="19"/>
  <c r="L35" i="18" s="1"/>
  <c r="L366" i="19"/>
  <c r="K35" i="18" s="1"/>
  <c r="K366" i="19"/>
  <c r="J35" i="18" s="1"/>
  <c r="J366" i="19"/>
  <c r="I35" i="18" s="1"/>
  <c r="V364" i="19"/>
  <c r="V363" i="19"/>
  <c r="V362" i="19"/>
  <c r="V361" i="19"/>
  <c r="V360" i="19"/>
  <c r="V359" i="19"/>
  <c r="V358" i="19"/>
  <c r="V357" i="19"/>
  <c r="V356" i="19"/>
  <c r="V355" i="19"/>
  <c r="V354" i="19"/>
  <c r="V353" i="19"/>
  <c r="V352" i="19"/>
  <c r="V351" i="19"/>
  <c r="V350" i="19"/>
  <c r="V349" i="19"/>
  <c r="V348" i="19"/>
  <c r="V347" i="19"/>
  <c r="V346" i="19"/>
  <c r="V345" i="19"/>
  <c r="V344" i="19"/>
  <c r="U343" i="19"/>
  <c r="T34" i="18" s="1"/>
  <c r="T343" i="19"/>
  <c r="S34" i="18" s="1"/>
  <c r="S343" i="19"/>
  <c r="R34" i="18" s="1"/>
  <c r="R343" i="19"/>
  <c r="Q34" i="18" s="1"/>
  <c r="Q343" i="19"/>
  <c r="P34" i="18" s="1"/>
  <c r="P343" i="19"/>
  <c r="O34" i="18" s="1"/>
  <c r="O343" i="19"/>
  <c r="N34" i="18" s="1"/>
  <c r="N343" i="19"/>
  <c r="M34" i="18" s="1"/>
  <c r="M343" i="19"/>
  <c r="L34" i="18" s="1"/>
  <c r="L343" i="19"/>
  <c r="K34" i="18" s="1"/>
  <c r="K343" i="19"/>
  <c r="J343" i="19"/>
  <c r="I34" i="18" s="1"/>
  <c r="V341" i="19"/>
  <c r="V340" i="19"/>
  <c r="V339" i="19"/>
  <c r="V338" i="19"/>
  <c r="V337" i="19"/>
  <c r="V336" i="19"/>
  <c r="V335" i="19"/>
  <c r="V334" i="19"/>
  <c r="V333" i="19"/>
  <c r="V332" i="19"/>
  <c r="V331" i="19"/>
  <c r="V330" i="19"/>
  <c r="V329" i="19"/>
  <c r="V328" i="19"/>
  <c r="V327" i="19"/>
  <c r="V326" i="19"/>
  <c r="V325" i="19"/>
  <c r="V324" i="19"/>
  <c r="V323" i="19"/>
  <c r="V322" i="19"/>
  <c r="V321" i="19"/>
  <c r="U320" i="19"/>
  <c r="T33" i="18" s="1"/>
  <c r="T320" i="19"/>
  <c r="S33" i="18" s="1"/>
  <c r="S320" i="19"/>
  <c r="R33" i="18" s="1"/>
  <c r="R320" i="19"/>
  <c r="Q33" i="18" s="1"/>
  <c r="Q320" i="19"/>
  <c r="P320" i="19"/>
  <c r="O320" i="19"/>
  <c r="N33" i="18" s="1"/>
  <c r="N320" i="19"/>
  <c r="M33" i="18" s="1"/>
  <c r="M320" i="19"/>
  <c r="L33" i="18" s="1"/>
  <c r="L320" i="19"/>
  <c r="K33" i="18" s="1"/>
  <c r="K320" i="19"/>
  <c r="J33" i="18" s="1"/>
  <c r="J320" i="19"/>
  <c r="I33" i="18" s="1"/>
  <c r="V318" i="19"/>
  <c r="V317" i="19"/>
  <c r="V316" i="19"/>
  <c r="V315" i="19"/>
  <c r="V314" i="19"/>
  <c r="V313" i="19"/>
  <c r="V312" i="19"/>
  <c r="V311" i="19"/>
  <c r="V310" i="19"/>
  <c r="V309" i="19"/>
  <c r="V308" i="19"/>
  <c r="V307" i="19"/>
  <c r="V306" i="19"/>
  <c r="V305" i="19"/>
  <c r="V304" i="19"/>
  <c r="V303" i="19"/>
  <c r="V302" i="19"/>
  <c r="V301" i="19"/>
  <c r="V300" i="19"/>
  <c r="V299" i="19"/>
  <c r="V298" i="19"/>
  <c r="U297" i="19"/>
  <c r="T297" i="19"/>
  <c r="S297" i="19"/>
  <c r="R32" i="18" s="1"/>
  <c r="R297" i="19"/>
  <c r="Q297" i="19"/>
  <c r="P297" i="19"/>
  <c r="O32" i="18" s="1"/>
  <c r="O297" i="19"/>
  <c r="N32" i="18" s="1"/>
  <c r="N297" i="19"/>
  <c r="M297" i="19"/>
  <c r="L297" i="19"/>
  <c r="K32" i="18" s="1"/>
  <c r="K297" i="19"/>
  <c r="J32" i="18" s="1"/>
  <c r="J297" i="19"/>
  <c r="V295" i="19"/>
  <c r="V294" i="19"/>
  <c r="V293" i="19"/>
  <c r="V292" i="19"/>
  <c r="V291" i="19"/>
  <c r="V290" i="19"/>
  <c r="V289" i="19"/>
  <c r="V288" i="19"/>
  <c r="V287" i="19"/>
  <c r="V286" i="19"/>
  <c r="V285" i="19"/>
  <c r="V284" i="19"/>
  <c r="V283" i="19"/>
  <c r="V282" i="19"/>
  <c r="V281" i="19"/>
  <c r="V280" i="19"/>
  <c r="V279" i="19"/>
  <c r="V278" i="19"/>
  <c r="V277" i="19"/>
  <c r="V276" i="19"/>
  <c r="V275" i="19"/>
  <c r="U274" i="19"/>
  <c r="T31" i="18" s="1"/>
  <c r="T274" i="19"/>
  <c r="S31" i="18" s="1"/>
  <c r="S274" i="19"/>
  <c r="R274" i="19"/>
  <c r="Q274" i="19"/>
  <c r="P31" i="18" s="1"/>
  <c r="P274" i="19"/>
  <c r="O31" i="18" s="1"/>
  <c r="O274" i="19"/>
  <c r="N274" i="19"/>
  <c r="M274" i="19"/>
  <c r="L31" i="18" s="1"/>
  <c r="L274" i="19"/>
  <c r="K31" i="18" s="1"/>
  <c r="K274" i="19"/>
  <c r="J274" i="19"/>
  <c r="V272" i="19"/>
  <c r="V271" i="19"/>
  <c r="V270" i="19"/>
  <c r="V269" i="19"/>
  <c r="V268" i="19"/>
  <c r="V267" i="19"/>
  <c r="V266" i="19"/>
  <c r="V265" i="19"/>
  <c r="V264" i="19"/>
  <c r="V263" i="19"/>
  <c r="V262" i="19"/>
  <c r="V261" i="19"/>
  <c r="V260" i="19"/>
  <c r="V259" i="19"/>
  <c r="V258" i="19"/>
  <c r="V257" i="19"/>
  <c r="V256" i="19"/>
  <c r="V255" i="19"/>
  <c r="V254" i="19"/>
  <c r="V253" i="19"/>
  <c r="V252" i="19"/>
  <c r="U251" i="19"/>
  <c r="T30" i="18" s="1"/>
  <c r="T251" i="19"/>
  <c r="S251" i="19"/>
  <c r="R251" i="19"/>
  <c r="Q251" i="19"/>
  <c r="P251" i="19"/>
  <c r="O251" i="19"/>
  <c r="N251" i="19"/>
  <c r="M251" i="19"/>
  <c r="L30" i="18" s="1"/>
  <c r="L251" i="19"/>
  <c r="K251" i="19"/>
  <c r="J251" i="19"/>
  <c r="V248" i="19"/>
  <c r="V247" i="19"/>
  <c r="V246" i="19"/>
  <c r="V245" i="19"/>
  <c r="V244" i="19"/>
  <c r="V243" i="19"/>
  <c r="V242" i="19"/>
  <c r="V241" i="19"/>
  <c r="V240" i="19"/>
  <c r="V239" i="19"/>
  <c r="V238" i="19"/>
  <c r="V237" i="19"/>
  <c r="V236" i="19"/>
  <c r="V235" i="19"/>
  <c r="V234" i="19"/>
  <c r="V233" i="19"/>
  <c r="V232" i="19"/>
  <c r="V231" i="19"/>
  <c r="V230" i="19"/>
  <c r="V229" i="19"/>
  <c r="V228" i="19"/>
  <c r="U227" i="19"/>
  <c r="T227" i="19"/>
  <c r="S227" i="19"/>
  <c r="R227" i="19"/>
  <c r="Q28" i="18" s="1"/>
  <c r="Q27" i="18" s="1"/>
  <c r="Q227" i="19"/>
  <c r="P227" i="19"/>
  <c r="O227" i="19"/>
  <c r="N227" i="19"/>
  <c r="N225" i="19" s="1"/>
  <c r="M227" i="19"/>
  <c r="L28" i="18" s="1"/>
  <c r="L27" i="18" s="1"/>
  <c r="L227" i="19"/>
  <c r="K227" i="19"/>
  <c r="J227" i="19"/>
  <c r="J225" i="19" s="1"/>
  <c r="U225" i="19"/>
  <c r="T225" i="19"/>
  <c r="Q225" i="19"/>
  <c r="P225" i="19"/>
  <c r="L225" i="19"/>
  <c r="V224" i="19"/>
  <c r="V223" i="19"/>
  <c r="V222" i="19"/>
  <c r="V221" i="19"/>
  <c r="V220" i="19"/>
  <c r="V219" i="19"/>
  <c r="V218" i="19"/>
  <c r="V217" i="19"/>
  <c r="V216" i="19"/>
  <c r="V215" i="19"/>
  <c r="V209" i="19"/>
  <c r="V208" i="19"/>
  <c r="V207" i="19"/>
  <c r="V206" i="19"/>
  <c r="V205" i="19"/>
  <c r="V204" i="19"/>
  <c r="U203" i="19"/>
  <c r="T203" i="19"/>
  <c r="S203" i="19"/>
  <c r="R203" i="19"/>
  <c r="Q203" i="19"/>
  <c r="P203" i="19"/>
  <c r="O203" i="19"/>
  <c r="N203" i="19"/>
  <c r="M203" i="19"/>
  <c r="L203" i="19"/>
  <c r="K203" i="19"/>
  <c r="J203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V163" i="19"/>
  <c r="V162" i="19"/>
  <c r="V161" i="19"/>
  <c r="V160" i="19"/>
  <c r="V159" i="19"/>
  <c r="V158" i="19"/>
  <c r="V157" i="19"/>
  <c r="U156" i="19"/>
  <c r="U154" i="19" s="1"/>
  <c r="T23" i="18" s="1"/>
  <c r="T156" i="19"/>
  <c r="S156" i="19"/>
  <c r="S154" i="19" s="1"/>
  <c r="R23" i="18" s="1"/>
  <c r="R22" i="18" s="1"/>
  <c r="R156" i="19"/>
  <c r="R154" i="19" s="1"/>
  <c r="Q23" i="18" s="1"/>
  <c r="Q22" i="18" s="1"/>
  <c r="Q156" i="19"/>
  <c r="Q154" i="19" s="1"/>
  <c r="P23" i="18" s="1"/>
  <c r="P22" i="18" s="1"/>
  <c r="P156" i="19"/>
  <c r="O156" i="19"/>
  <c r="N156" i="19"/>
  <c r="N154" i="19" s="1"/>
  <c r="M23" i="18" s="1"/>
  <c r="M22" i="18" s="1"/>
  <c r="M156" i="19"/>
  <c r="M154" i="19" s="1"/>
  <c r="L156" i="19"/>
  <c r="K156" i="19"/>
  <c r="K154" i="19" s="1"/>
  <c r="J23" i="18" s="1"/>
  <c r="J22" i="18" s="1"/>
  <c r="J156" i="19"/>
  <c r="V156" i="19" s="1"/>
  <c r="T154" i="19"/>
  <c r="P154" i="19"/>
  <c r="O154" i="19"/>
  <c r="N23" i="18" s="1"/>
  <c r="N22" i="18" s="1"/>
  <c r="L154" i="19"/>
  <c r="V153" i="19"/>
  <c r="V152" i="19"/>
  <c r="V151" i="19"/>
  <c r="V150" i="19"/>
  <c r="V149" i="19"/>
  <c r="V148" i="19"/>
  <c r="V147" i="19"/>
  <c r="V146" i="19"/>
  <c r="V145" i="19"/>
  <c r="V144" i="19"/>
  <c r="V143" i="19"/>
  <c r="V142" i="19"/>
  <c r="V141" i="19"/>
  <c r="V140" i="19"/>
  <c r="V139" i="19"/>
  <c r="V138" i="19"/>
  <c r="V137" i="19"/>
  <c r="V136" i="19"/>
  <c r="V135" i="19"/>
  <c r="V134" i="19"/>
  <c r="V133" i="19"/>
  <c r="U132" i="19"/>
  <c r="T21" i="18" s="1"/>
  <c r="T132" i="19"/>
  <c r="S132" i="19"/>
  <c r="R132" i="19"/>
  <c r="Q21" i="18" s="1"/>
  <c r="Q132" i="19"/>
  <c r="P21" i="18" s="1"/>
  <c r="P132" i="19"/>
  <c r="O132" i="19"/>
  <c r="N132" i="19"/>
  <c r="M132" i="19"/>
  <c r="L21" i="18" s="1"/>
  <c r="L132" i="19"/>
  <c r="K132" i="19"/>
  <c r="J132" i="19"/>
  <c r="V130" i="19"/>
  <c r="V129" i="19"/>
  <c r="V128" i="19"/>
  <c r="V127" i="19"/>
  <c r="V126" i="19"/>
  <c r="V125" i="19"/>
  <c r="V124" i="19"/>
  <c r="V123" i="19"/>
  <c r="V122" i="19"/>
  <c r="V121" i="19"/>
  <c r="V120" i="19"/>
  <c r="V119" i="19"/>
  <c r="V118" i="19"/>
  <c r="V117" i="19"/>
  <c r="V116" i="19"/>
  <c r="V115" i="19"/>
  <c r="V114" i="19"/>
  <c r="V113" i="19"/>
  <c r="V112" i="19"/>
  <c r="V111" i="19"/>
  <c r="V110" i="19"/>
  <c r="U109" i="19"/>
  <c r="T109" i="19"/>
  <c r="S20" i="18" s="1"/>
  <c r="S109" i="19"/>
  <c r="R109" i="19"/>
  <c r="Q109" i="19"/>
  <c r="P109" i="19"/>
  <c r="O20" i="18" s="1"/>
  <c r="O109" i="19"/>
  <c r="N20" i="18" s="1"/>
  <c r="N109" i="19"/>
  <c r="M20" i="18" s="1"/>
  <c r="M109" i="19"/>
  <c r="L109" i="19"/>
  <c r="K20" i="18" s="1"/>
  <c r="K109" i="19"/>
  <c r="J109" i="19"/>
  <c r="V107" i="19"/>
  <c r="V106" i="19"/>
  <c r="V105" i="19"/>
  <c r="V104" i="19"/>
  <c r="V103" i="19"/>
  <c r="V102" i="19"/>
  <c r="V101" i="19"/>
  <c r="V100" i="19"/>
  <c r="V99" i="19"/>
  <c r="V98" i="19"/>
  <c r="V97" i="19"/>
  <c r="V96" i="19"/>
  <c r="V95" i="19"/>
  <c r="V94" i="19"/>
  <c r="V93" i="19"/>
  <c r="V92" i="19"/>
  <c r="V91" i="19"/>
  <c r="V90" i="19"/>
  <c r="V89" i="19"/>
  <c r="V88" i="19"/>
  <c r="V87" i="19"/>
  <c r="U86" i="19"/>
  <c r="T86" i="19"/>
  <c r="S19" i="18" s="1"/>
  <c r="S86" i="19"/>
  <c r="R19" i="18" s="1"/>
  <c r="R86" i="19"/>
  <c r="Q86" i="19"/>
  <c r="P86" i="19"/>
  <c r="O19" i="18" s="1"/>
  <c r="O86" i="19"/>
  <c r="O84" i="19" s="1"/>
  <c r="N86" i="19"/>
  <c r="M86" i="19"/>
  <c r="L86" i="19"/>
  <c r="K19" i="18" s="1"/>
  <c r="K86" i="19"/>
  <c r="J19" i="18" s="1"/>
  <c r="J86" i="19"/>
  <c r="V83" i="19"/>
  <c r="V82" i="19"/>
  <c r="V81" i="19"/>
  <c r="V80" i="19"/>
  <c r="V79" i="19"/>
  <c r="V78" i="19"/>
  <c r="V77" i="19"/>
  <c r="V76" i="19"/>
  <c r="V75" i="19"/>
  <c r="V74" i="19"/>
  <c r="V73" i="19"/>
  <c r="V72" i="19"/>
  <c r="V71" i="19"/>
  <c r="V70" i="19"/>
  <c r="V69" i="19"/>
  <c r="V68" i="19"/>
  <c r="V67" i="19"/>
  <c r="V66" i="19"/>
  <c r="V65" i="19"/>
  <c r="V64" i="19"/>
  <c r="V63" i="19"/>
  <c r="U62" i="19"/>
  <c r="T62" i="19"/>
  <c r="S17" i="18" s="1"/>
  <c r="S62" i="19"/>
  <c r="R17" i="18" s="1"/>
  <c r="R62" i="19"/>
  <c r="Q17" i="18" s="1"/>
  <c r="Q62" i="19"/>
  <c r="P62" i="19"/>
  <c r="O17" i="18" s="1"/>
  <c r="O62" i="19"/>
  <c r="N62" i="19"/>
  <c r="M17" i="18" s="1"/>
  <c r="M62" i="19"/>
  <c r="L62" i="19"/>
  <c r="K17" i="18" s="1"/>
  <c r="K62" i="19"/>
  <c r="J62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U39" i="19"/>
  <c r="T16" i="18" s="1"/>
  <c r="T39" i="19"/>
  <c r="S39" i="19"/>
  <c r="R16" i="18" s="1"/>
  <c r="R39" i="19"/>
  <c r="Q16" i="18" s="1"/>
  <c r="Q39" i="19"/>
  <c r="P39" i="19"/>
  <c r="O39" i="19"/>
  <c r="N16" i="18" s="1"/>
  <c r="N39" i="19"/>
  <c r="M16" i="18" s="1"/>
  <c r="M39" i="19"/>
  <c r="L16" i="18" s="1"/>
  <c r="L39" i="19"/>
  <c r="K39" i="19"/>
  <c r="J16" i="18" s="1"/>
  <c r="J39" i="19"/>
  <c r="I16" i="18" s="1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U16" i="19"/>
  <c r="T15" i="18" s="1"/>
  <c r="T16" i="19"/>
  <c r="S15" i="18" s="1"/>
  <c r="S16" i="19"/>
  <c r="R16" i="19"/>
  <c r="Q16" i="19"/>
  <c r="P16" i="19"/>
  <c r="O15" i="18" s="1"/>
  <c r="O16" i="19"/>
  <c r="N16" i="19"/>
  <c r="M16" i="19"/>
  <c r="L15" i="18" s="1"/>
  <c r="L16" i="19"/>
  <c r="K15" i="18" s="1"/>
  <c r="K16" i="19"/>
  <c r="J16" i="19"/>
  <c r="I15" i="18" s="1"/>
  <c r="T38" i="18"/>
  <c r="S38" i="18"/>
  <c r="R38" i="18"/>
  <c r="Q38" i="18"/>
  <c r="P38" i="18"/>
  <c r="O38" i="18"/>
  <c r="N38" i="18"/>
  <c r="M38" i="18"/>
  <c r="M36" i="18" s="1"/>
  <c r="L38" i="18"/>
  <c r="K38" i="18"/>
  <c r="J38" i="18"/>
  <c r="I38" i="18"/>
  <c r="I36" i="18" s="1"/>
  <c r="Q36" i="18"/>
  <c r="P35" i="18"/>
  <c r="O35" i="18"/>
  <c r="J34" i="18"/>
  <c r="P33" i="18"/>
  <c r="O33" i="18"/>
  <c r="T32" i="18"/>
  <c r="Q32" i="18"/>
  <c r="P32" i="18"/>
  <c r="M32" i="18"/>
  <c r="L32" i="18"/>
  <c r="I32" i="18"/>
  <c r="R31" i="18"/>
  <c r="Q31" i="18"/>
  <c r="N31" i="18"/>
  <c r="M31" i="18"/>
  <c r="J31" i="18"/>
  <c r="I31" i="18"/>
  <c r="S30" i="18"/>
  <c r="R30" i="18"/>
  <c r="P30" i="18"/>
  <c r="O30" i="18"/>
  <c r="N30" i="18"/>
  <c r="K30" i="18"/>
  <c r="J30" i="18"/>
  <c r="D30" i="18"/>
  <c r="C30" i="18"/>
  <c r="T28" i="18"/>
  <c r="T27" i="18" s="1"/>
  <c r="S28" i="18"/>
  <c r="S27" i="18" s="1"/>
  <c r="P28" i="18"/>
  <c r="P27" i="18" s="1"/>
  <c r="O28" i="18"/>
  <c r="O27" i="18" s="1"/>
  <c r="K28" i="18"/>
  <c r="K27" i="18" s="1"/>
  <c r="S23" i="18"/>
  <c r="S22" i="18" s="1"/>
  <c r="O23" i="18"/>
  <c r="O22" i="18" s="1"/>
  <c r="L23" i="18"/>
  <c r="L22" i="18" s="1"/>
  <c r="K23" i="18"/>
  <c r="K22" i="18" s="1"/>
  <c r="T22" i="18"/>
  <c r="S21" i="18"/>
  <c r="R21" i="18"/>
  <c r="O21" i="18"/>
  <c r="N21" i="18"/>
  <c r="K21" i="18"/>
  <c r="J21" i="18"/>
  <c r="T20" i="18"/>
  <c r="R20" i="18"/>
  <c r="P20" i="18"/>
  <c r="L20" i="18"/>
  <c r="J20" i="18"/>
  <c r="T19" i="18"/>
  <c r="Q19" i="18"/>
  <c r="P19" i="18"/>
  <c r="M19" i="18"/>
  <c r="L19" i="18"/>
  <c r="I19" i="18"/>
  <c r="T17" i="18"/>
  <c r="P17" i="18"/>
  <c r="N17" i="18"/>
  <c r="L17" i="18"/>
  <c r="J17" i="18"/>
  <c r="I17" i="18"/>
  <c r="Q15" i="18"/>
  <c r="P15" i="18"/>
  <c r="L43" i="18" l="1"/>
  <c r="T43" i="18"/>
  <c r="L36" i="18"/>
  <c r="T36" i="18"/>
  <c r="P36" i="18"/>
  <c r="J178" i="19"/>
  <c r="K84" i="19"/>
  <c r="R225" i="19"/>
  <c r="N19" i="18"/>
  <c r="N14" i="19"/>
  <c r="R14" i="19"/>
  <c r="I28" i="18"/>
  <c r="I27" i="18" s="1"/>
  <c r="P505" i="19"/>
  <c r="P577" i="19" s="1"/>
  <c r="J29" i="18"/>
  <c r="R20" i="20"/>
  <c r="Q20" i="20"/>
  <c r="M506" i="21"/>
  <c r="Q506" i="21"/>
  <c r="I20" i="20"/>
  <c r="M20" i="20"/>
  <c r="J20" i="20"/>
  <c r="N20" i="20"/>
  <c r="N26" i="20" s="1"/>
  <c r="G20" i="20"/>
  <c r="K20" i="20"/>
  <c r="O20" i="20"/>
  <c r="O26" i="20" s="1"/>
  <c r="H20" i="20"/>
  <c r="L20" i="20"/>
  <c r="J154" i="19"/>
  <c r="I23" i="18" s="1"/>
  <c r="I22" i="18" s="1"/>
  <c r="V553" i="19"/>
  <c r="W553" i="19" s="1"/>
  <c r="I46" i="18"/>
  <c r="U46" i="18" s="1"/>
  <c r="J505" i="19"/>
  <c r="N505" i="19"/>
  <c r="N577" i="19" s="1"/>
  <c r="R505" i="19"/>
  <c r="R577" i="19" s="1"/>
  <c r="P18" i="18"/>
  <c r="L29" i="18"/>
  <c r="P29" i="18"/>
  <c r="T29" i="18"/>
  <c r="M249" i="19"/>
  <c r="Q249" i="19"/>
  <c r="U249" i="19"/>
  <c r="K36" i="18"/>
  <c r="S36" i="18"/>
  <c r="K388" i="19"/>
  <c r="J37" i="18" s="1"/>
  <c r="J36" i="18" s="1"/>
  <c r="O388" i="19"/>
  <c r="N37" i="18" s="1"/>
  <c r="N36" i="18" s="1"/>
  <c r="S388" i="19"/>
  <c r="R37" i="18" s="1"/>
  <c r="R36" i="18" s="1"/>
  <c r="N29" i="18"/>
  <c r="R29" i="18"/>
  <c r="U38" i="18"/>
  <c r="R84" i="19"/>
  <c r="V320" i="19"/>
  <c r="W320" i="19" s="1"/>
  <c r="L505" i="19"/>
  <c r="L577" i="19" s="1"/>
  <c r="S84" i="19"/>
  <c r="V203" i="19"/>
  <c r="U34" i="18"/>
  <c r="M505" i="19"/>
  <c r="M577" i="19" s="1"/>
  <c r="Q505" i="19"/>
  <c r="Q577" i="19" s="1"/>
  <c r="U505" i="19"/>
  <c r="U577" i="19" s="1"/>
  <c r="Q14" i="19"/>
  <c r="T14" i="18"/>
  <c r="V274" i="19"/>
  <c r="W274" i="19" s="1"/>
  <c r="V413" i="19"/>
  <c r="W413" i="19" s="1"/>
  <c r="M43" i="18"/>
  <c r="K43" i="18"/>
  <c r="O43" i="18"/>
  <c r="S43" i="18"/>
  <c r="Q43" i="18"/>
  <c r="P43" i="18"/>
  <c r="N506" i="21"/>
  <c r="R506" i="21"/>
  <c r="V506" i="21"/>
  <c r="U506" i="21"/>
  <c r="W443" i="21"/>
  <c r="Q15" i="20"/>
  <c r="Q14" i="20" s="1"/>
  <c r="R15" i="20"/>
  <c r="R14" i="20" s="1"/>
  <c r="J15" i="20"/>
  <c r="J14" i="20" s="1"/>
  <c r="I15" i="20"/>
  <c r="I14" i="20" s="1"/>
  <c r="W479" i="21"/>
  <c r="M15" i="20"/>
  <c r="M14" i="20" s="1"/>
  <c r="W446" i="21"/>
  <c r="W415" i="21"/>
  <c r="G19" i="20"/>
  <c r="G18" i="20" s="1"/>
  <c r="K506" i="21"/>
  <c r="O506" i="21"/>
  <c r="S506" i="21"/>
  <c r="M28" i="18"/>
  <c r="M27" i="18" s="1"/>
  <c r="V227" i="19"/>
  <c r="V225" i="19" s="1"/>
  <c r="M225" i="19"/>
  <c r="T18" i="18"/>
  <c r="K18" i="18"/>
  <c r="S18" i="18"/>
  <c r="V132" i="19"/>
  <c r="W132" i="19" s="1"/>
  <c r="L18" i="18"/>
  <c r="M84" i="19"/>
  <c r="Q84" i="19"/>
  <c r="U84" i="19"/>
  <c r="J18" i="18"/>
  <c r="N18" i="18"/>
  <c r="R18" i="18"/>
  <c r="V109" i="19"/>
  <c r="W109" i="19" s="1"/>
  <c r="I20" i="18"/>
  <c r="Q20" i="18"/>
  <c r="Q18" i="18" s="1"/>
  <c r="L84" i="19"/>
  <c r="P84" i="19"/>
  <c r="T84" i="19"/>
  <c r="N84" i="19"/>
  <c r="O18" i="18"/>
  <c r="U17" i="18"/>
  <c r="L14" i="18"/>
  <c r="K14" i="19"/>
  <c r="O14" i="19"/>
  <c r="S14" i="19"/>
  <c r="P16" i="18"/>
  <c r="P14" i="18" s="1"/>
  <c r="M14" i="19"/>
  <c r="U14" i="19"/>
  <c r="J14" i="19"/>
  <c r="M15" i="18"/>
  <c r="M14" i="18" s="1"/>
  <c r="Q14" i="18"/>
  <c r="I14" i="18"/>
  <c r="J15" i="18"/>
  <c r="J14" i="18" s="1"/>
  <c r="N15" i="18"/>
  <c r="N14" i="18" s="1"/>
  <c r="R15" i="18"/>
  <c r="R14" i="18" s="1"/>
  <c r="V16" i="19"/>
  <c r="W16" i="19" s="1"/>
  <c r="S22" i="20"/>
  <c r="S19" i="20"/>
  <c r="S18" i="20" s="1"/>
  <c r="K15" i="20"/>
  <c r="K14" i="20" s="1"/>
  <c r="K26" i="20" s="1"/>
  <c r="S17" i="20"/>
  <c r="L506" i="21"/>
  <c r="H15" i="20"/>
  <c r="H14" i="20" s="1"/>
  <c r="T506" i="21"/>
  <c r="P15" i="20"/>
  <c r="P14" i="20" s="1"/>
  <c r="P26" i="20" s="1"/>
  <c r="W14" i="21"/>
  <c r="S16" i="20"/>
  <c r="S23" i="20"/>
  <c r="P506" i="21"/>
  <c r="L15" i="20"/>
  <c r="L14" i="20" s="1"/>
  <c r="G15" i="20"/>
  <c r="S21" i="20"/>
  <c r="S20" i="20" s="1"/>
  <c r="U44" i="18"/>
  <c r="L14" i="19"/>
  <c r="K16" i="18"/>
  <c r="K14" i="18" s="1"/>
  <c r="P14" i="19"/>
  <c r="O16" i="18"/>
  <c r="O14" i="18" s="1"/>
  <c r="T14" i="19"/>
  <c r="S16" i="18"/>
  <c r="S14" i="18" s="1"/>
  <c r="J84" i="19"/>
  <c r="L249" i="19"/>
  <c r="U19" i="18"/>
  <c r="I21" i="18"/>
  <c r="M21" i="18"/>
  <c r="M18" i="18" s="1"/>
  <c r="P249" i="19"/>
  <c r="U33" i="18"/>
  <c r="K505" i="19"/>
  <c r="K577" i="19" s="1"/>
  <c r="J43" i="18"/>
  <c r="O505" i="19"/>
  <c r="O577" i="19" s="1"/>
  <c r="N43" i="18"/>
  <c r="S505" i="19"/>
  <c r="S577" i="19" s="1"/>
  <c r="R43" i="18"/>
  <c r="V154" i="19"/>
  <c r="W154" i="19" s="1"/>
  <c r="W156" i="19"/>
  <c r="S32" i="18"/>
  <c r="U32" i="18" s="1"/>
  <c r="T249" i="19"/>
  <c r="V343" i="19"/>
  <c r="W343" i="19" s="1"/>
  <c r="V507" i="19"/>
  <c r="U23" i="18"/>
  <c r="U22" i="18" s="1"/>
  <c r="O29" i="18"/>
  <c r="U35" i="18"/>
  <c r="V39" i="19"/>
  <c r="W39" i="19" s="1"/>
  <c r="W227" i="19"/>
  <c r="K249" i="19"/>
  <c r="O249" i="19"/>
  <c r="S249" i="19"/>
  <c r="K29" i="18"/>
  <c r="U31" i="18"/>
  <c r="V62" i="19"/>
  <c r="W62" i="19" s="1"/>
  <c r="V86" i="19"/>
  <c r="J28" i="18"/>
  <c r="J27" i="18" s="1"/>
  <c r="K225" i="19"/>
  <c r="N28" i="18"/>
  <c r="N27" i="18" s="1"/>
  <c r="O225" i="19"/>
  <c r="R28" i="18"/>
  <c r="R27" i="18" s="1"/>
  <c r="S225" i="19"/>
  <c r="J249" i="19"/>
  <c r="I30" i="18"/>
  <c r="N249" i="19"/>
  <c r="M30" i="18"/>
  <c r="M29" i="18" s="1"/>
  <c r="R249" i="19"/>
  <c r="Q30" i="18"/>
  <c r="Q29" i="18" s="1"/>
  <c r="V251" i="19"/>
  <c r="V297" i="19"/>
  <c r="W297" i="19" s="1"/>
  <c r="V366" i="19"/>
  <c r="W366" i="19" s="1"/>
  <c r="O36" i="18"/>
  <c r="U37" i="18"/>
  <c r="V390" i="19"/>
  <c r="W390" i="19" s="1"/>
  <c r="V530" i="19"/>
  <c r="W530" i="19" s="1"/>
  <c r="I26" i="20" l="1"/>
  <c r="L26" i="20"/>
  <c r="R26" i="20"/>
  <c r="V508" i="21" s="1"/>
  <c r="I18" i="18"/>
  <c r="J49" i="18"/>
  <c r="U25" i="18"/>
  <c r="W203" i="19"/>
  <c r="W178" i="19"/>
  <c r="P49" i="18"/>
  <c r="U36" i="18"/>
  <c r="I43" i="18"/>
  <c r="U43" i="18" s="1"/>
  <c r="T49" i="18"/>
  <c r="L49" i="18"/>
  <c r="M579" i="19" s="1"/>
  <c r="R49" i="18"/>
  <c r="Q49" i="18"/>
  <c r="J26" i="20"/>
  <c r="N508" i="21" s="1"/>
  <c r="R508" i="21"/>
  <c r="N49" i="18"/>
  <c r="K49" i="18"/>
  <c r="M49" i="18"/>
  <c r="O49" i="18"/>
  <c r="H26" i="20"/>
  <c r="L508" i="21" s="1"/>
  <c r="M26" i="20"/>
  <c r="Q508" i="21" s="1"/>
  <c r="M508" i="21"/>
  <c r="Q26" i="20"/>
  <c r="U508" i="21" s="1"/>
  <c r="J577" i="19"/>
  <c r="S29" i="18"/>
  <c r="S49" i="18" s="1"/>
  <c r="T579" i="19" s="1"/>
  <c r="U45" i="18"/>
  <c r="O508" i="21"/>
  <c r="S508" i="21"/>
  <c r="T508" i="21"/>
  <c r="W225" i="19"/>
  <c r="U20" i="18"/>
  <c r="U14" i="18"/>
  <c r="U15" i="18"/>
  <c r="W506" i="21"/>
  <c r="P508" i="21"/>
  <c r="S15" i="20"/>
  <c r="G14" i="20"/>
  <c r="V14" i="19"/>
  <c r="W14" i="19" s="1"/>
  <c r="V249" i="19"/>
  <c r="W249" i="19" s="1"/>
  <c r="W251" i="19"/>
  <c r="U27" i="18"/>
  <c r="I29" i="18"/>
  <c r="U30" i="18"/>
  <c r="W86" i="19"/>
  <c r="V84" i="19"/>
  <c r="W84" i="19" s="1"/>
  <c r="U28" i="18"/>
  <c r="U21" i="18"/>
  <c r="U16" i="18"/>
  <c r="U18" i="18"/>
  <c r="V505" i="19"/>
  <c r="W507" i="19"/>
  <c r="V388" i="19"/>
  <c r="W388" i="19" s="1"/>
  <c r="I49" i="18" l="1"/>
  <c r="R579" i="19"/>
  <c r="U579" i="19"/>
  <c r="Q579" i="19"/>
  <c r="N579" i="19"/>
  <c r="O579" i="19"/>
  <c r="P579" i="19"/>
  <c r="S579" i="19"/>
  <c r="L579" i="19"/>
  <c r="K579" i="19"/>
  <c r="S14" i="20"/>
  <c r="S26" i="20" s="1"/>
  <c r="T26" i="20" s="1"/>
  <c r="G26" i="20"/>
  <c r="K508" i="21" s="1"/>
  <c r="W505" i="19"/>
  <c r="U29" i="18"/>
  <c r="J579" i="19"/>
  <c r="U49" i="18" l="1"/>
  <c r="V579" i="19" s="1"/>
  <c r="W508" i="21"/>
  <c r="V48" i="18" l="1"/>
  <c r="D8" i="16" l="1"/>
  <c r="M6" i="16"/>
  <c r="E42" i="16"/>
  <c r="F42" i="16"/>
  <c r="G42" i="16"/>
  <c r="H42" i="16"/>
  <c r="I42" i="16"/>
  <c r="J42" i="16"/>
  <c r="K42" i="16"/>
  <c r="L42" i="16"/>
  <c r="D42" i="16"/>
  <c r="F93" i="17" l="1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W4" i="17" l="1"/>
  <c r="W5" i="17"/>
  <c r="W6" i="17"/>
  <c r="W7" i="17"/>
  <c r="W8" i="17"/>
  <c r="W9" i="17"/>
  <c r="W10" i="17"/>
  <c r="W11" i="17"/>
  <c r="W12" i="17"/>
  <c r="W13" i="17"/>
  <c r="W93" i="17"/>
  <c r="A93" i="17"/>
  <c r="W92" i="17"/>
  <c r="A92" i="17"/>
  <c r="W91" i="17"/>
  <c r="A91" i="17"/>
  <c r="W90" i="17"/>
  <c r="A90" i="17"/>
  <c r="W89" i="17"/>
  <c r="A89" i="17"/>
  <c r="W88" i="17"/>
  <c r="A88" i="17"/>
  <c r="W87" i="17"/>
  <c r="A87" i="17"/>
  <c r="W86" i="17"/>
  <c r="A86" i="17"/>
  <c r="W85" i="17"/>
  <c r="A85" i="17"/>
  <c r="W84" i="17"/>
  <c r="A84" i="17"/>
  <c r="W83" i="17"/>
  <c r="A83" i="17"/>
  <c r="W82" i="17"/>
  <c r="A82" i="17"/>
  <c r="W81" i="17"/>
  <c r="A81" i="17"/>
  <c r="W80" i="17"/>
  <c r="A80" i="17"/>
  <c r="W79" i="17"/>
  <c r="A79" i="17"/>
  <c r="W78" i="17"/>
  <c r="A78" i="17"/>
  <c r="W77" i="17"/>
  <c r="A77" i="17"/>
  <c r="W76" i="17"/>
  <c r="A76" i="17"/>
  <c r="W75" i="17"/>
  <c r="A75" i="17"/>
  <c r="W74" i="17"/>
  <c r="A74" i="17"/>
  <c r="W73" i="17"/>
  <c r="A73" i="17"/>
  <c r="W72" i="17"/>
  <c r="A72" i="17"/>
  <c r="W71" i="17"/>
  <c r="A71" i="17"/>
  <c r="W70" i="17"/>
  <c r="A70" i="17"/>
  <c r="W69" i="17"/>
  <c r="A69" i="17"/>
  <c r="W68" i="17"/>
  <c r="A68" i="17"/>
  <c r="W67" i="17"/>
  <c r="A67" i="17"/>
  <c r="W66" i="17"/>
  <c r="A66" i="17"/>
  <c r="W65" i="17"/>
  <c r="A65" i="17"/>
  <c r="W64" i="17"/>
  <c r="A64" i="17"/>
  <c r="W63" i="17"/>
  <c r="A63" i="17"/>
  <c r="W62" i="17"/>
  <c r="A62" i="17"/>
  <c r="W61" i="17"/>
  <c r="A61" i="17"/>
  <c r="W60" i="17"/>
  <c r="A60" i="17"/>
  <c r="W59" i="17"/>
  <c r="A59" i="17"/>
  <c r="W58" i="17"/>
  <c r="A58" i="17"/>
  <c r="W57" i="17"/>
  <c r="A57" i="17"/>
  <c r="W56" i="17"/>
  <c r="A56" i="17"/>
  <c r="W55" i="17"/>
  <c r="A55" i="17"/>
  <c r="W54" i="17"/>
  <c r="A54" i="17"/>
  <c r="W53" i="17"/>
  <c r="A53" i="17"/>
  <c r="W52" i="17"/>
  <c r="A52" i="17"/>
  <c r="W51" i="17"/>
  <c r="A51" i="17"/>
  <c r="W50" i="17"/>
  <c r="A50" i="17"/>
  <c r="W49" i="17"/>
  <c r="A49" i="17"/>
  <c r="W48" i="17"/>
  <c r="A48" i="17"/>
  <c r="W47" i="17"/>
  <c r="A47" i="17"/>
  <c r="W46" i="17"/>
  <c r="A46" i="17"/>
  <c r="W45" i="17"/>
  <c r="A45" i="17"/>
  <c r="W44" i="17"/>
  <c r="A44" i="17"/>
  <c r="W43" i="17"/>
  <c r="A43" i="17"/>
  <c r="W42" i="17"/>
  <c r="A42" i="17"/>
  <c r="W41" i="17"/>
  <c r="A41" i="17"/>
  <c r="W40" i="17"/>
  <c r="A40" i="17"/>
  <c r="W39" i="17"/>
  <c r="A39" i="17"/>
  <c r="W38" i="17"/>
  <c r="A38" i="17"/>
  <c r="W37" i="17"/>
  <c r="A37" i="17"/>
  <c r="W36" i="17"/>
  <c r="A36" i="17"/>
  <c r="W35" i="17"/>
  <c r="A35" i="17"/>
  <c r="W34" i="17"/>
  <c r="A34" i="17"/>
  <c r="W33" i="17"/>
  <c r="A33" i="17"/>
  <c r="W32" i="17"/>
  <c r="A32" i="17"/>
  <c r="W31" i="17"/>
  <c r="A31" i="17"/>
  <c r="W30" i="17"/>
  <c r="A30" i="17"/>
  <c r="W29" i="17"/>
  <c r="A29" i="17"/>
  <c r="W28" i="17"/>
  <c r="A28" i="17"/>
  <c r="W27" i="17"/>
  <c r="A27" i="17"/>
  <c r="W26" i="17"/>
  <c r="A26" i="17"/>
  <c r="W25" i="17"/>
  <c r="A25" i="17"/>
  <c r="W24" i="17"/>
  <c r="A24" i="17"/>
  <c r="W23" i="17"/>
  <c r="W22" i="17"/>
  <c r="W21" i="17"/>
  <c r="W20" i="17"/>
  <c r="W19" i="17"/>
  <c r="W18" i="17"/>
  <c r="W17" i="17"/>
  <c r="W16" i="17"/>
  <c r="W15" i="17"/>
  <c r="W14" i="17"/>
  <c r="L59" i="16"/>
  <c r="K59" i="16"/>
  <c r="J59" i="16"/>
  <c r="I59" i="16"/>
  <c r="H59" i="16"/>
  <c r="G59" i="16"/>
  <c r="F59" i="16"/>
  <c r="E59" i="16"/>
  <c r="D59" i="16"/>
  <c r="L58" i="16"/>
  <c r="K58" i="16"/>
  <c r="J58" i="16"/>
  <c r="I58" i="16"/>
  <c r="H58" i="16"/>
  <c r="G58" i="16"/>
  <c r="F58" i="16"/>
  <c r="E58" i="16"/>
  <c r="D58" i="16"/>
  <c r="L57" i="16"/>
  <c r="L60" i="16" s="1"/>
  <c r="K57" i="16"/>
  <c r="J57" i="16"/>
  <c r="J60" i="16" s="1"/>
  <c r="I57" i="16"/>
  <c r="I60" i="16" s="1"/>
  <c r="H57" i="16"/>
  <c r="H60" i="16" s="1"/>
  <c r="G57" i="16"/>
  <c r="F57" i="16"/>
  <c r="E57" i="16"/>
  <c r="E60" i="16" s="1"/>
  <c r="D57" i="16"/>
  <c r="D60" i="16" s="1"/>
  <c r="L53" i="16"/>
  <c r="K53" i="16"/>
  <c r="J53" i="16"/>
  <c r="I53" i="16"/>
  <c r="H53" i="16"/>
  <c r="G53" i="16"/>
  <c r="F53" i="16"/>
  <c r="E53" i="16"/>
  <c r="D53" i="16"/>
  <c r="L52" i="16"/>
  <c r="K52" i="16"/>
  <c r="J52" i="16"/>
  <c r="I52" i="16"/>
  <c r="H52" i="16"/>
  <c r="G52" i="16"/>
  <c r="F52" i="16"/>
  <c r="E52" i="16"/>
  <c r="D52" i="16"/>
  <c r="L51" i="16"/>
  <c r="K51" i="16"/>
  <c r="J51" i="16"/>
  <c r="I51" i="16"/>
  <c r="H51" i="16"/>
  <c r="G51" i="16"/>
  <c r="F51" i="16"/>
  <c r="E51" i="16"/>
  <c r="D51" i="16"/>
  <c r="L50" i="16"/>
  <c r="K50" i="16"/>
  <c r="J50" i="16"/>
  <c r="I50" i="16"/>
  <c r="H50" i="16"/>
  <c r="G50" i="16"/>
  <c r="F50" i="16"/>
  <c r="E50" i="16"/>
  <c r="D50" i="16"/>
  <c r="L49" i="16"/>
  <c r="K49" i="16"/>
  <c r="J49" i="16"/>
  <c r="I49" i="16"/>
  <c r="H49" i="16"/>
  <c r="G49" i="16"/>
  <c r="F49" i="16"/>
  <c r="E49" i="16"/>
  <c r="D49" i="16"/>
  <c r="L48" i="16"/>
  <c r="K48" i="16"/>
  <c r="J48" i="16"/>
  <c r="I48" i="16"/>
  <c r="H48" i="16"/>
  <c r="G48" i="16"/>
  <c r="F48" i="16"/>
  <c r="E48" i="16"/>
  <c r="D48" i="16"/>
  <c r="M48" i="16" s="1"/>
  <c r="L47" i="16"/>
  <c r="K47" i="16"/>
  <c r="J47" i="16"/>
  <c r="I47" i="16"/>
  <c r="H47" i="16"/>
  <c r="G47" i="16"/>
  <c r="F47" i="16"/>
  <c r="E47" i="16"/>
  <c r="D47" i="16"/>
  <c r="L44" i="16"/>
  <c r="K44" i="16"/>
  <c r="J44" i="16"/>
  <c r="I44" i="16"/>
  <c r="H44" i="16"/>
  <c r="G44" i="16"/>
  <c r="F44" i="16"/>
  <c r="E44" i="16"/>
  <c r="D44" i="16"/>
  <c r="C39" i="16"/>
  <c r="M37" i="16"/>
  <c r="M35" i="16"/>
  <c r="M33" i="16"/>
  <c r="M31" i="16"/>
  <c r="M30" i="16"/>
  <c r="M29" i="16"/>
  <c r="M28" i="16"/>
  <c r="M27" i="16"/>
  <c r="M26" i="16"/>
  <c r="L25" i="16"/>
  <c r="K25" i="16"/>
  <c r="J25" i="16"/>
  <c r="I25" i="16"/>
  <c r="H25" i="16"/>
  <c r="G25" i="16"/>
  <c r="F25" i="16"/>
  <c r="E25" i="16"/>
  <c r="D25" i="16"/>
  <c r="M23" i="16"/>
  <c r="M21" i="16"/>
  <c r="M20" i="16"/>
  <c r="M19" i="16"/>
  <c r="M18" i="16"/>
  <c r="M17" i="16"/>
  <c r="L16" i="16"/>
  <c r="L46" i="16" s="1"/>
  <c r="K16" i="16"/>
  <c r="K46" i="16" s="1"/>
  <c r="J16" i="16"/>
  <c r="J46" i="16" s="1"/>
  <c r="I16" i="16"/>
  <c r="I46" i="16" s="1"/>
  <c r="H16" i="16"/>
  <c r="H46" i="16" s="1"/>
  <c r="G16" i="16"/>
  <c r="G46" i="16" s="1"/>
  <c r="F16" i="16"/>
  <c r="F46" i="16" s="1"/>
  <c r="E16" i="16"/>
  <c r="E46" i="16" s="1"/>
  <c r="D16" i="16"/>
  <c r="M15" i="16"/>
  <c r="M14" i="16"/>
  <c r="M13" i="16"/>
  <c r="M12" i="16"/>
  <c r="M11" i="16"/>
  <c r="M10" i="16"/>
  <c r="L8" i="16"/>
  <c r="L7" i="16" s="1"/>
  <c r="K8" i="16"/>
  <c r="K45" i="16" s="1"/>
  <c r="J8" i="16"/>
  <c r="J45" i="16" s="1"/>
  <c r="I8" i="16"/>
  <c r="I45" i="16" s="1"/>
  <c r="H8" i="16"/>
  <c r="H7" i="16" s="1"/>
  <c r="G8" i="16"/>
  <c r="G45" i="16" s="1"/>
  <c r="F8" i="16"/>
  <c r="F45" i="16" s="1"/>
  <c r="E8" i="16"/>
  <c r="E45" i="16" s="1"/>
  <c r="M49" i="16" l="1"/>
  <c r="F54" i="16"/>
  <c r="M52" i="16"/>
  <c r="M53" i="16"/>
  <c r="G60" i="16"/>
  <c r="K60" i="16"/>
  <c r="M57" i="16"/>
  <c r="D46" i="16"/>
  <c r="D7" i="16"/>
  <c r="E7" i="16"/>
  <c r="I7" i="16"/>
  <c r="M50" i="16"/>
  <c r="M58" i="16"/>
  <c r="E54" i="16"/>
  <c r="E62" i="16" s="1"/>
  <c r="I54" i="16"/>
  <c r="I62" i="16" s="1"/>
  <c r="H45" i="16"/>
  <c r="M59" i="16"/>
  <c r="M47" i="16"/>
  <c r="M51" i="16"/>
  <c r="J54" i="16"/>
  <c r="J62" i="16" s="1"/>
  <c r="M25" i="16"/>
  <c r="D45" i="16"/>
  <c r="D54" i="16" s="1"/>
  <c r="L45" i="16"/>
  <c r="G54" i="16"/>
  <c r="K54" i="16"/>
  <c r="K62" i="16" s="1"/>
  <c r="D39" i="16"/>
  <c r="M46" i="16"/>
  <c r="H54" i="16"/>
  <c r="H62" i="16" s="1"/>
  <c r="J7" i="16"/>
  <c r="M16" i="16"/>
  <c r="F60" i="16"/>
  <c r="M60" i="16" s="1"/>
  <c r="M8" i="16"/>
  <c r="K7" i="16"/>
  <c r="F7" i="16"/>
  <c r="G7" i="16"/>
  <c r="M44" i="16"/>
  <c r="M45" i="16" l="1"/>
  <c r="G62" i="16"/>
  <c r="L54" i="16"/>
  <c r="L62" i="16" s="1"/>
  <c r="M39" i="16"/>
  <c r="M40" i="16" s="1"/>
  <c r="M7" i="16"/>
  <c r="D62" i="16"/>
  <c r="F62" i="16"/>
  <c r="M54" i="16" l="1"/>
  <c r="M62" i="16"/>
  <c r="M63" i="16" l="1"/>
  <c r="S832" i="15" l="1"/>
  <c r="S831" i="15"/>
  <c r="S830" i="15"/>
  <c r="S829" i="15"/>
  <c r="S828" i="15"/>
  <c r="S827" i="15"/>
  <c r="S826" i="15"/>
  <c r="S825" i="15"/>
  <c r="S824" i="15"/>
  <c r="S823" i="15"/>
  <c r="S822" i="15"/>
  <c r="S821" i="15"/>
  <c r="S820" i="15"/>
  <c r="S819" i="15"/>
  <c r="S818" i="15"/>
  <c r="S817" i="15"/>
  <c r="S816" i="15"/>
  <c r="S815" i="15"/>
  <c r="S814" i="15"/>
  <c r="S813" i="15"/>
  <c r="S812" i="15"/>
  <c r="S811" i="15"/>
  <c r="S810" i="15"/>
  <c r="S809" i="15"/>
  <c r="S808" i="15"/>
  <c r="S807" i="15"/>
  <c r="S806" i="15"/>
  <c r="S805" i="15"/>
  <c r="S804" i="15"/>
  <c r="S803" i="15"/>
  <c r="S802" i="15"/>
  <c r="S801" i="15"/>
  <c r="S800" i="15"/>
  <c r="S799" i="15"/>
  <c r="S798" i="15"/>
  <c r="S797" i="15"/>
  <c r="S796" i="15"/>
  <c r="S795" i="15"/>
  <c r="S794" i="15"/>
  <c r="S793" i="15"/>
  <c r="S792" i="15"/>
  <c r="S791" i="15"/>
  <c r="S790" i="15"/>
  <c r="S789" i="15"/>
  <c r="S788" i="15"/>
  <c r="S787" i="15"/>
  <c r="S786" i="15"/>
  <c r="S785" i="15"/>
  <c r="S784" i="15"/>
  <c r="S783" i="15"/>
  <c r="S782" i="15"/>
  <c r="S781" i="15"/>
  <c r="S780" i="15"/>
  <c r="S779" i="15"/>
  <c r="S778" i="15"/>
  <c r="S777" i="15"/>
  <c r="S776" i="15"/>
  <c r="S775" i="15"/>
  <c r="S774" i="15"/>
  <c r="S773" i="15"/>
  <c r="S772" i="15"/>
  <c r="S771" i="15"/>
  <c r="S770" i="15"/>
  <c r="S769" i="15"/>
  <c r="S768" i="15"/>
  <c r="S767" i="15"/>
  <c r="S766" i="15"/>
  <c r="S765" i="15"/>
  <c r="S764" i="15"/>
  <c r="S763" i="15"/>
  <c r="S762" i="15"/>
  <c r="S761" i="15"/>
  <c r="S760" i="15"/>
  <c r="S759" i="15"/>
  <c r="S758" i="15"/>
  <c r="S757" i="15"/>
  <c r="S756" i="15"/>
  <c r="S755" i="15"/>
  <c r="S754" i="15"/>
  <c r="S753" i="15"/>
  <c r="S752" i="15"/>
  <c r="S751" i="15"/>
  <c r="S750" i="15"/>
  <c r="S749" i="15"/>
  <c r="S748" i="15"/>
  <c r="S747" i="15"/>
  <c r="S746" i="15"/>
  <c r="S745" i="15"/>
  <c r="S744" i="15"/>
  <c r="S743" i="15"/>
  <c r="S742" i="15"/>
  <c r="S741" i="15"/>
  <c r="S740" i="15"/>
  <c r="S739" i="15"/>
  <c r="S738" i="15"/>
  <c r="S737" i="15"/>
  <c r="S736" i="15"/>
  <c r="S735" i="15"/>
  <c r="S734" i="15"/>
  <c r="S733" i="15"/>
  <c r="S732" i="15"/>
  <c r="S731" i="15"/>
  <c r="S730" i="15"/>
  <c r="S729" i="15"/>
  <c r="S728" i="15"/>
  <c r="S727" i="15"/>
  <c r="S726" i="15"/>
  <c r="S725" i="15"/>
  <c r="S724" i="15"/>
  <c r="S723" i="15"/>
  <c r="S722" i="15"/>
  <c r="S721" i="15"/>
  <c r="S720" i="15"/>
  <c r="S719" i="15"/>
  <c r="S718" i="15"/>
  <c r="S717" i="15"/>
  <c r="S716" i="15"/>
  <c r="S715" i="15"/>
  <c r="S714" i="15"/>
  <c r="S713" i="15"/>
  <c r="S712" i="15"/>
  <c r="S711" i="15"/>
  <c r="S710" i="15"/>
  <c r="S709" i="15"/>
  <c r="S708" i="15"/>
  <c r="S707" i="15"/>
  <c r="S706" i="15"/>
  <c r="S705" i="15"/>
  <c r="S704" i="15"/>
  <c r="S703" i="15"/>
  <c r="S702" i="15"/>
  <c r="S701" i="15"/>
  <c r="S700" i="15"/>
  <c r="S699" i="15"/>
  <c r="S698" i="15"/>
  <c r="S697" i="15"/>
  <c r="S696" i="15"/>
  <c r="S695" i="15"/>
  <c r="S694" i="15"/>
  <c r="S693" i="15"/>
  <c r="S692" i="15"/>
  <c r="S691" i="15"/>
  <c r="S690" i="15"/>
  <c r="S689" i="15"/>
  <c r="S688" i="15"/>
  <c r="S687" i="15"/>
  <c r="S686" i="15"/>
  <c r="S685" i="15"/>
  <c r="S684" i="15"/>
  <c r="S683" i="15"/>
  <c r="S682" i="15"/>
  <c r="S681" i="15"/>
  <c r="S680" i="15"/>
  <c r="S679" i="15"/>
  <c r="S678" i="15"/>
  <c r="S677" i="15"/>
  <c r="S676" i="15"/>
  <c r="S675" i="15"/>
  <c r="S674" i="15"/>
  <c r="S673" i="15"/>
  <c r="S672" i="15"/>
  <c r="S671" i="15"/>
  <c r="S670" i="15"/>
  <c r="S669" i="15"/>
  <c r="S668" i="15"/>
  <c r="S667" i="15"/>
  <c r="S666" i="15"/>
  <c r="S665" i="15"/>
  <c r="S664" i="15"/>
  <c r="S663" i="15"/>
  <c r="S662" i="15"/>
  <c r="S661" i="15"/>
  <c r="S660" i="15"/>
  <c r="S659" i="15"/>
  <c r="S658" i="15"/>
  <c r="S657" i="15"/>
  <c r="S656" i="15"/>
  <c r="S655" i="15"/>
  <c r="S654" i="15"/>
  <c r="S653" i="15"/>
  <c r="S652" i="15"/>
  <c r="S651" i="15"/>
  <c r="S650" i="15"/>
  <c r="S649" i="15"/>
  <c r="S648" i="15"/>
  <c r="S647" i="15"/>
  <c r="S646" i="15"/>
  <c r="S645" i="15"/>
  <c r="S644" i="15"/>
  <c r="S643" i="15"/>
  <c r="S642" i="15"/>
  <c r="S640" i="15"/>
  <c r="S639" i="15"/>
  <c r="S637" i="15"/>
  <c r="S636" i="15"/>
  <c r="S635" i="15"/>
  <c r="S634" i="15"/>
  <c r="S632" i="15"/>
  <c r="S631" i="15"/>
  <c r="S630" i="15"/>
  <c r="S629" i="15"/>
  <c r="S627" i="15"/>
  <c r="S626" i="15"/>
  <c r="S625" i="15"/>
  <c r="S624" i="15"/>
  <c r="S622" i="15"/>
  <c r="S621" i="15"/>
  <c r="S619" i="15"/>
  <c r="S618" i="15"/>
  <c r="S617" i="15"/>
  <c r="S616" i="15"/>
  <c r="S615" i="15"/>
  <c r="S614" i="15"/>
  <c r="S613" i="15"/>
  <c r="S612" i="15"/>
  <c r="S611" i="15"/>
  <c r="S610" i="15"/>
  <c r="S609" i="15"/>
  <c r="S608" i="15"/>
  <c r="S607" i="15"/>
  <c r="S606" i="15"/>
  <c r="S605" i="15"/>
  <c r="S604" i="15"/>
  <c r="S603" i="15"/>
  <c r="S602" i="15"/>
  <c r="S601" i="15"/>
  <c r="S600" i="15"/>
  <c r="S599" i="15"/>
  <c r="S598" i="15"/>
  <c r="S597" i="15"/>
  <c r="S596" i="15"/>
  <c r="S594" i="15"/>
  <c r="S593" i="15"/>
  <c r="S592" i="15"/>
  <c r="S591" i="15"/>
  <c r="S590" i="15"/>
  <c r="S589" i="15"/>
  <c r="S588" i="15"/>
  <c r="S587" i="15"/>
  <c r="S586" i="15"/>
  <c r="S585" i="15"/>
  <c r="S583" i="15"/>
  <c r="S582" i="15"/>
  <c r="S581" i="15"/>
  <c r="S580" i="15"/>
  <c r="S579" i="15"/>
  <c r="S578" i="15"/>
  <c r="S577" i="15"/>
  <c r="S576" i="15"/>
  <c r="S575" i="15"/>
  <c r="S574" i="15"/>
  <c r="S573" i="15"/>
  <c r="S572" i="15"/>
  <c r="S571" i="15"/>
  <c r="S570" i="15"/>
  <c r="S569" i="15"/>
  <c r="S568" i="15"/>
  <c r="S567" i="15"/>
  <c r="S566" i="15"/>
  <c r="S565" i="15"/>
  <c r="S564" i="15"/>
  <c r="S563" i="15"/>
  <c r="S562" i="15"/>
  <c r="S561" i="15"/>
  <c r="S560" i="15"/>
  <c r="S559" i="15"/>
  <c r="S558" i="15"/>
  <c r="S557" i="15"/>
  <c r="S556" i="15"/>
  <c r="S555" i="15"/>
  <c r="S554" i="15"/>
  <c r="S553" i="15"/>
  <c r="S552" i="15"/>
  <c r="S551" i="15"/>
  <c r="S550" i="15"/>
  <c r="S549" i="15"/>
  <c r="S548" i="15"/>
  <c r="S547" i="15"/>
  <c r="S546" i="15"/>
  <c r="S545" i="15"/>
  <c r="S544" i="15"/>
  <c r="S543" i="15"/>
  <c r="S542" i="15"/>
  <c r="S541" i="15"/>
  <c r="S540" i="15"/>
  <c r="S539" i="15"/>
  <c r="S538" i="15"/>
  <c r="S537" i="15"/>
  <c r="S536" i="15"/>
  <c r="S535" i="15"/>
  <c r="S534" i="15"/>
  <c r="S533" i="15"/>
  <c r="S532" i="15"/>
  <c r="S531" i="15"/>
  <c r="S530" i="15"/>
  <c r="S529" i="15"/>
  <c r="S528" i="15"/>
  <c r="S527" i="15"/>
  <c r="S526" i="15"/>
  <c r="S525" i="15"/>
  <c r="S524" i="15"/>
  <c r="S523" i="15"/>
  <c r="S522" i="15"/>
  <c r="S521" i="15"/>
  <c r="S520" i="15"/>
  <c r="S519" i="15"/>
  <c r="S518" i="15"/>
  <c r="S517" i="15"/>
  <c r="S516" i="15"/>
  <c r="S515" i="15"/>
  <c r="S514" i="15"/>
  <c r="S513" i="15"/>
  <c r="S512" i="15"/>
  <c r="S511" i="15"/>
  <c r="S510" i="15"/>
  <c r="S509" i="15"/>
  <c r="S508" i="15"/>
  <c r="S506" i="15"/>
  <c r="S505" i="15"/>
  <c r="S504" i="15"/>
  <c r="S503" i="15"/>
  <c r="S502" i="15"/>
  <c r="S501" i="15"/>
  <c r="S500" i="15"/>
  <c r="S499" i="15"/>
  <c r="S498" i="15"/>
  <c r="S497" i="15"/>
  <c r="S495" i="15"/>
  <c r="S494" i="15"/>
  <c r="S493" i="15"/>
  <c r="S492" i="15"/>
  <c r="S491" i="15"/>
  <c r="S490" i="15"/>
  <c r="S489" i="15"/>
  <c r="S488" i="15"/>
  <c r="S487" i="15"/>
  <c r="S486" i="15"/>
  <c r="S485" i="15"/>
  <c r="S484" i="15"/>
  <c r="S483" i="15"/>
  <c r="S482" i="15"/>
  <c r="S481" i="15"/>
  <c r="S480" i="15"/>
  <c r="S479" i="15"/>
  <c r="S478" i="15"/>
  <c r="S477" i="15"/>
  <c r="S476" i="15"/>
  <c r="S475" i="15"/>
  <c r="S474" i="15"/>
  <c r="S473" i="15"/>
  <c r="S472" i="15"/>
  <c r="S471" i="15"/>
  <c r="S470" i="15"/>
  <c r="S469" i="15"/>
  <c r="S468" i="15"/>
  <c r="S467" i="15"/>
  <c r="S466" i="15"/>
  <c r="S465" i="15"/>
  <c r="S464" i="15"/>
  <c r="S463" i="15"/>
  <c r="S462" i="15"/>
  <c r="S461" i="15"/>
  <c r="S460" i="15"/>
  <c r="S459" i="15"/>
  <c r="S458" i="15"/>
  <c r="S457" i="15"/>
  <c r="S456" i="15"/>
  <c r="S455" i="15"/>
  <c r="S453" i="15"/>
  <c r="S452" i="15"/>
  <c r="S450" i="15"/>
  <c r="S448" i="15"/>
  <c r="S447" i="15"/>
  <c r="S446" i="15"/>
  <c r="S445" i="15"/>
  <c r="S444" i="15"/>
  <c r="S443" i="15"/>
  <c r="S442" i="15"/>
  <c r="S440" i="15"/>
  <c r="S439" i="15"/>
  <c r="S437" i="15"/>
  <c r="S436" i="15"/>
  <c r="S435" i="15"/>
  <c r="S434" i="15"/>
  <c r="S433" i="15"/>
  <c r="S432" i="15"/>
  <c r="S431" i="15"/>
  <c r="S429" i="15"/>
  <c r="S428" i="15"/>
  <c r="S427" i="15"/>
  <c r="S426" i="15"/>
  <c r="S425" i="15"/>
  <c r="S424" i="15"/>
  <c r="S423" i="15"/>
  <c r="S421" i="15"/>
  <c r="S420" i="15"/>
  <c r="S418" i="15"/>
  <c r="S417" i="15"/>
  <c r="S416" i="15"/>
  <c r="S415" i="15"/>
  <c r="S414" i="15"/>
  <c r="S413" i="15"/>
  <c r="S412" i="15"/>
  <c r="S411" i="15"/>
  <c r="S409" i="15"/>
  <c r="S408" i="15"/>
  <c r="S407" i="15"/>
  <c r="S406" i="15"/>
  <c r="S405" i="15"/>
  <c r="S404" i="15"/>
  <c r="S403" i="15"/>
  <c r="S402" i="15"/>
  <c r="S401" i="15"/>
  <c r="S400" i="15"/>
  <c r="S399" i="15"/>
  <c r="S398" i="15"/>
  <c r="S397" i="15"/>
  <c r="S396" i="15"/>
  <c r="S395" i="15"/>
  <c r="S393" i="15"/>
  <c r="S392" i="15"/>
  <c r="S391" i="15"/>
  <c r="S390" i="15"/>
  <c r="S389" i="15"/>
  <c r="S388" i="15"/>
  <c r="S387" i="15"/>
  <c r="S386" i="15"/>
  <c r="S385" i="15"/>
  <c r="S384" i="15"/>
  <c r="S382" i="15"/>
  <c r="S381" i="15"/>
  <c r="S380" i="15"/>
  <c r="S379" i="15"/>
  <c r="S378" i="15"/>
  <c r="S377" i="15"/>
  <c r="S376" i="15"/>
  <c r="S375" i="15"/>
  <c r="S374" i="15"/>
  <c r="S373" i="15"/>
  <c r="S372" i="15"/>
  <c r="S371" i="15"/>
  <c r="S370" i="15"/>
  <c r="S369" i="15"/>
  <c r="S368" i="15"/>
  <c r="S367" i="15"/>
  <c r="S366" i="15"/>
  <c r="S364" i="15"/>
  <c r="S363" i="15"/>
  <c r="S362" i="15"/>
  <c r="S361" i="15"/>
  <c r="S360" i="15"/>
  <c r="S359" i="15"/>
  <c r="S358" i="15"/>
  <c r="S357" i="15"/>
  <c r="S355" i="15"/>
  <c r="S354" i="15"/>
  <c r="S353" i="15"/>
  <c r="S352" i="15"/>
  <c r="S351" i="15"/>
  <c r="S350" i="15"/>
  <c r="S349" i="15"/>
  <c r="S348" i="15"/>
  <c r="S347" i="15"/>
  <c r="S346" i="15"/>
  <c r="S345" i="15"/>
  <c r="S344" i="15"/>
  <c r="S342" i="15"/>
  <c r="S341" i="15"/>
  <c r="S340" i="15"/>
  <c r="S339" i="15"/>
  <c r="S338" i="15"/>
  <c r="S337" i="15"/>
  <c r="S336" i="15"/>
  <c r="S335" i="15"/>
  <c r="S334" i="15"/>
  <c r="S333" i="15"/>
  <c r="S332" i="15"/>
  <c r="S331" i="15"/>
  <c r="S330" i="15"/>
  <c r="S329" i="15"/>
  <c r="S328" i="15"/>
  <c r="S327" i="15"/>
  <c r="S326" i="15"/>
  <c r="S325" i="15"/>
  <c r="S324" i="15"/>
  <c r="S322" i="15"/>
  <c r="S321" i="15"/>
  <c r="S320" i="15"/>
  <c r="S319" i="15"/>
  <c r="S318" i="15"/>
  <c r="S317" i="15"/>
  <c r="S316" i="15"/>
  <c r="S315" i="15"/>
  <c r="S314" i="15"/>
  <c r="S313" i="15"/>
  <c r="S312" i="15"/>
  <c r="S311" i="15"/>
  <c r="S310" i="15"/>
  <c r="S309" i="15"/>
  <c r="S308" i="15"/>
  <c r="S307" i="15"/>
  <c r="S305" i="15"/>
  <c r="S304" i="15"/>
  <c r="S303" i="15"/>
  <c r="S302" i="15"/>
  <c r="S301" i="15"/>
  <c r="S300" i="15"/>
  <c r="S299" i="15"/>
  <c r="S298" i="15"/>
  <c r="S297" i="15"/>
  <c r="S295" i="15"/>
  <c r="S294" i="15"/>
  <c r="S293" i="15"/>
  <c r="S292" i="15"/>
  <c r="S291" i="15"/>
  <c r="S289" i="15"/>
  <c r="S288" i="15"/>
  <c r="S287" i="15"/>
  <c r="S286" i="15"/>
  <c r="S285" i="15"/>
  <c r="S282" i="15"/>
  <c r="S281" i="15"/>
  <c r="S280" i="15"/>
  <c r="S278" i="15"/>
  <c r="S277" i="15"/>
  <c r="S276" i="15"/>
  <c r="S275" i="15"/>
  <c r="S274" i="15"/>
  <c r="S273" i="15"/>
  <c r="S272" i="15"/>
  <c r="S271" i="15"/>
  <c r="S270" i="15"/>
  <c r="S267" i="15"/>
  <c r="S265" i="15"/>
  <c r="S264" i="15"/>
  <c r="S263" i="15"/>
  <c r="S262" i="15"/>
  <c r="S259" i="15"/>
  <c r="S258" i="15"/>
  <c r="S257" i="15"/>
  <c r="S256" i="15"/>
  <c r="S253" i="15"/>
  <c r="S251" i="15"/>
  <c r="S250" i="15"/>
  <c r="S249" i="15"/>
  <c r="S248" i="15"/>
  <c r="S247" i="15"/>
  <c r="S246" i="15"/>
  <c r="S245" i="15"/>
  <c r="S244" i="15"/>
  <c r="S243" i="15"/>
  <c r="S241" i="15"/>
  <c r="S238" i="15"/>
  <c r="S237" i="15"/>
  <c r="S234" i="15"/>
  <c r="S232" i="15"/>
  <c r="S231" i="15"/>
  <c r="S228" i="15"/>
  <c r="S227" i="15"/>
  <c r="S226" i="15"/>
  <c r="S225" i="15"/>
  <c r="S224" i="15"/>
  <c r="S223" i="15"/>
  <c r="S221" i="15"/>
  <c r="S218" i="15"/>
  <c r="S217" i="15"/>
  <c r="S215" i="15"/>
  <c r="S214" i="15"/>
  <c r="S213" i="15"/>
  <c r="S210" i="15"/>
  <c r="S209" i="15"/>
  <c r="S208" i="15"/>
  <c r="S207" i="15"/>
  <c r="S205" i="15"/>
  <c r="S204" i="15"/>
  <c r="S203" i="15"/>
  <c r="S202" i="15"/>
  <c r="S201" i="15"/>
  <c r="S200" i="15"/>
  <c r="S199" i="15"/>
  <c r="S197" i="15"/>
  <c r="S195" i="15"/>
  <c r="S193" i="15"/>
  <c r="S191" i="15"/>
  <c r="S190" i="15"/>
  <c r="S189" i="15"/>
  <c r="S187" i="15"/>
  <c r="S186" i="15"/>
  <c r="S185" i="15"/>
  <c r="S184" i="15"/>
  <c r="S183" i="15"/>
  <c r="S182" i="15"/>
  <c r="S181" i="15"/>
  <c r="S179" i="15"/>
  <c r="S178" i="15"/>
  <c r="S177" i="15"/>
  <c r="S174" i="15"/>
  <c r="S173" i="15"/>
  <c r="S172" i="15"/>
  <c r="S171" i="15"/>
  <c r="S170" i="15"/>
  <c r="S169" i="15"/>
  <c r="S168" i="15"/>
  <c r="S167" i="15"/>
  <c r="S166" i="15"/>
  <c r="S164" i="15"/>
  <c r="S163" i="15"/>
  <c r="S162" i="15"/>
  <c r="S161" i="15"/>
  <c r="S159" i="15"/>
  <c r="S158" i="15"/>
  <c r="S157" i="15"/>
  <c r="S156" i="15"/>
  <c r="S155" i="15"/>
  <c r="S154" i="15"/>
  <c r="S153" i="15"/>
  <c r="S152" i="15"/>
  <c r="S151" i="15"/>
  <c r="S150" i="15"/>
  <c r="S148" i="15"/>
  <c r="S147" i="15"/>
  <c r="S146" i="15"/>
  <c r="S145" i="15"/>
  <c r="S141" i="15"/>
  <c r="S140" i="15"/>
  <c r="S139" i="15"/>
  <c r="S138" i="15"/>
  <c r="S136" i="15"/>
  <c r="S134" i="15"/>
  <c r="S133" i="15"/>
  <c r="S132" i="15"/>
  <c r="S131" i="15"/>
  <c r="S130" i="15"/>
  <c r="S129" i="15"/>
  <c r="S128" i="15"/>
  <c r="S127" i="15"/>
  <c r="S126" i="15"/>
  <c r="S125" i="15"/>
  <c r="S124" i="15"/>
  <c r="S123" i="15"/>
  <c r="S122" i="15"/>
  <c r="S121" i="15"/>
  <c r="S120" i="15"/>
  <c r="S119" i="15"/>
  <c r="S118" i="15"/>
  <c r="S117" i="15"/>
  <c r="S116" i="15"/>
  <c r="S114" i="15"/>
  <c r="S113" i="15"/>
  <c r="S112" i="15"/>
  <c r="S111" i="15"/>
  <c r="S110" i="15"/>
  <c r="S108" i="15"/>
  <c r="S106" i="15"/>
  <c r="S105" i="15"/>
  <c r="S104" i="15"/>
  <c r="S103" i="15"/>
  <c r="S102" i="15"/>
  <c r="S101" i="15"/>
  <c r="S100" i="15"/>
  <c r="S99" i="15"/>
  <c r="S98" i="15"/>
  <c r="S97" i="15"/>
  <c r="S96" i="15"/>
  <c r="S94" i="15"/>
  <c r="S93" i="15"/>
  <c r="S92" i="15"/>
  <c r="S91" i="15"/>
  <c r="S90" i="15"/>
  <c r="S89" i="15"/>
  <c r="S88" i="15"/>
  <c r="S86" i="15"/>
  <c r="S84" i="15"/>
  <c r="S82" i="15"/>
  <c r="S81" i="15"/>
  <c r="S80" i="15"/>
  <c r="S78" i="15"/>
  <c r="S75" i="15"/>
  <c r="S74" i="15"/>
  <c r="S73" i="15"/>
  <c r="S72" i="15"/>
  <c r="S71" i="15"/>
  <c r="S70" i="15"/>
  <c r="S68" i="15"/>
  <c r="S67" i="15"/>
  <c r="S66" i="15"/>
  <c r="S64" i="15"/>
  <c r="S63" i="15"/>
  <c r="S62" i="15"/>
  <c r="S59" i="15"/>
  <c r="S58" i="15"/>
  <c r="S57" i="15"/>
  <c r="S56" i="15"/>
  <c r="S55" i="15"/>
  <c r="S54" i="15"/>
  <c r="S51" i="15"/>
  <c r="S50" i="15"/>
  <c r="S47" i="15"/>
  <c r="S46" i="15"/>
  <c r="S45" i="15"/>
  <c r="S42" i="15"/>
  <c r="S39" i="15"/>
  <c r="S38" i="15"/>
  <c r="S35" i="15"/>
  <c r="S34" i="15"/>
  <c r="S31" i="15"/>
  <c r="S28" i="15"/>
  <c r="S26" i="15"/>
  <c r="S25" i="15"/>
  <c r="S23" i="15"/>
  <c r="S21" i="15"/>
  <c r="S19" i="15"/>
  <c r="S18" i="15"/>
  <c r="S17" i="15"/>
  <c r="S15" i="15"/>
  <c r="S14" i="15"/>
  <c r="S13" i="15"/>
  <c r="S12" i="15"/>
  <c r="S11" i="15"/>
  <c r="S9" i="15"/>
  <c r="S8" i="15"/>
  <c r="H4" i="15"/>
  <c r="S6" i="15"/>
  <c r="S5" i="15"/>
  <c r="R4" i="15"/>
  <c r="Q4" i="15"/>
  <c r="P4" i="15"/>
  <c r="O4" i="15"/>
  <c r="N4" i="15"/>
  <c r="M4" i="15"/>
  <c r="L4" i="15"/>
  <c r="K4" i="15"/>
  <c r="J4" i="15"/>
  <c r="I4" i="15"/>
  <c r="S196" i="15" l="1"/>
  <c r="S198" i="15"/>
  <c r="S211" i="15"/>
  <c r="S219" i="15"/>
  <c r="S233" i="15"/>
  <c r="S239" i="15"/>
  <c r="S422" i="15"/>
  <c r="S441" i="15"/>
  <c r="S449" i="15"/>
  <c r="S454" i="15"/>
  <c r="G4" i="15"/>
  <c r="S4" i="15" s="1"/>
  <c r="S22" i="15"/>
  <c r="S33" i="15"/>
  <c r="S49" i="15"/>
  <c r="S69" i="15"/>
  <c r="S79" i="15"/>
  <c r="S87" i="15"/>
  <c r="S115" i="15"/>
  <c r="S180" i="15"/>
  <c r="S252" i="15"/>
  <c r="S254" i="15"/>
  <c r="S260" i="15"/>
  <c r="S269" i="15"/>
  <c r="S279" i="15"/>
  <c r="S284" i="15"/>
  <c r="S290" i="15"/>
  <c r="S296" i="15"/>
  <c r="S306" i="15"/>
  <c r="S323" i="15"/>
  <c r="S343" i="15"/>
  <c r="S356" i="15"/>
  <c r="S365" i="15"/>
  <c r="S394" i="15"/>
  <c r="S419" i="15"/>
  <c r="S30" i="15"/>
  <c r="S37" i="15"/>
  <c r="S53" i="15"/>
  <c r="S61" i="15"/>
  <c r="S77" i="15"/>
  <c r="S85" i="15"/>
  <c r="S109" i="15"/>
  <c r="S143" i="15"/>
  <c r="S176" i="15"/>
  <c r="S230" i="15"/>
  <c r="S236" i="15"/>
  <c r="S383" i="15"/>
  <c r="S7" i="15"/>
  <c r="S10" i="15"/>
  <c r="S20" i="15"/>
  <c r="S27" i="15"/>
  <c r="S29" i="15"/>
  <c r="S41" i="15"/>
  <c r="S43" i="15"/>
  <c r="S52" i="15"/>
  <c r="S60" i="15"/>
  <c r="S65" i="15"/>
  <c r="S76" i="15"/>
  <c r="S83" i="15"/>
  <c r="S95" i="15"/>
  <c r="S107" i="15"/>
  <c r="S135" i="15"/>
  <c r="S137" i="15"/>
  <c r="S142" i="15"/>
  <c r="S144" i="15"/>
  <c r="S149" i="15"/>
  <c r="S160" i="15"/>
  <c r="S165" i="15"/>
  <c r="S175" i="15"/>
  <c r="S188" i="15"/>
  <c r="S192" i="15"/>
  <c r="S194" i="15"/>
  <c r="S206" i="15"/>
  <c r="S212" i="15"/>
  <c r="S216" i="15"/>
  <c r="S220" i="15"/>
  <c r="S222" i="15"/>
  <c r="S229" i="15"/>
  <c r="S235" i="15"/>
  <c r="S240" i="15"/>
  <c r="S242" i="15"/>
  <c r="S255" i="15"/>
  <c r="S261" i="15"/>
  <c r="S266" i="15"/>
  <c r="S268" i="15"/>
  <c r="S283" i="15"/>
  <c r="S410" i="15"/>
  <c r="S430" i="15"/>
  <c r="S438" i="15"/>
  <c r="S451" i="15"/>
  <c r="S496" i="15"/>
  <c r="S507" i="15"/>
  <c r="S584" i="15"/>
  <c r="S595" i="15"/>
  <c r="S620" i="15"/>
  <c r="S623" i="15"/>
  <c r="S628" i="15"/>
  <c r="S633" i="15"/>
  <c r="S638" i="15"/>
  <c r="S641" i="15"/>
  <c r="S24" i="15"/>
  <c r="S36" i="15"/>
  <c r="S44" i="15"/>
  <c r="S16" i="15"/>
  <c r="S32" i="15"/>
  <c r="S40" i="15"/>
  <c r="S48" i="15"/>
  <c r="S14" i="14" l="1"/>
  <c r="S54" i="14"/>
  <c r="S55" i="14"/>
  <c r="S57" i="14"/>
  <c r="S59" i="14"/>
  <c r="S66" i="14"/>
  <c r="S67" i="14"/>
  <c r="S72" i="14"/>
  <c r="S73" i="14"/>
  <c r="S74" i="14"/>
  <c r="S75" i="14"/>
  <c r="S78" i="14"/>
  <c r="S80" i="14"/>
  <c r="S81" i="14"/>
  <c r="S84" i="14"/>
  <c r="S86" i="14"/>
  <c r="S88" i="14"/>
  <c r="S89" i="14"/>
  <c r="S91" i="14"/>
  <c r="S92" i="14"/>
  <c r="S94" i="14"/>
  <c r="S97" i="14"/>
  <c r="S98" i="14"/>
  <c r="S99" i="14"/>
  <c r="S101" i="14"/>
  <c r="S102" i="14"/>
  <c r="S105" i="14"/>
  <c r="S106" i="14"/>
  <c r="S108" i="14"/>
  <c r="S110" i="14"/>
  <c r="S111" i="14"/>
  <c r="S112" i="14"/>
  <c r="S113" i="14"/>
  <c r="S114" i="14"/>
  <c r="S116" i="14"/>
  <c r="S117" i="14"/>
  <c r="S118" i="14"/>
  <c r="S120" i="14"/>
  <c r="S121" i="14"/>
  <c r="S125" i="14"/>
  <c r="S131" i="14"/>
  <c r="S134" i="14"/>
  <c r="S139" i="14"/>
  <c r="S141" i="14"/>
  <c r="S145" i="14"/>
  <c r="S148" i="14"/>
  <c r="S152" i="14"/>
  <c r="S154" i="14"/>
  <c r="S162" i="14"/>
  <c r="S164" i="14"/>
  <c r="S168" i="14"/>
  <c r="S170" i="14"/>
  <c r="S171" i="14"/>
  <c r="S178" i="14"/>
  <c r="S179" i="14"/>
  <c r="S181" i="14"/>
  <c r="S182" i="14"/>
  <c r="S183" i="14"/>
  <c r="S185" i="14"/>
  <c r="S186" i="14"/>
  <c r="S187" i="14"/>
  <c r="S189" i="14"/>
  <c r="S190" i="14"/>
  <c r="S191" i="14"/>
  <c r="S201" i="14"/>
  <c r="S202" i="14"/>
  <c r="S203" i="14"/>
  <c r="S207" i="14"/>
  <c r="S208" i="14"/>
  <c r="S214" i="14"/>
  <c r="S217" i="14"/>
  <c r="S223" i="14"/>
  <c r="S224" i="14"/>
  <c r="S225" i="14"/>
  <c r="S234" i="14"/>
  <c r="S246" i="14"/>
  <c r="S248" i="14"/>
  <c r="S259" i="14"/>
  <c r="S270" i="14"/>
  <c r="S274" i="14"/>
  <c r="S275" i="14"/>
  <c r="S277" i="14"/>
  <c r="S278" i="14"/>
  <c r="S280" i="14"/>
  <c r="S282" i="14"/>
  <c r="S288" i="14"/>
  <c r="S294" i="14"/>
  <c r="S297" i="14"/>
  <c r="S299" i="14"/>
  <c r="S308" i="14"/>
  <c r="S311" i="14"/>
  <c r="S312" i="14"/>
  <c r="S313" i="14"/>
  <c r="S315" i="14"/>
  <c r="S322" i="14"/>
  <c r="S324" i="14"/>
  <c r="S327" i="14"/>
  <c r="S328" i="14"/>
  <c r="S329" i="14"/>
  <c r="S330" i="14"/>
  <c r="S332" i="14"/>
  <c r="S333" i="14"/>
  <c r="S334" i="14"/>
  <c r="S335" i="14"/>
  <c r="S337" i="14"/>
  <c r="S340" i="14"/>
  <c r="S341" i="14"/>
  <c r="S344" i="14"/>
  <c r="S345" i="14"/>
  <c r="S346" i="14"/>
  <c r="S347" i="14"/>
  <c r="S350" i="14"/>
  <c r="S351" i="14"/>
  <c r="S354" i="14"/>
  <c r="S355" i="14"/>
  <c r="S358" i="14"/>
  <c r="S359" i="14"/>
  <c r="S360" i="14"/>
  <c r="S361" i="14"/>
  <c r="S363" i="14"/>
  <c r="S366" i="14"/>
  <c r="S368" i="14"/>
  <c r="S369" i="14"/>
  <c r="S370" i="14"/>
  <c r="S371" i="14"/>
  <c r="S372" i="14"/>
  <c r="S373" i="14"/>
  <c r="S374" i="14"/>
  <c r="S376" i="14"/>
  <c r="S377" i="14"/>
  <c r="S378" i="14"/>
  <c r="S379" i="14"/>
  <c r="S382" i="14"/>
  <c r="S385" i="14"/>
  <c r="S387" i="14"/>
  <c r="S389" i="14"/>
  <c r="S390" i="14"/>
  <c r="S391" i="14"/>
  <c r="S392" i="14"/>
  <c r="S393" i="14"/>
  <c r="S396" i="14"/>
  <c r="S398" i="14"/>
  <c r="S399" i="14"/>
  <c r="S400" i="14"/>
  <c r="S401" i="14"/>
  <c r="S402" i="14"/>
  <c r="S404" i="14"/>
  <c r="S405" i="14"/>
  <c r="S407" i="14"/>
  <c r="S409" i="14"/>
  <c r="S411" i="14"/>
  <c r="S412" i="14"/>
  <c r="S414" i="14"/>
  <c r="S415" i="14"/>
  <c r="S416" i="14"/>
  <c r="S417" i="14"/>
  <c r="S418" i="14"/>
  <c r="S424" i="14"/>
  <c r="S426" i="14"/>
  <c r="S427" i="14"/>
  <c r="S428" i="14"/>
  <c r="S429" i="14"/>
  <c r="S431" i="14"/>
  <c r="S432" i="14"/>
  <c r="S433" i="14"/>
  <c r="S434" i="14"/>
  <c r="S435" i="14"/>
  <c r="S439" i="14"/>
  <c r="S442" i="14"/>
  <c r="S445" i="14"/>
  <c r="S446" i="14"/>
  <c r="S447" i="14"/>
  <c r="S448" i="14"/>
  <c r="S450" i="14"/>
  <c r="S453" i="14"/>
  <c r="S455" i="14"/>
  <c r="S456" i="14"/>
  <c r="S457" i="14"/>
  <c r="S460" i="14"/>
  <c r="S461" i="14"/>
  <c r="S462" i="14"/>
  <c r="S464" i="14"/>
  <c r="S465" i="14"/>
  <c r="S466" i="14"/>
  <c r="S467" i="14"/>
  <c r="S468" i="14"/>
  <c r="S469" i="14"/>
  <c r="S470" i="14"/>
  <c r="S471" i="14"/>
  <c r="S472" i="14"/>
  <c r="S473" i="14"/>
  <c r="S475" i="14"/>
  <c r="S476" i="14"/>
  <c r="S477" i="14"/>
  <c r="S478" i="14"/>
  <c r="S479" i="14"/>
  <c r="S480" i="14"/>
  <c r="S481" i="14"/>
  <c r="S482" i="14"/>
  <c r="S483" i="14"/>
  <c r="S484" i="14"/>
  <c r="S486" i="14"/>
  <c r="S487" i="14"/>
  <c r="S488" i="14"/>
  <c r="S489" i="14"/>
  <c r="S490" i="14"/>
  <c r="S491" i="14"/>
  <c r="S492" i="14"/>
  <c r="S493" i="14"/>
  <c r="S494" i="14"/>
  <c r="S495" i="14"/>
  <c r="S497" i="14"/>
  <c r="S498" i="14"/>
  <c r="S499" i="14"/>
  <c r="S500" i="14"/>
  <c r="S501" i="14"/>
  <c r="S502" i="14"/>
  <c r="S503" i="14"/>
  <c r="S504" i="14"/>
  <c r="S505" i="14"/>
  <c r="S506" i="14"/>
  <c r="S508" i="14"/>
  <c r="S509" i="14"/>
  <c r="S510" i="14"/>
  <c r="S511" i="14"/>
  <c r="S512" i="14"/>
  <c r="S513" i="14"/>
  <c r="S514" i="14"/>
  <c r="S515" i="14"/>
  <c r="S516" i="14"/>
  <c r="S517" i="14"/>
  <c r="S519" i="14"/>
  <c r="S520" i="14"/>
  <c r="S521" i="14"/>
  <c r="S522" i="14"/>
  <c r="S523" i="14"/>
  <c r="S524" i="14"/>
  <c r="S525" i="14"/>
  <c r="S526" i="14"/>
  <c r="S527" i="14"/>
  <c r="S528" i="14"/>
  <c r="S530" i="14"/>
  <c r="S531" i="14"/>
  <c r="S532" i="14"/>
  <c r="S533" i="14"/>
  <c r="S534" i="14"/>
  <c r="S535" i="14"/>
  <c r="S536" i="14"/>
  <c r="S537" i="14"/>
  <c r="S538" i="14"/>
  <c r="S539" i="14"/>
  <c r="S541" i="14"/>
  <c r="S542" i="14"/>
  <c r="S543" i="14"/>
  <c r="S544" i="14"/>
  <c r="S545" i="14"/>
  <c r="S546" i="14"/>
  <c r="S547" i="14"/>
  <c r="S548" i="14"/>
  <c r="S549" i="14"/>
  <c r="S550" i="14"/>
  <c r="S552" i="14"/>
  <c r="S553" i="14"/>
  <c r="S554" i="14"/>
  <c r="S555" i="14"/>
  <c r="S556" i="14"/>
  <c r="S557" i="14"/>
  <c r="S558" i="14"/>
  <c r="S559" i="14"/>
  <c r="S560" i="14"/>
  <c r="S561" i="14"/>
  <c r="S563" i="14"/>
  <c r="S564" i="14"/>
  <c r="S565" i="14"/>
  <c r="S566" i="14"/>
  <c r="S567" i="14"/>
  <c r="S568" i="14"/>
  <c r="S569" i="14"/>
  <c r="S570" i="14"/>
  <c r="S571" i="14"/>
  <c r="S572" i="14"/>
  <c r="S574" i="14"/>
  <c r="S575" i="14"/>
  <c r="S576" i="14"/>
  <c r="S577" i="14"/>
  <c r="S578" i="14"/>
  <c r="S579" i="14"/>
  <c r="S580" i="14"/>
  <c r="S581" i="14"/>
  <c r="S582" i="14"/>
  <c r="S583" i="14"/>
  <c r="S585" i="14"/>
  <c r="S586" i="14"/>
  <c r="S587" i="14"/>
  <c r="S588" i="14"/>
  <c r="S589" i="14"/>
  <c r="S590" i="14"/>
  <c r="S591" i="14"/>
  <c r="S592" i="14"/>
  <c r="S593" i="14"/>
  <c r="S594" i="14"/>
  <c r="S596" i="14"/>
  <c r="S597" i="14"/>
  <c r="S598" i="14"/>
  <c r="S599" i="14"/>
  <c r="S600" i="14"/>
  <c r="S601" i="14"/>
  <c r="S602" i="14"/>
  <c r="S603" i="14"/>
  <c r="S604" i="14"/>
  <c r="S605" i="14"/>
  <c r="S607" i="14"/>
  <c r="S608" i="14"/>
  <c r="S609" i="14"/>
  <c r="S610" i="14"/>
  <c r="S611" i="14"/>
  <c r="S612" i="14"/>
  <c r="S613" i="14"/>
  <c r="S616" i="14"/>
  <c r="S630" i="14"/>
  <c r="S643" i="14"/>
  <c r="S653" i="14"/>
  <c r="S654" i="14"/>
  <c r="S655" i="14"/>
  <c r="S656" i="14"/>
  <c r="S657" i="14"/>
  <c r="S658" i="14"/>
  <c r="S659" i="14"/>
  <c r="S660" i="14"/>
  <c r="S661" i="14"/>
  <c r="S662" i="14"/>
  <c r="S663" i="14"/>
  <c r="S664" i="14"/>
  <c r="S665" i="14"/>
  <c r="S666" i="14"/>
  <c r="S667" i="14"/>
  <c r="S668" i="14"/>
  <c r="S669" i="14"/>
  <c r="S670" i="14"/>
  <c r="S671" i="14"/>
  <c r="S672" i="14"/>
  <c r="S673" i="14"/>
  <c r="S674" i="14"/>
  <c r="S675" i="14"/>
  <c r="S676" i="14"/>
  <c r="S677" i="14"/>
  <c r="S678" i="14"/>
  <c r="S679" i="14"/>
  <c r="S680" i="14"/>
  <c r="S681" i="14"/>
  <c r="S682" i="14"/>
  <c r="S683" i="14"/>
  <c r="S684" i="14"/>
  <c r="S685" i="14"/>
  <c r="S686" i="14"/>
  <c r="S687" i="14"/>
  <c r="S688" i="14"/>
  <c r="S689" i="14"/>
  <c r="S690" i="14"/>
  <c r="S691" i="14"/>
  <c r="S692" i="14"/>
  <c r="S693" i="14"/>
  <c r="S694" i="14"/>
  <c r="S695" i="14"/>
  <c r="S696" i="14"/>
  <c r="S697" i="14"/>
  <c r="S698" i="14"/>
  <c r="S699" i="14"/>
  <c r="S700" i="14"/>
  <c r="S701" i="14"/>
  <c r="S702" i="14"/>
  <c r="S703" i="14"/>
  <c r="S704" i="14"/>
  <c r="S705" i="14"/>
  <c r="S706" i="14"/>
  <c r="S707" i="14"/>
  <c r="S708" i="14"/>
  <c r="S709" i="14"/>
  <c r="S710" i="14"/>
  <c r="S711" i="14"/>
  <c r="S712" i="14"/>
  <c r="S713" i="14"/>
  <c r="S714" i="14"/>
  <c r="S715" i="14"/>
  <c r="S716" i="14"/>
  <c r="S717" i="14"/>
  <c r="S718" i="14"/>
  <c r="S719" i="14"/>
  <c r="S720" i="14"/>
  <c r="S721" i="14"/>
  <c r="S722" i="14"/>
  <c r="S723" i="14"/>
  <c r="S724" i="14"/>
  <c r="S725" i="14"/>
  <c r="S726" i="14"/>
  <c r="S727" i="14"/>
  <c r="S728" i="14"/>
  <c r="S729" i="14"/>
  <c r="S730" i="14"/>
  <c r="S731" i="14"/>
  <c r="S732" i="14"/>
  <c r="S733" i="14"/>
  <c r="S734" i="14"/>
  <c r="S735" i="14"/>
  <c r="S736" i="14"/>
  <c r="S737" i="14"/>
  <c r="S738" i="14"/>
  <c r="S739" i="14"/>
  <c r="S740" i="14"/>
  <c r="S741" i="14"/>
  <c r="S742" i="14"/>
  <c r="S743" i="14"/>
  <c r="S744" i="14"/>
  <c r="S745" i="14"/>
  <c r="S746" i="14"/>
  <c r="S747" i="14"/>
  <c r="S748" i="14"/>
  <c r="S749" i="14"/>
  <c r="S750" i="14"/>
  <c r="S751" i="14"/>
  <c r="S752" i="14"/>
  <c r="S753" i="14"/>
  <c r="S754" i="14"/>
  <c r="S755" i="14"/>
  <c r="S756" i="14"/>
  <c r="S757" i="14"/>
  <c r="S758" i="14"/>
  <c r="S759" i="14"/>
  <c r="S760" i="14"/>
  <c r="S761" i="14"/>
  <c r="S762" i="14"/>
  <c r="S763" i="14"/>
  <c r="S764" i="14"/>
  <c r="S765" i="14"/>
  <c r="S766" i="14"/>
  <c r="S767" i="14"/>
  <c r="S768" i="14"/>
  <c r="S769" i="14"/>
  <c r="S770" i="14"/>
  <c r="S771" i="14"/>
  <c r="S772" i="14"/>
  <c r="S773" i="14"/>
  <c r="S774" i="14"/>
  <c r="S775" i="14"/>
  <c r="S776" i="14"/>
  <c r="S777" i="14"/>
  <c r="S778" i="14"/>
  <c r="S779" i="14"/>
  <c r="S780" i="14"/>
  <c r="S781" i="14"/>
  <c r="S782" i="14"/>
  <c r="S783" i="14"/>
  <c r="S784" i="14"/>
  <c r="S785" i="14"/>
  <c r="S786" i="14"/>
  <c r="S787" i="14"/>
  <c r="S788" i="14"/>
  <c r="S789" i="14"/>
  <c r="S790" i="14"/>
  <c r="S791" i="14"/>
  <c r="S792" i="14"/>
  <c r="S793" i="14"/>
  <c r="S794" i="14"/>
  <c r="S795" i="14"/>
  <c r="S796" i="14"/>
  <c r="S797" i="14"/>
  <c r="S798" i="14"/>
  <c r="S799" i="14"/>
  <c r="S800" i="14"/>
  <c r="S801" i="14"/>
  <c r="S802" i="14"/>
  <c r="S803" i="14"/>
  <c r="S804" i="14"/>
  <c r="S805" i="14"/>
  <c r="S806" i="14"/>
  <c r="S807" i="14"/>
  <c r="S808" i="14"/>
  <c r="S809" i="14"/>
  <c r="S810" i="14"/>
  <c r="S811" i="14"/>
  <c r="S812" i="14"/>
  <c r="S813" i="14"/>
  <c r="S814" i="14"/>
  <c r="S815" i="14"/>
  <c r="S816" i="14"/>
  <c r="S817" i="14"/>
  <c r="S818" i="14"/>
  <c r="S819" i="14"/>
  <c r="S820" i="14"/>
  <c r="S821" i="14"/>
  <c r="S822" i="14"/>
  <c r="S823" i="14"/>
  <c r="S824" i="14"/>
  <c r="S825" i="14"/>
  <c r="S826" i="14"/>
  <c r="S827" i="14"/>
  <c r="S828" i="14"/>
  <c r="S829" i="14"/>
  <c r="S830" i="14"/>
  <c r="S831" i="14"/>
  <c r="S832" i="14"/>
  <c r="S7" i="14"/>
  <c r="S8" i="14"/>
  <c r="S11" i="14"/>
  <c r="S12" i="14"/>
  <c r="S16" i="14"/>
  <c r="S17" i="14"/>
  <c r="S20" i="14"/>
  <c r="S21" i="14"/>
  <c r="S24" i="14"/>
  <c r="S25" i="14"/>
  <c r="S28" i="14"/>
  <c r="S29" i="14"/>
  <c r="S32" i="14"/>
  <c r="S33" i="14"/>
  <c r="S36" i="14"/>
  <c r="S37" i="14"/>
  <c r="S40" i="14"/>
  <c r="S41" i="14"/>
  <c r="S44" i="14"/>
  <c r="S45" i="14"/>
  <c r="S48" i="14"/>
  <c r="S49" i="14"/>
  <c r="S52" i="14"/>
  <c r="S53" i="14"/>
  <c r="S60" i="14"/>
  <c r="S61" i="14"/>
  <c r="S64" i="14"/>
  <c r="S65" i="14"/>
  <c r="S70" i="14"/>
  <c r="S71" i="14"/>
  <c r="S79" i="14"/>
  <c r="S82" i="14"/>
  <c r="S87" i="14"/>
  <c r="S90" i="14"/>
  <c r="S96" i="14"/>
  <c r="S100" i="14"/>
  <c r="S107" i="14"/>
  <c r="S109" i="14"/>
  <c r="S122" i="14"/>
  <c r="S123" i="14"/>
  <c r="S127" i="14"/>
  <c r="S128" i="14"/>
  <c r="S132" i="14"/>
  <c r="S133" i="14"/>
  <c r="S137" i="14"/>
  <c r="S138" i="14"/>
  <c r="S143" i="14"/>
  <c r="S144" i="14"/>
  <c r="S149" i="14"/>
  <c r="S150" i="14"/>
  <c r="S155" i="14"/>
  <c r="S156" i="14"/>
  <c r="S159" i="14"/>
  <c r="S160" i="14"/>
  <c r="S165" i="14"/>
  <c r="S166" i="14"/>
  <c r="S172" i="14"/>
  <c r="S173" i="14"/>
  <c r="S176" i="14"/>
  <c r="S177" i="14"/>
  <c r="S188" i="14"/>
  <c r="S192" i="14"/>
  <c r="S195" i="14"/>
  <c r="S196" i="14"/>
  <c r="S199" i="14"/>
  <c r="S200" i="14"/>
  <c r="S206" i="14"/>
  <c r="S209" i="14"/>
  <c r="S212" i="14"/>
  <c r="S213" i="14"/>
  <c r="S218" i="14"/>
  <c r="S219" i="14"/>
  <c r="S222" i="14"/>
  <c r="S226" i="14"/>
  <c r="S229" i="14"/>
  <c r="S230" i="14"/>
  <c r="S233" i="14"/>
  <c r="S235" i="14"/>
  <c r="S238" i="14"/>
  <c r="S239" i="14"/>
  <c r="S242" i="14"/>
  <c r="S243" i="14"/>
  <c r="S247" i="14"/>
  <c r="S249" i="14"/>
  <c r="S252" i="14"/>
  <c r="S253" i="14"/>
  <c r="S256" i="14"/>
  <c r="S257" i="14"/>
  <c r="S261" i="14"/>
  <c r="S262" i="14"/>
  <c r="S265" i="14"/>
  <c r="S266" i="14"/>
  <c r="S269" i="14"/>
  <c r="S271" i="14"/>
  <c r="S276" i="14"/>
  <c r="S279" i="14"/>
  <c r="S284" i="14"/>
  <c r="S285" i="14"/>
  <c r="S289" i="14"/>
  <c r="S290" i="14"/>
  <c r="S293" i="14"/>
  <c r="S295" i="14"/>
  <c r="S300" i="14"/>
  <c r="S301" i="14"/>
  <c r="S304" i="14"/>
  <c r="S305" i="14"/>
  <c r="S309" i="14"/>
  <c r="S310" i="14"/>
  <c r="S317" i="14"/>
  <c r="S318" i="14"/>
  <c r="S321" i="14"/>
  <c r="S323" i="14"/>
  <c r="S336" i="14"/>
  <c r="S343" i="14"/>
  <c r="S353" i="14"/>
  <c r="S364" i="14"/>
  <c r="S380" i="14"/>
  <c r="S386" i="14"/>
  <c r="S397" i="14"/>
  <c r="S410" i="14"/>
  <c r="S421" i="14"/>
  <c r="S430" i="14"/>
  <c r="S440" i="14"/>
  <c r="S449" i="14"/>
  <c r="S458" i="14"/>
  <c r="S485" i="14"/>
  <c r="S529" i="14"/>
  <c r="S573" i="14"/>
  <c r="S614" i="14"/>
  <c r="S619" i="14"/>
  <c r="S623" i="14"/>
  <c r="S627" i="14"/>
  <c r="S632" i="14"/>
  <c r="S636" i="14"/>
  <c r="S640" i="14"/>
  <c r="S645" i="14"/>
  <c r="S649" i="14"/>
  <c r="J4" i="14"/>
  <c r="K4" i="14"/>
  <c r="L4" i="14"/>
  <c r="M4" i="14"/>
  <c r="N4" i="14"/>
  <c r="O4" i="14"/>
  <c r="P4" i="14"/>
  <c r="Q4" i="14"/>
  <c r="R4" i="14"/>
  <c r="I4" i="14"/>
  <c r="W729" i="5"/>
  <c r="W727" i="5"/>
  <c r="W725" i="5"/>
  <c r="W722" i="5"/>
  <c r="W723" i="5"/>
  <c r="H4" i="14" l="1"/>
  <c r="S23" i="14"/>
  <c r="S19" i="14"/>
  <c r="S15" i="14"/>
  <c r="S10" i="14"/>
  <c r="G4" i="14"/>
  <c r="S651" i="14"/>
  <c r="S647" i="14"/>
  <c r="S642" i="14"/>
  <c r="S638" i="14"/>
  <c r="S634" i="14"/>
  <c r="S629" i="14"/>
  <c r="S625" i="14"/>
  <c r="S621" i="14"/>
  <c r="S617" i="14"/>
  <c r="S595" i="14"/>
  <c r="S551" i="14"/>
  <c r="S507" i="14"/>
  <c r="S463" i="14"/>
  <c r="S452" i="14"/>
  <c r="S443" i="14"/>
  <c r="S437" i="14"/>
  <c r="S423" i="14"/>
  <c r="S419" i="14"/>
  <c r="S406" i="14"/>
  <c r="S394" i="14"/>
  <c r="S383" i="14"/>
  <c r="S367" i="14"/>
  <c r="S357" i="14"/>
  <c r="S349" i="14"/>
  <c r="S339" i="14"/>
  <c r="S326" i="14"/>
  <c r="S320" i="14"/>
  <c r="S316" i="14"/>
  <c r="S307" i="14"/>
  <c r="S303" i="14"/>
  <c r="S298" i="14"/>
  <c r="S292" i="14"/>
  <c r="S287" i="14"/>
  <c r="S283" i="14"/>
  <c r="S273" i="14"/>
  <c r="S268" i="14"/>
  <c r="S264" i="14"/>
  <c r="S260" i="14"/>
  <c r="S255" i="14"/>
  <c r="S251" i="14"/>
  <c r="S245" i="14"/>
  <c r="S241" i="14"/>
  <c r="S237" i="14"/>
  <c r="S232" i="14"/>
  <c r="S228" i="14"/>
  <c r="S221" i="14"/>
  <c r="S216" i="14"/>
  <c r="S211" i="14"/>
  <c r="S205" i="14"/>
  <c r="S198" i="14"/>
  <c r="S194" i="14"/>
  <c r="S184" i="14"/>
  <c r="S175" i="14"/>
  <c r="S169" i="14"/>
  <c r="S163" i="14"/>
  <c r="S158" i="14"/>
  <c r="S153" i="14"/>
  <c r="S147" i="14"/>
  <c r="S142" i="14"/>
  <c r="S136" i="14"/>
  <c r="S130" i="14"/>
  <c r="S126" i="14"/>
  <c r="S119" i="14"/>
  <c r="S104" i="14"/>
  <c r="S95" i="14"/>
  <c r="S85" i="14"/>
  <c r="S77" i="14"/>
  <c r="S69" i="14"/>
  <c r="S63" i="14"/>
  <c r="S58" i="14"/>
  <c r="S51" i="14"/>
  <c r="S47" i="14"/>
  <c r="S43" i="14"/>
  <c r="S39" i="14"/>
  <c r="S35" i="14"/>
  <c r="S31" i="14"/>
  <c r="S27" i="14"/>
  <c r="S650" i="14"/>
  <c r="S646" i="14"/>
  <c r="S641" i="14"/>
  <c r="S637" i="14"/>
  <c r="S633" i="14"/>
  <c r="S628" i="14"/>
  <c r="S624" i="14"/>
  <c r="S620" i="14"/>
  <c r="S615" i="14"/>
  <c r="S584" i="14"/>
  <c r="S540" i="14"/>
  <c r="S496" i="14"/>
  <c r="S459" i="14"/>
  <c r="S451" i="14"/>
  <c r="S441" i="14"/>
  <c r="S436" i="14"/>
  <c r="S422" i="14"/>
  <c r="S413" i="14"/>
  <c r="S403" i="14"/>
  <c r="S388" i="14"/>
  <c r="S381" i="14"/>
  <c r="S365" i="14"/>
  <c r="S356" i="14"/>
  <c r="S348" i="14"/>
  <c r="S338" i="14"/>
  <c r="S325" i="14"/>
  <c r="S319" i="14"/>
  <c r="S314" i="14"/>
  <c r="S306" i="14"/>
  <c r="S302" i="14"/>
  <c r="S296" i="14"/>
  <c r="S291" i="14"/>
  <c r="S286" i="14"/>
  <c r="S281" i="14"/>
  <c r="S272" i="14"/>
  <c r="S267" i="14"/>
  <c r="S263" i="14"/>
  <c r="S258" i="14"/>
  <c r="S254" i="14"/>
  <c r="S250" i="14"/>
  <c r="S244" i="14"/>
  <c r="S240" i="14"/>
  <c r="S236" i="14"/>
  <c r="S231" i="14"/>
  <c r="S227" i="14"/>
  <c r="S220" i="14"/>
  <c r="S215" i="14"/>
  <c r="S210" i="14"/>
  <c r="S204" i="14"/>
  <c r="S197" i="14"/>
  <c r="S193" i="14"/>
  <c r="S180" i="14"/>
  <c r="S174" i="14"/>
  <c r="S167" i="14"/>
  <c r="S161" i="14"/>
  <c r="S157" i="14"/>
  <c r="S151" i="14"/>
  <c r="S146" i="14"/>
  <c r="S140" i="14"/>
  <c r="S135" i="14"/>
  <c r="S129" i="14"/>
  <c r="S124" i="14"/>
  <c r="S115" i="14"/>
  <c r="S103" i="14"/>
  <c r="S93" i="14"/>
  <c r="S83" i="14"/>
  <c r="S76" i="14"/>
  <c r="S68" i="14"/>
  <c r="S62" i="14"/>
  <c r="S56" i="14"/>
  <c r="S50" i="14"/>
  <c r="S46" i="14"/>
  <c r="S42" i="14"/>
  <c r="S38" i="14"/>
  <c r="S34" i="14"/>
  <c r="S30" i="14"/>
  <c r="S26" i="14"/>
  <c r="S22" i="14"/>
  <c r="S18" i="14"/>
  <c r="S13" i="14"/>
  <c r="S9" i="14"/>
  <c r="S648" i="14"/>
  <c r="S644" i="14"/>
  <c r="S639" i="14"/>
  <c r="S635" i="14"/>
  <c r="S631" i="14"/>
  <c r="S626" i="14"/>
  <c r="S622" i="14"/>
  <c r="S618" i="14"/>
  <c r="S606" i="14"/>
  <c r="S562" i="14"/>
  <c r="S518" i="14"/>
  <c r="S474" i="14"/>
  <c r="S454" i="14"/>
  <c r="S444" i="14"/>
  <c r="S438" i="14"/>
  <c r="S425" i="14"/>
  <c r="S420" i="14"/>
  <c r="S408" i="14"/>
  <c r="S395" i="14"/>
  <c r="S384" i="14"/>
  <c r="S375" i="14"/>
  <c r="S362" i="14"/>
  <c r="S352" i="14"/>
  <c r="S342" i="14"/>
  <c r="S331" i="14"/>
  <c r="S652" i="14"/>
  <c r="S6" i="14"/>
  <c r="S5" i="14"/>
  <c r="S4" i="14" l="1"/>
  <c r="T37" i="8" l="1"/>
  <c r="S37" i="8"/>
  <c r="R37" i="8"/>
  <c r="Q37" i="8"/>
  <c r="P37" i="8"/>
  <c r="O37" i="8"/>
  <c r="N37" i="8"/>
  <c r="M37" i="8"/>
  <c r="L37" i="8"/>
  <c r="K37" i="8"/>
  <c r="J37" i="8"/>
  <c r="I37" i="8"/>
  <c r="D29" i="8"/>
  <c r="V486" i="7"/>
  <c r="V487" i="7"/>
  <c r="V488" i="7"/>
  <c r="V489" i="7"/>
  <c r="V490" i="7"/>
  <c r="V491" i="7"/>
  <c r="V492" i="7"/>
  <c r="V493" i="7"/>
  <c r="V494" i="7"/>
  <c r="V495" i="7"/>
  <c r="V496" i="7"/>
  <c r="V497" i="7"/>
  <c r="V498" i="7"/>
  <c r="V499" i="7"/>
  <c r="V500" i="7"/>
  <c r="V501" i="7"/>
  <c r="V502" i="7"/>
  <c r="V503" i="7"/>
  <c r="V504" i="7"/>
  <c r="V505" i="7"/>
  <c r="V485" i="7"/>
  <c r="V388" i="7"/>
  <c r="V387" i="7"/>
  <c r="V386" i="7"/>
  <c r="V385" i="7"/>
  <c r="V384" i="7"/>
  <c r="V383" i="7"/>
  <c r="V382" i="7"/>
  <c r="V381" i="7"/>
  <c r="V380" i="7"/>
  <c r="V379" i="7"/>
  <c r="V378" i="7"/>
  <c r="V377" i="7"/>
  <c r="V376" i="7"/>
  <c r="V375" i="7"/>
  <c r="V374" i="7"/>
  <c r="V373" i="7"/>
  <c r="V372" i="7"/>
  <c r="V371" i="7"/>
  <c r="V370" i="7"/>
  <c r="V369" i="7"/>
  <c r="V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U37" i="8" l="1"/>
  <c r="V367" i="7"/>
  <c r="W367" i="7" s="1"/>
  <c r="T69" i="11" l="1"/>
  <c r="S69" i="11"/>
  <c r="W69" i="11"/>
  <c r="Y69" i="11"/>
  <c r="Z69" i="11"/>
  <c r="AA69" i="11"/>
  <c r="V69" i="11"/>
  <c r="AH64" i="11"/>
  <c r="AH65" i="11"/>
  <c r="AH66" i="11"/>
  <c r="AH68" i="11"/>
  <c r="AH67" i="11" s="1"/>
  <c r="AI67" i="11" s="1"/>
  <c r="W67" i="11"/>
  <c r="X67" i="11"/>
  <c r="Y67" i="11"/>
  <c r="Z67" i="11"/>
  <c r="AA67" i="11"/>
  <c r="AB67" i="11"/>
  <c r="AC67" i="11"/>
  <c r="AD67" i="11"/>
  <c r="AE67" i="11"/>
  <c r="AF67" i="11"/>
  <c r="AG67" i="11"/>
  <c r="V67" i="11"/>
  <c r="V63" i="11"/>
  <c r="W63" i="11"/>
  <c r="X63" i="11"/>
  <c r="Y63" i="11"/>
  <c r="Z63" i="11"/>
  <c r="AA63" i="11"/>
  <c r="V46" i="11"/>
  <c r="W46" i="11"/>
  <c r="X46" i="11"/>
  <c r="Y46" i="11"/>
  <c r="Z46" i="11"/>
  <c r="AA46" i="11"/>
  <c r="V50" i="11"/>
  <c r="W50" i="11"/>
  <c r="X50" i="11"/>
  <c r="Y50" i="11"/>
  <c r="Z50" i="11"/>
  <c r="AA50" i="11"/>
  <c r="V52" i="11"/>
  <c r="W52" i="11"/>
  <c r="X52" i="11"/>
  <c r="Y52" i="11"/>
  <c r="AH52" i="11" s="1"/>
  <c r="Z52" i="11"/>
  <c r="AA52" i="11"/>
  <c r="V54" i="11"/>
  <c r="W54" i="11"/>
  <c r="X54" i="11"/>
  <c r="Y54" i="11"/>
  <c r="Z54" i="11"/>
  <c r="AA54" i="11"/>
  <c r="V56" i="11"/>
  <c r="W56" i="11"/>
  <c r="X56" i="11"/>
  <c r="X69" i="11" s="1"/>
  <c r="Y56" i="11"/>
  <c r="Z56" i="11"/>
  <c r="AA56" i="11"/>
  <c r="AH43" i="11"/>
  <c r="AH42" i="11"/>
  <c r="V42" i="11"/>
  <c r="W42" i="11"/>
  <c r="X42" i="11"/>
  <c r="Y42" i="11"/>
  <c r="Z42" i="11"/>
  <c r="AA42" i="11"/>
  <c r="R69" i="11"/>
  <c r="N69" i="11"/>
  <c r="J69" i="11"/>
  <c r="O69" i="11"/>
  <c r="K69" i="11"/>
  <c r="AG63" i="11"/>
  <c r="AF63" i="11"/>
  <c r="AE63" i="11"/>
  <c r="AD63" i="11"/>
  <c r="AC63" i="11"/>
  <c r="AB63" i="11"/>
  <c r="AG62" i="11"/>
  <c r="AF62" i="11"/>
  <c r="AE62" i="11"/>
  <c r="AD62" i="11"/>
  <c r="AC62" i="11"/>
  <c r="AB62" i="11"/>
  <c r="AH61" i="11"/>
  <c r="AG60" i="11"/>
  <c r="AF60" i="11"/>
  <c r="AE60" i="11"/>
  <c r="AD60" i="11"/>
  <c r="AC60" i="11"/>
  <c r="AB60" i="11"/>
  <c r="AG59" i="11"/>
  <c r="AF59" i="11"/>
  <c r="AE59" i="11"/>
  <c r="AD59" i="11"/>
  <c r="AC59" i="11"/>
  <c r="AB59" i="11"/>
  <c r="AG58" i="11"/>
  <c r="AF58" i="11"/>
  <c r="AE58" i="11"/>
  <c r="AD58" i="11"/>
  <c r="AC58" i="11"/>
  <c r="AB58" i="11"/>
  <c r="AH57" i="11"/>
  <c r="AH55" i="11"/>
  <c r="AG54" i="11"/>
  <c r="AF54" i="11"/>
  <c r="AE54" i="11"/>
  <c r="AD54" i="11"/>
  <c r="AC54" i="11"/>
  <c r="AB54" i="11"/>
  <c r="AH53" i="11"/>
  <c r="AG52" i="11"/>
  <c r="AF52" i="11"/>
  <c r="AE52" i="11"/>
  <c r="AD52" i="11"/>
  <c r="AC52" i="11"/>
  <c r="AB52" i="11"/>
  <c r="AH51" i="11"/>
  <c r="AG50" i="11"/>
  <c r="AF50" i="11"/>
  <c r="AE50" i="11"/>
  <c r="AD50" i="11"/>
  <c r="AC50" i="11"/>
  <c r="AB50" i="11"/>
  <c r="AH49" i="11"/>
  <c r="AH48" i="11"/>
  <c r="AH47" i="11"/>
  <c r="AG46" i="11"/>
  <c r="AF46" i="11"/>
  <c r="AE46" i="11"/>
  <c r="AD46" i="11"/>
  <c r="AH46" i="11" s="1"/>
  <c r="AC46" i="11"/>
  <c r="AB46" i="11"/>
  <c r="AH45" i="11"/>
  <c r="AH44" i="11"/>
  <c r="AG42" i="11"/>
  <c r="AF42" i="11"/>
  <c r="AE42" i="11"/>
  <c r="AD42" i="11"/>
  <c r="AC42" i="11"/>
  <c r="AB42" i="11"/>
  <c r="S18" i="11"/>
  <c r="S17" i="11" s="1"/>
  <c r="R17" i="11"/>
  <c r="Q17" i="11"/>
  <c r="P17" i="11"/>
  <c r="P34" i="11" s="1"/>
  <c r="O17" i="11"/>
  <c r="N17" i="11"/>
  <c r="M17" i="11"/>
  <c r="S16" i="11"/>
  <c r="N15" i="11"/>
  <c r="O15" i="11"/>
  <c r="P15" i="11"/>
  <c r="Q15" i="11"/>
  <c r="R15" i="11"/>
  <c r="S15" i="11"/>
  <c r="M15" i="11"/>
  <c r="AC7" i="11"/>
  <c r="AD7" i="11"/>
  <c r="AE7" i="11"/>
  <c r="AF7" i="11"/>
  <c r="AG7" i="11"/>
  <c r="AB7" i="11"/>
  <c r="AH8" i="11"/>
  <c r="AI19" i="11"/>
  <c r="AB19" i="11"/>
  <c r="AC19" i="11"/>
  <c r="AD19" i="11"/>
  <c r="AE19" i="11"/>
  <c r="AF19" i="11"/>
  <c r="AG19" i="11"/>
  <c r="AH31" i="11"/>
  <c r="AH29" i="11"/>
  <c r="AH26" i="11"/>
  <c r="AH22" i="11"/>
  <c r="AH20" i="11"/>
  <c r="AH18" i="11"/>
  <c r="AH16" i="11"/>
  <c r="AH14" i="11"/>
  <c r="AH13" i="11"/>
  <c r="AH12" i="11"/>
  <c r="AH19" i="11"/>
  <c r="AH9" i="11"/>
  <c r="AH10" i="11"/>
  <c r="AG28" i="11"/>
  <c r="AF28" i="11"/>
  <c r="AC28" i="11"/>
  <c r="AE28" i="11"/>
  <c r="AG27" i="11"/>
  <c r="AF27" i="11"/>
  <c r="AE27" i="11"/>
  <c r="AD27" i="11"/>
  <c r="AC27" i="11"/>
  <c r="AB27" i="11"/>
  <c r="AG25" i="11"/>
  <c r="AF25" i="11"/>
  <c r="AE25" i="11"/>
  <c r="AD25" i="11"/>
  <c r="AC25" i="11"/>
  <c r="AB25" i="11"/>
  <c r="AG24" i="11"/>
  <c r="AF24" i="11"/>
  <c r="AE24" i="11"/>
  <c r="AD24" i="11"/>
  <c r="AC24" i="11"/>
  <c r="AB24" i="11"/>
  <c r="AG23" i="11"/>
  <c r="AF23" i="11"/>
  <c r="AF21" i="11" s="1"/>
  <c r="AE23" i="11"/>
  <c r="AD23" i="11"/>
  <c r="AC23" i="11"/>
  <c r="AC21" i="11" s="1"/>
  <c r="AB23" i="11"/>
  <c r="AB21" i="11" s="1"/>
  <c r="AE17" i="11"/>
  <c r="AD17" i="11"/>
  <c r="AB17" i="11"/>
  <c r="AH17" i="11" s="1"/>
  <c r="AE15" i="11"/>
  <c r="AC17" i="11"/>
  <c r="AF17" i="11"/>
  <c r="AG17" i="11"/>
  <c r="N34" i="11"/>
  <c r="O34" i="11"/>
  <c r="Q34" i="11"/>
  <c r="R34" i="11"/>
  <c r="M34" i="11"/>
  <c r="AD28" i="11"/>
  <c r="AG15" i="11"/>
  <c r="AF15" i="11"/>
  <c r="AD15" i="11"/>
  <c r="AC15" i="11"/>
  <c r="AG11" i="11"/>
  <c r="AF11" i="11"/>
  <c r="AD11" i="11"/>
  <c r="AC11" i="11"/>
  <c r="AE11" i="11"/>
  <c r="G34" i="11"/>
  <c r="H34" i="11"/>
  <c r="I34" i="11"/>
  <c r="J34" i="11"/>
  <c r="K34" i="11"/>
  <c r="L34" i="11"/>
  <c r="AG21" i="11" l="1"/>
  <c r="AD56" i="11"/>
  <c r="AD69" i="11" s="1"/>
  <c r="AH59" i="11"/>
  <c r="AG56" i="11"/>
  <c r="AG69" i="11" s="1"/>
  <c r="AH63" i="11"/>
  <c r="AI63" i="11" s="1"/>
  <c r="AH50" i="11"/>
  <c r="AI50" i="11" s="1"/>
  <c r="AH54" i="11"/>
  <c r="AC56" i="11"/>
  <c r="AC69" i="11" s="1"/>
  <c r="AF56" i="11"/>
  <c r="AF69" i="11" s="1"/>
  <c r="AH62" i="11"/>
  <c r="AE56" i="11"/>
  <c r="AE69" i="11" s="1"/>
  <c r="AB56" i="11"/>
  <c r="AH60" i="11"/>
  <c r="P69" i="11"/>
  <c r="AI42" i="11"/>
  <c r="H69" i="11"/>
  <c r="L69" i="11"/>
  <c r="I69" i="11"/>
  <c r="M69" i="11"/>
  <c r="Q69" i="11"/>
  <c r="AI54" i="11"/>
  <c r="AH58" i="11"/>
  <c r="AI17" i="11"/>
  <c r="AD21" i="11"/>
  <c r="AD34" i="11" s="1"/>
  <c r="AH24" i="11"/>
  <c r="AH27" i="11"/>
  <c r="AE21" i="11"/>
  <c r="AE34" i="11" s="1"/>
  <c r="AH25" i="11"/>
  <c r="AH30" i="11"/>
  <c r="AG34" i="11"/>
  <c r="AH23" i="11"/>
  <c r="AC34" i="11"/>
  <c r="AH7" i="11"/>
  <c r="AI7" i="11" s="1"/>
  <c r="AF34" i="11"/>
  <c r="AB11" i="11"/>
  <c r="AH11" i="11" s="1"/>
  <c r="AB15" i="11"/>
  <c r="AB28" i="11"/>
  <c r="AH28" i="11" s="1"/>
  <c r="AI28" i="11" s="1"/>
  <c r="AH56" i="11" l="1"/>
  <c r="AH69" i="11" s="1"/>
  <c r="AB69" i="11"/>
  <c r="G69" i="11"/>
  <c r="AI69" i="11"/>
  <c r="AI52" i="11"/>
  <c r="AH21" i="11"/>
  <c r="AI21" i="11" s="1"/>
  <c r="AB34" i="11"/>
  <c r="AH15" i="11"/>
  <c r="AI15" i="11" s="1"/>
  <c r="S34" i="11"/>
  <c r="T34" i="11" s="1"/>
  <c r="AI56" i="11" l="1"/>
  <c r="AH34" i="11"/>
  <c r="AI34" i="11" s="1"/>
  <c r="V411" i="7" l="1"/>
  <c r="V410" i="7"/>
  <c r="V409" i="7"/>
  <c r="V408" i="7"/>
  <c r="V407" i="7"/>
  <c r="V406" i="7"/>
  <c r="V405" i="7"/>
  <c r="V404" i="7"/>
  <c r="V403" i="7"/>
  <c r="V402" i="7"/>
  <c r="V401" i="7"/>
  <c r="V400" i="7"/>
  <c r="V399" i="7"/>
  <c r="V398" i="7"/>
  <c r="V397" i="7"/>
  <c r="V396" i="7"/>
  <c r="V395" i="7"/>
  <c r="V394" i="7"/>
  <c r="V393" i="7"/>
  <c r="V392" i="7"/>
  <c r="V391" i="7"/>
  <c r="U390" i="7"/>
  <c r="T390" i="7"/>
  <c r="S390" i="7"/>
  <c r="R390" i="7"/>
  <c r="Q390" i="7"/>
  <c r="P390" i="7"/>
  <c r="O390" i="7"/>
  <c r="N390" i="7"/>
  <c r="M390" i="7"/>
  <c r="L390" i="7"/>
  <c r="K390" i="7"/>
  <c r="J390" i="7"/>
  <c r="O365" i="7" l="1"/>
  <c r="N36" i="8" s="1"/>
  <c r="N35" i="8" s="1"/>
  <c r="S365" i="7"/>
  <c r="R36" i="8" s="1"/>
  <c r="R35" i="8" s="1"/>
  <c r="L365" i="7"/>
  <c r="K36" i="8" s="1"/>
  <c r="K35" i="8" s="1"/>
  <c r="P365" i="7"/>
  <c r="O36" i="8" s="1"/>
  <c r="O35" i="8" s="1"/>
  <c r="T365" i="7"/>
  <c r="S36" i="8" s="1"/>
  <c r="S35" i="8" s="1"/>
  <c r="K365" i="7"/>
  <c r="J36" i="8" s="1"/>
  <c r="J35" i="8" s="1"/>
  <c r="M365" i="7"/>
  <c r="L36" i="8" s="1"/>
  <c r="L35" i="8" s="1"/>
  <c r="Q365" i="7"/>
  <c r="P36" i="8" s="1"/>
  <c r="P35" i="8" s="1"/>
  <c r="U365" i="7"/>
  <c r="T36" i="8" s="1"/>
  <c r="T35" i="8" s="1"/>
  <c r="J365" i="7"/>
  <c r="I36" i="8" s="1"/>
  <c r="I35" i="8" s="1"/>
  <c r="N365" i="7"/>
  <c r="M36" i="8" s="1"/>
  <c r="M35" i="8" s="1"/>
  <c r="R365" i="7"/>
  <c r="Q36" i="8" s="1"/>
  <c r="Q35" i="8" s="1"/>
  <c r="V390" i="7"/>
  <c r="V365" i="7" s="1"/>
  <c r="U35" i="8" l="1"/>
  <c r="U36" i="8"/>
  <c r="W365" i="7"/>
  <c r="W390" i="7"/>
  <c r="V318" i="7" l="1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U297" i="7"/>
  <c r="T32" i="8" s="1"/>
  <c r="T297" i="7"/>
  <c r="S32" i="8" s="1"/>
  <c r="S297" i="7"/>
  <c r="R32" i="8" s="1"/>
  <c r="R297" i="7"/>
  <c r="Q32" i="8" s="1"/>
  <c r="Q297" i="7"/>
  <c r="P32" i="8" s="1"/>
  <c r="P297" i="7"/>
  <c r="O32" i="8" s="1"/>
  <c r="O297" i="7"/>
  <c r="N32" i="8" s="1"/>
  <c r="N297" i="7"/>
  <c r="M32" i="8" s="1"/>
  <c r="M297" i="7"/>
  <c r="L32" i="8" s="1"/>
  <c r="L297" i="7"/>
  <c r="K32" i="8" s="1"/>
  <c r="K297" i="7"/>
  <c r="J32" i="8" s="1"/>
  <c r="J297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U320" i="7"/>
  <c r="T33" i="8" s="1"/>
  <c r="T320" i="7"/>
  <c r="S33" i="8" s="1"/>
  <c r="S320" i="7"/>
  <c r="R33" i="8" s="1"/>
  <c r="R320" i="7"/>
  <c r="Q33" i="8" s="1"/>
  <c r="Q320" i="7"/>
  <c r="P33" i="8" s="1"/>
  <c r="P320" i="7"/>
  <c r="O33" i="8" s="1"/>
  <c r="O320" i="7"/>
  <c r="N33" i="8" s="1"/>
  <c r="N320" i="7"/>
  <c r="M33" i="8" s="1"/>
  <c r="M320" i="7"/>
  <c r="L33" i="8" s="1"/>
  <c r="L320" i="7"/>
  <c r="K33" i="8" s="1"/>
  <c r="K320" i="7"/>
  <c r="J33" i="8" s="1"/>
  <c r="J320" i="7"/>
  <c r="I33" i="8" s="1"/>
  <c r="U530" i="7"/>
  <c r="T530" i="7"/>
  <c r="S530" i="7"/>
  <c r="R530" i="7"/>
  <c r="Q530" i="7"/>
  <c r="P530" i="7"/>
  <c r="O530" i="7"/>
  <c r="N530" i="7"/>
  <c r="M530" i="7"/>
  <c r="L530" i="7"/>
  <c r="K530" i="7"/>
  <c r="J530" i="7"/>
  <c r="J45" i="8" l="1"/>
  <c r="K45" i="8"/>
  <c r="L45" i="8"/>
  <c r="M45" i="8"/>
  <c r="N45" i="8"/>
  <c r="O45" i="8"/>
  <c r="P45" i="8"/>
  <c r="Q45" i="8"/>
  <c r="R45" i="8"/>
  <c r="S45" i="8"/>
  <c r="T45" i="8"/>
  <c r="I45" i="8"/>
  <c r="V297" i="7"/>
  <c r="W297" i="7" s="1"/>
  <c r="I32" i="8"/>
  <c r="U32" i="8" s="1"/>
  <c r="V530" i="7"/>
  <c r="U33" i="8"/>
  <c r="V320" i="7"/>
  <c r="W530" i="7" l="1"/>
  <c r="W320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U156" i="7"/>
  <c r="U154" i="7" s="1"/>
  <c r="T156" i="7"/>
  <c r="T154" i="7" s="1"/>
  <c r="S156" i="7"/>
  <c r="S154" i="7" s="1"/>
  <c r="R156" i="7"/>
  <c r="R154" i="7" s="1"/>
  <c r="Q156" i="7"/>
  <c r="Q154" i="7" s="1"/>
  <c r="P156" i="7"/>
  <c r="P154" i="7" s="1"/>
  <c r="O156" i="7"/>
  <c r="O154" i="7" s="1"/>
  <c r="N156" i="7"/>
  <c r="N154" i="7" s="1"/>
  <c r="M156" i="7"/>
  <c r="M154" i="7" s="1"/>
  <c r="L156" i="7"/>
  <c r="L154" i="7" s="1"/>
  <c r="K156" i="7"/>
  <c r="K154" i="7" s="1"/>
  <c r="J156" i="7"/>
  <c r="J154" i="7" s="1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U180" i="7"/>
  <c r="U178" i="7" s="1"/>
  <c r="T25" i="8" s="1"/>
  <c r="T24" i="8" s="1"/>
  <c r="T180" i="7"/>
  <c r="T178" i="7" s="1"/>
  <c r="S25" i="8" s="1"/>
  <c r="S24" i="8" s="1"/>
  <c r="S180" i="7"/>
  <c r="S178" i="7" s="1"/>
  <c r="R25" i="8" s="1"/>
  <c r="R24" i="8" s="1"/>
  <c r="R180" i="7"/>
  <c r="R178" i="7" s="1"/>
  <c r="Q25" i="8" s="1"/>
  <c r="Q24" i="8" s="1"/>
  <c r="Q180" i="7"/>
  <c r="Q178" i="7" s="1"/>
  <c r="P25" i="8" s="1"/>
  <c r="P24" i="8" s="1"/>
  <c r="P180" i="7"/>
  <c r="P178" i="7" s="1"/>
  <c r="O25" i="8" s="1"/>
  <c r="O24" i="8" s="1"/>
  <c r="O180" i="7"/>
  <c r="O178" i="7" s="1"/>
  <c r="N25" i="8" s="1"/>
  <c r="N24" i="8" s="1"/>
  <c r="N180" i="7"/>
  <c r="N178" i="7" s="1"/>
  <c r="M25" i="8" s="1"/>
  <c r="M24" i="8" s="1"/>
  <c r="M180" i="7"/>
  <c r="M178" i="7" s="1"/>
  <c r="L25" i="8" s="1"/>
  <c r="L24" i="8" s="1"/>
  <c r="L180" i="7"/>
  <c r="L178" i="7" s="1"/>
  <c r="K25" i="8" s="1"/>
  <c r="K24" i="8" s="1"/>
  <c r="K180" i="7"/>
  <c r="K178" i="7" s="1"/>
  <c r="J25" i="8" s="1"/>
  <c r="J24" i="8" s="1"/>
  <c r="J180" i="7"/>
  <c r="J178" i="7" s="1"/>
  <c r="I25" i="8" s="1"/>
  <c r="I24" i="8" s="1"/>
  <c r="C29" i="8"/>
  <c r="U343" i="7"/>
  <c r="T34" i="8" s="1"/>
  <c r="T343" i="7"/>
  <c r="S34" i="8" s="1"/>
  <c r="S343" i="7"/>
  <c r="R34" i="8" s="1"/>
  <c r="R343" i="7"/>
  <c r="Q34" i="8" s="1"/>
  <c r="Q343" i="7"/>
  <c r="P34" i="8" s="1"/>
  <c r="P343" i="7"/>
  <c r="O34" i="8" s="1"/>
  <c r="O343" i="7"/>
  <c r="N34" i="8" s="1"/>
  <c r="N343" i="7"/>
  <c r="M34" i="8" s="1"/>
  <c r="M343" i="7"/>
  <c r="L34" i="8" s="1"/>
  <c r="L343" i="7"/>
  <c r="K34" i="8" s="1"/>
  <c r="K343" i="7"/>
  <c r="J34" i="8" s="1"/>
  <c r="J343" i="7"/>
  <c r="U274" i="7"/>
  <c r="T31" i="8" s="1"/>
  <c r="T274" i="7"/>
  <c r="S31" i="8" s="1"/>
  <c r="S274" i="7"/>
  <c r="R31" i="8" s="1"/>
  <c r="R274" i="7"/>
  <c r="Q31" i="8" s="1"/>
  <c r="Q274" i="7"/>
  <c r="P31" i="8" s="1"/>
  <c r="P274" i="7"/>
  <c r="O31" i="8" s="1"/>
  <c r="O274" i="7"/>
  <c r="N31" i="8" s="1"/>
  <c r="N274" i="7"/>
  <c r="M31" i="8" s="1"/>
  <c r="M274" i="7"/>
  <c r="L31" i="8" s="1"/>
  <c r="L274" i="7"/>
  <c r="K31" i="8" s="1"/>
  <c r="K274" i="7"/>
  <c r="J31" i="8" s="1"/>
  <c r="J274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U132" i="7"/>
  <c r="T21" i="8" s="1"/>
  <c r="T132" i="7"/>
  <c r="S21" i="8" s="1"/>
  <c r="S132" i="7"/>
  <c r="R21" i="8" s="1"/>
  <c r="R132" i="7"/>
  <c r="Q21" i="8" s="1"/>
  <c r="Q132" i="7"/>
  <c r="P21" i="8" s="1"/>
  <c r="P132" i="7"/>
  <c r="O21" i="8" s="1"/>
  <c r="O132" i="7"/>
  <c r="N21" i="8" s="1"/>
  <c r="N132" i="7"/>
  <c r="M21" i="8" s="1"/>
  <c r="M132" i="7"/>
  <c r="L21" i="8" s="1"/>
  <c r="L132" i="7"/>
  <c r="K21" i="8" s="1"/>
  <c r="K132" i="7"/>
  <c r="J21" i="8" s="1"/>
  <c r="J132" i="7"/>
  <c r="I21" i="8" s="1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U109" i="7"/>
  <c r="T20" i="8" s="1"/>
  <c r="T109" i="7"/>
  <c r="S20" i="8" s="1"/>
  <c r="S109" i="7"/>
  <c r="R20" i="8" s="1"/>
  <c r="R109" i="7"/>
  <c r="Q20" i="8" s="1"/>
  <c r="Q109" i="7"/>
  <c r="P20" i="8" s="1"/>
  <c r="P109" i="7"/>
  <c r="O20" i="8" s="1"/>
  <c r="O109" i="7"/>
  <c r="N20" i="8" s="1"/>
  <c r="N109" i="7"/>
  <c r="M20" i="8" s="1"/>
  <c r="M109" i="7"/>
  <c r="L20" i="8" s="1"/>
  <c r="L109" i="7"/>
  <c r="K20" i="8" s="1"/>
  <c r="K109" i="7"/>
  <c r="J20" i="8" s="1"/>
  <c r="J109" i="7"/>
  <c r="I20" i="8" s="1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U86" i="7"/>
  <c r="T86" i="7"/>
  <c r="S19" i="8" s="1"/>
  <c r="S86" i="7"/>
  <c r="R19" i="8" s="1"/>
  <c r="R86" i="7"/>
  <c r="Q86" i="7"/>
  <c r="P86" i="7"/>
  <c r="O19" i="8" s="1"/>
  <c r="O86" i="7"/>
  <c r="N19" i="8" s="1"/>
  <c r="N86" i="7"/>
  <c r="M86" i="7"/>
  <c r="L86" i="7"/>
  <c r="K19" i="8" s="1"/>
  <c r="K86" i="7"/>
  <c r="J19" i="8" s="1"/>
  <c r="J86" i="7"/>
  <c r="L23" i="8" l="1"/>
  <c r="L22" i="8" s="1"/>
  <c r="P23" i="8"/>
  <c r="P22" i="8" s="1"/>
  <c r="T23" i="8"/>
  <c r="T22" i="8" s="1"/>
  <c r="I23" i="8"/>
  <c r="I22" i="8" s="1"/>
  <c r="M23" i="8"/>
  <c r="M22" i="8" s="1"/>
  <c r="Q23" i="8"/>
  <c r="Q22" i="8" s="1"/>
  <c r="J23" i="8"/>
  <c r="J22" i="8" s="1"/>
  <c r="N23" i="8"/>
  <c r="N22" i="8" s="1"/>
  <c r="R23" i="8"/>
  <c r="R22" i="8" s="1"/>
  <c r="K23" i="8"/>
  <c r="K22" i="8" s="1"/>
  <c r="O23" i="8"/>
  <c r="O22" i="8" s="1"/>
  <c r="S23" i="8"/>
  <c r="S22" i="8" s="1"/>
  <c r="I34" i="8"/>
  <c r="J84" i="7"/>
  <c r="N84" i="7"/>
  <c r="R84" i="7"/>
  <c r="V156" i="7"/>
  <c r="V274" i="7"/>
  <c r="W274" i="7" s="1"/>
  <c r="U25" i="8"/>
  <c r="V180" i="7"/>
  <c r="V343" i="7"/>
  <c r="W343" i="7" s="1"/>
  <c r="I31" i="8"/>
  <c r="Q19" i="8"/>
  <c r="M84" i="7"/>
  <c r="Q84" i="7"/>
  <c r="U84" i="7"/>
  <c r="I19" i="8"/>
  <c r="I18" i="8" s="1"/>
  <c r="M19" i="8"/>
  <c r="M18" i="8" s="1"/>
  <c r="K84" i="7"/>
  <c r="N18" i="8"/>
  <c r="L84" i="7"/>
  <c r="P84" i="7"/>
  <c r="T84" i="7"/>
  <c r="T19" i="8"/>
  <c r="T18" i="8" s="1"/>
  <c r="P19" i="8"/>
  <c r="P18" i="8" s="1"/>
  <c r="L19" i="8"/>
  <c r="L18" i="8" s="1"/>
  <c r="S84" i="7"/>
  <c r="R18" i="8"/>
  <c r="Q18" i="8"/>
  <c r="O84" i="7"/>
  <c r="J18" i="8"/>
  <c r="U20" i="8"/>
  <c r="U21" i="8"/>
  <c r="V86" i="7"/>
  <c r="V109" i="7"/>
  <c r="W109" i="7" s="1"/>
  <c r="V132" i="7"/>
  <c r="W132" i="7" s="1"/>
  <c r="K18" i="8"/>
  <c r="O18" i="8"/>
  <c r="S18" i="8"/>
  <c r="U24" i="8" l="1"/>
  <c r="V154" i="7"/>
  <c r="W156" i="7"/>
  <c r="V178" i="7"/>
  <c r="W180" i="7"/>
  <c r="W86" i="7"/>
  <c r="V84" i="7"/>
  <c r="W84" i="7" s="1"/>
  <c r="U19" i="8"/>
  <c r="W178" i="7" l="1"/>
  <c r="W154" i="7"/>
  <c r="M16" i="7" l="1"/>
  <c r="N16" i="7"/>
  <c r="Q16" i="7"/>
  <c r="R16" i="7"/>
  <c r="V25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U62" i="7"/>
  <c r="T17" i="8" s="1"/>
  <c r="T62" i="7"/>
  <c r="S17" i="8" s="1"/>
  <c r="S62" i="7"/>
  <c r="R17" i="8" s="1"/>
  <c r="R62" i="7"/>
  <c r="Q17" i="8" s="1"/>
  <c r="Q62" i="7"/>
  <c r="P17" i="8" s="1"/>
  <c r="P62" i="7"/>
  <c r="O17" i="8" s="1"/>
  <c r="O62" i="7"/>
  <c r="N17" i="8" s="1"/>
  <c r="N62" i="7"/>
  <c r="M17" i="8" s="1"/>
  <c r="M62" i="7"/>
  <c r="L17" i="8" s="1"/>
  <c r="L62" i="7"/>
  <c r="K17" i="8" s="1"/>
  <c r="K62" i="7"/>
  <c r="J17" i="8" s="1"/>
  <c r="J62" i="7"/>
  <c r="I17" i="8" s="1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U39" i="7"/>
  <c r="T16" i="8" s="1"/>
  <c r="T39" i="7"/>
  <c r="S16" i="8" s="1"/>
  <c r="S39" i="7"/>
  <c r="R16" i="8" s="1"/>
  <c r="R39" i="7"/>
  <c r="Q16" i="8" s="1"/>
  <c r="Q39" i="7"/>
  <c r="P16" i="8" s="1"/>
  <c r="P39" i="7"/>
  <c r="O16" i="8" s="1"/>
  <c r="O39" i="7"/>
  <c r="N16" i="8" s="1"/>
  <c r="N39" i="7"/>
  <c r="M16" i="8" s="1"/>
  <c r="M39" i="7"/>
  <c r="L16" i="8" s="1"/>
  <c r="L39" i="7"/>
  <c r="K16" i="8" s="1"/>
  <c r="K39" i="7"/>
  <c r="J16" i="8" s="1"/>
  <c r="J39" i="7"/>
  <c r="I16" i="8" s="1"/>
  <c r="V37" i="7"/>
  <c r="V36" i="7"/>
  <c r="V35" i="7"/>
  <c r="V34" i="7"/>
  <c r="V33" i="7"/>
  <c r="V32" i="7"/>
  <c r="V31" i="7"/>
  <c r="V30" i="7"/>
  <c r="V29" i="7"/>
  <c r="V28" i="7"/>
  <c r="V27" i="7"/>
  <c r="V26" i="7"/>
  <c r="V24" i="7"/>
  <c r="V23" i="7"/>
  <c r="V22" i="7"/>
  <c r="V21" i="7"/>
  <c r="V20" i="7"/>
  <c r="V19" i="7"/>
  <c r="V18" i="7"/>
  <c r="V17" i="7"/>
  <c r="U16" i="7"/>
  <c r="T16" i="7"/>
  <c r="S16" i="7"/>
  <c r="P16" i="7"/>
  <c r="O15" i="8" s="1"/>
  <c r="O16" i="7"/>
  <c r="L16" i="7"/>
  <c r="K16" i="7"/>
  <c r="J16" i="7"/>
  <c r="M14" i="7" l="1"/>
  <c r="K15" i="8"/>
  <c r="K14" i="8" s="1"/>
  <c r="L14" i="7"/>
  <c r="N15" i="8"/>
  <c r="N14" i="8" s="1"/>
  <c r="O14" i="7"/>
  <c r="Q15" i="8"/>
  <c r="Q14" i="8" s="1"/>
  <c r="R14" i="7"/>
  <c r="L15" i="8"/>
  <c r="L14" i="8" s="1"/>
  <c r="I15" i="8"/>
  <c r="I14" i="8" s="1"/>
  <c r="J14" i="7"/>
  <c r="P14" i="7"/>
  <c r="P15" i="8"/>
  <c r="P14" i="8" s="1"/>
  <c r="Q14" i="7"/>
  <c r="J15" i="8"/>
  <c r="J14" i="8" s="1"/>
  <c r="K14" i="7"/>
  <c r="R15" i="8"/>
  <c r="R14" i="8" s="1"/>
  <c r="S14" i="7"/>
  <c r="M15" i="8"/>
  <c r="M14" i="8" s="1"/>
  <c r="N14" i="7"/>
  <c r="S15" i="8"/>
  <c r="S14" i="8" s="1"/>
  <c r="T14" i="7"/>
  <c r="T15" i="8"/>
  <c r="T14" i="8" s="1"/>
  <c r="U14" i="7"/>
  <c r="O14" i="8"/>
  <c r="V62" i="7"/>
  <c r="V39" i="7"/>
  <c r="W39" i="7" s="1"/>
  <c r="V16" i="7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W187" i="5"/>
  <c r="W188" i="5"/>
  <c r="W189" i="5"/>
  <c r="W190" i="5"/>
  <c r="W191" i="5"/>
  <c r="W192" i="5"/>
  <c r="W193" i="5"/>
  <c r="W194" i="5"/>
  <c r="W195" i="5"/>
  <c r="W196" i="5"/>
  <c r="W197" i="5"/>
  <c r="W198" i="5"/>
  <c r="W199" i="5"/>
  <c r="W200" i="5"/>
  <c r="W201" i="5"/>
  <c r="W202" i="5"/>
  <c r="W203" i="5"/>
  <c r="W204" i="5"/>
  <c r="W205" i="5"/>
  <c r="W206" i="5"/>
  <c r="W207" i="5"/>
  <c r="W208" i="5"/>
  <c r="W209" i="5"/>
  <c r="W210" i="5"/>
  <c r="W211" i="5"/>
  <c r="W213" i="5"/>
  <c r="W215" i="5"/>
  <c r="W216" i="5"/>
  <c r="W217" i="5"/>
  <c r="W219" i="5"/>
  <c r="W220" i="5"/>
  <c r="W221" i="5"/>
  <c r="W223" i="5"/>
  <c r="W224" i="5"/>
  <c r="W225" i="5"/>
  <c r="W226" i="5"/>
  <c r="W227" i="5"/>
  <c r="W228" i="5"/>
  <c r="W229" i="5"/>
  <c r="W230" i="5"/>
  <c r="W231" i="5"/>
  <c r="W232" i="5"/>
  <c r="W233" i="5"/>
  <c r="W234" i="5"/>
  <c r="W235" i="5"/>
  <c r="W236" i="5"/>
  <c r="W237" i="5"/>
  <c r="W238" i="5"/>
  <c r="W239" i="5"/>
  <c r="W240" i="5"/>
  <c r="W241" i="5"/>
  <c r="W242" i="5"/>
  <c r="W243" i="5"/>
  <c r="W244" i="5"/>
  <c r="W245" i="5"/>
  <c r="W246" i="5"/>
  <c r="W247" i="5"/>
  <c r="W248" i="5"/>
  <c r="W249" i="5"/>
  <c r="W250" i="5"/>
  <c r="W251" i="5"/>
  <c r="W252" i="5"/>
  <c r="W253" i="5"/>
  <c r="W254" i="5"/>
  <c r="W255" i="5"/>
  <c r="W256" i="5"/>
  <c r="W257" i="5"/>
  <c r="W258" i="5"/>
  <c r="W259" i="5"/>
  <c r="W260" i="5"/>
  <c r="W261" i="5"/>
  <c r="W262" i="5"/>
  <c r="W263" i="5"/>
  <c r="W264" i="5"/>
  <c r="W265" i="5"/>
  <c r="W266" i="5"/>
  <c r="W267" i="5"/>
  <c r="W268" i="5"/>
  <c r="W269" i="5"/>
  <c r="W270" i="5"/>
  <c r="W271" i="5"/>
  <c r="W272" i="5"/>
  <c r="W273" i="5"/>
  <c r="W274" i="5"/>
  <c r="W275" i="5"/>
  <c r="W276" i="5"/>
  <c r="W277" i="5"/>
  <c r="W278" i="5"/>
  <c r="W279" i="5"/>
  <c r="W280" i="5"/>
  <c r="W281" i="5"/>
  <c r="W282" i="5"/>
  <c r="W283" i="5"/>
  <c r="W284" i="5"/>
  <c r="W285" i="5"/>
  <c r="W286" i="5"/>
  <c r="W287" i="5"/>
  <c r="W288" i="5"/>
  <c r="W289" i="5"/>
  <c r="W290" i="5"/>
  <c r="W291" i="5"/>
  <c r="W292" i="5"/>
  <c r="W293" i="5"/>
  <c r="W294" i="5"/>
  <c r="W295" i="5"/>
  <c r="W296" i="5"/>
  <c r="W297" i="5"/>
  <c r="W298" i="5"/>
  <c r="W299" i="5"/>
  <c r="W300" i="5"/>
  <c r="W301" i="5"/>
  <c r="W302" i="5"/>
  <c r="W303" i="5"/>
  <c r="W304" i="5"/>
  <c r="W305" i="5"/>
  <c r="W306" i="5"/>
  <c r="W307" i="5"/>
  <c r="W308" i="5"/>
  <c r="W309" i="5"/>
  <c r="W310" i="5"/>
  <c r="W311" i="5"/>
  <c r="W312" i="5"/>
  <c r="W313" i="5"/>
  <c r="W314" i="5"/>
  <c r="W315" i="5"/>
  <c r="W316" i="5"/>
  <c r="W317" i="5"/>
  <c r="W318" i="5"/>
  <c r="W319" i="5"/>
  <c r="W320" i="5"/>
  <c r="W321" i="5"/>
  <c r="W322" i="5"/>
  <c r="W323" i="5"/>
  <c r="W324" i="5"/>
  <c r="W325" i="5"/>
  <c r="W326" i="5"/>
  <c r="W327" i="5"/>
  <c r="W328" i="5"/>
  <c r="W329" i="5"/>
  <c r="W330" i="5"/>
  <c r="W331" i="5"/>
  <c r="W332" i="5"/>
  <c r="W333" i="5"/>
  <c r="W334" i="5"/>
  <c r="W335" i="5"/>
  <c r="W336" i="5"/>
  <c r="W337" i="5"/>
  <c r="W338" i="5"/>
  <c r="W339" i="5"/>
  <c r="W340" i="5"/>
  <c r="W341" i="5"/>
  <c r="W342" i="5"/>
  <c r="W343" i="5"/>
  <c r="W344" i="5"/>
  <c r="W345" i="5"/>
  <c r="W346" i="5"/>
  <c r="W347" i="5"/>
  <c r="W348" i="5"/>
  <c r="W349" i="5"/>
  <c r="W350" i="5"/>
  <c r="W351" i="5"/>
  <c r="W62" i="7" l="1"/>
  <c r="W16" i="7"/>
  <c r="V14" i="7"/>
  <c r="U14" i="8"/>
  <c r="U16" i="8"/>
  <c r="W214" i="5"/>
  <c r="W218" i="5"/>
  <c r="W212" i="5"/>
  <c r="W222" i="5"/>
  <c r="W761" i="5"/>
  <c r="W757" i="5"/>
  <c r="W762" i="5"/>
  <c r="W758" i="5"/>
  <c r="W755" i="5"/>
  <c r="W754" i="5"/>
  <c r="W759" i="5"/>
  <c r="W760" i="5"/>
  <c r="W756" i="5"/>
  <c r="W14" i="7" l="1"/>
  <c r="U17" i="8"/>
  <c r="V211" i="7"/>
  <c r="V212" i="7"/>
  <c r="V213" i="7"/>
  <c r="V214" i="7"/>
  <c r="V215" i="7"/>
  <c r="V216" i="7"/>
  <c r="V217" i="7"/>
  <c r="V218" i="7"/>
  <c r="V219" i="7"/>
  <c r="V220" i="7"/>
  <c r="V221" i="7"/>
  <c r="V222" i="7"/>
  <c r="V223" i="7"/>
  <c r="V224" i="7"/>
  <c r="V225" i="7"/>
  <c r="V235" i="7"/>
  <c r="V236" i="7"/>
  <c r="V237" i="7"/>
  <c r="V238" i="7"/>
  <c r="V239" i="7"/>
  <c r="V240" i="7"/>
  <c r="V241" i="7"/>
  <c r="V242" i="7"/>
  <c r="V243" i="7"/>
  <c r="V244" i="7"/>
  <c r="V245" i="7"/>
  <c r="V246" i="7"/>
  <c r="V247" i="7"/>
  <c r="V248" i="7"/>
  <c r="V249" i="7"/>
  <c r="V258" i="7"/>
  <c r="V259" i="7"/>
  <c r="V260" i="7"/>
  <c r="V261" i="7"/>
  <c r="V262" i="7"/>
  <c r="V263" i="7"/>
  <c r="V264" i="7"/>
  <c r="V265" i="7"/>
  <c r="V266" i="7"/>
  <c r="V267" i="7"/>
  <c r="V268" i="7"/>
  <c r="V269" i="7"/>
  <c r="V270" i="7"/>
  <c r="V271" i="7"/>
  <c r="V272" i="7"/>
  <c r="V350" i="7"/>
  <c r="V351" i="7"/>
  <c r="V352" i="7"/>
  <c r="V353" i="7"/>
  <c r="V354" i="7"/>
  <c r="V355" i="7"/>
  <c r="V356" i="7"/>
  <c r="V357" i="7"/>
  <c r="V358" i="7"/>
  <c r="V359" i="7"/>
  <c r="V360" i="7"/>
  <c r="V361" i="7"/>
  <c r="V362" i="7"/>
  <c r="V363" i="7"/>
  <c r="V364" i="7"/>
  <c r="V537" i="7"/>
  <c r="V538" i="7"/>
  <c r="V539" i="7"/>
  <c r="V540" i="7"/>
  <c r="V541" i="7"/>
  <c r="V542" i="7"/>
  <c r="V543" i="7"/>
  <c r="V544" i="7"/>
  <c r="V545" i="7"/>
  <c r="V546" i="7"/>
  <c r="V547" i="7"/>
  <c r="V548" i="7"/>
  <c r="V549" i="7"/>
  <c r="V550" i="7"/>
  <c r="V551" i="7"/>
  <c r="V533" i="7" l="1"/>
  <c r="V534" i="7"/>
  <c r="V535" i="7"/>
  <c r="V345" i="7"/>
  <c r="V346" i="7"/>
  <c r="V347" i="7"/>
  <c r="V253" i="7"/>
  <c r="V254" i="7"/>
  <c r="V231" i="7"/>
  <c r="V232" i="7"/>
  <c r="V206" i="7"/>
  <c r="V207" i="7"/>
  <c r="V208" i="7"/>
  <c r="V536" i="7" l="1"/>
  <c r="V532" i="7"/>
  <c r="V531" i="7"/>
  <c r="V349" i="7"/>
  <c r="V348" i="7"/>
  <c r="V344" i="7"/>
  <c r="V257" i="7"/>
  <c r="V256" i="7"/>
  <c r="V255" i="7"/>
  <c r="V252" i="7"/>
  <c r="V234" i="7"/>
  <c r="V233" i="7"/>
  <c r="V230" i="7"/>
  <c r="V229" i="7"/>
  <c r="V210" i="7"/>
  <c r="V209" i="7"/>
  <c r="V205" i="7"/>
  <c r="U484" i="7" l="1"/>
  <c r="T484" i="7"/>
  <c r="S484" i="7"/>
  <c r="R484" i="7"/>
  <c r="Q484" i="7"/>
  <c r="P484" i="7"/>
  <c r="O484" i="7"/>
  <c r="N484" i="7"/>
  <c r="M484" i="7"/>
  <c r="L484" i="7"/>
  <c r="K484" i="7"/>
  <c r="J484" i="7"/>
  <c r="U251" i="7"/>
  <c r="T30" i="8" s="1"/>
  <c r="T251" i="7"/>
  <c r="S30" i="8" s="1"/>
  <c r="S251" i="7"/>
  <c r="R30" i="8" s="1"/>
  <c r="R251" i="7"/>
  <c r="Q30" i="8" s="1"/>
  <c r="Q251" i="7"/>
  <c r="P30" i="8" s="1"/>
  <c r="P251" i="7"/>
  <c r="O30" i="8" s="1"/>
  <c r="O251" i="7"/>
  <c r="N30" i="8" s="1"/>
  <c r="N251" i="7"/>
  <c r="M30" i="8" s="1"/>
  <c r="M251" i="7"/>
  <c r="L30" i="8" s="1"/>
  <c r="L251" i="7"/>
  <c r="K30" i="8" s="1"/>
  <c r="K251" i="7"/>
  <c r="J30" i="8" s="1"/>
  <c r="J251" i="7"/>
  <c r="U228" i="7"/>
  <c r="U226" i="7" s="1"/>
  <c r="U554" i="7" s="1"/>
  <c r="T228" i="7"/>
  <c r="T226" i="7" s="1"/>
  <c r="T554" i="7" s="1"/>
  <c r="S228" i="7"/>
  <c r="S226" i="7" s="1"/>
  <c r="S554" i="7" s="1"/>
  <c r="R228" i="7"/>
  <c r="R226" i="7" s="1"/>
  <c r="R554" i="7" s="1"/>
  <c r="Q228" i="7"/>
  <c r="Q226" i="7" s="1"/>
  <c r="Q554" i="7" s="1"/>
  <c r="P228" i="7"/>
  <c r="P226" i="7" s="1"/>
  <c r="P554" i="7" s="1"/>
  <c r="O228" i="7"/>
  <c r="O226" i="7" s="1"/>
  <c r="O554" i="7" s="1"/>
  <c r="N228" i="7"/>
  <c r="N226" i="7" s="1"/>
  <c r="N554" i="7" s="1"/>
  <c r="M228" i="7"/>
  <c r="M226" i="7" s="1"/>
  <c r="M554" i="7" s="1"/>
  <c r="L228" i="7"/>
  <c r="L226" i="7" s="1"/>
  <c r="L554" i="7" s="1"/>
  <c r="K228" i="7"/>
  <c r="K226" i="7" s="1"/>
  <c r="K554" i="7" s="1"/>
  <c r="J228" i="7"/>
  <c r="U204" i="7"/>
  <c r="T204" i="7"/>
  <c r="S204" i="7"/>
  <c r="R204" i="7"/>
  <c r="Q204" i="7"/>
  <c r="P204" i="7"/>
  <c r="O204" i="7"/>
  <c r="N204" i="7"/>
  <c r="M204" i="7"/>
  <c r="L204" i="7"/>
  <c r="K204" i="7"/>
  <c r="J204" i="7"/>
  <c r="W753" i="5"/>
  <c r="V752" i="5"/>
  <c r="U752" i="5"/>
  <c r="T752" i="5"/>
  <c r="S752" i="5"/>
  <c r="R752" i="5"/>
  <c r="Q752" i="5"/>
  <c r="P752" i="5"/>
  <c r="O752" i="5"/>
  <c r="N752" i="5"/>
  <c r="W707" i="5"/>
  <c r="V706" i="5"/>
  <c r="U706" i="5"/>
  <c r="T706" i="5"/>
  <c r="S706" i="5"/>
  <c r="R706" i="5"/>
  <c r="Q706" i="5"/>
  <c r="P706" i="5"/>
  <c r="O706" i="5"/>
  <c r="N706" i="5"/>
  <c r="M706" i="5"/>
  <c r="L706" i="5"/>
  <c r="K706" i="5"/>
  <c r="V14" i="5"/>
  <c r="R15" i="12" s="1"/>
  <c r="R14" i="12" s="1"/>
  <c r="U14" i="5"/>
  <c r="Q15" i="12" s="1"/>
  <c r="Q14" i="12" s="1"/>
  <c r="T14" i="5"/>
  <c r="P15" i="12" s="1"/>
  <c r="P14" i="12" s="1"/>
  <c r="S14" i="5"/>
  <c r="O15" i="12" s="1"/>
  <c r="O14" i="12" s="1"/>
  <c r="R14" i="5"/>
  <c r="N15" i="12" s="1"/>
  <c r="N14" i="12" s="1"/>
  <c r="Q14" i="5"/>
  <c r="M15" i="12" s="1"/>
  <c r="M14" i="12" s="1"/>
  <c r="P14" i="5"/>
  <c r="L15" i="12" s="1"/>
  <c r="L14" i="12" s="1"/>
  <c r="O14" i="5"/>
  <c r="K15" i="12" s="1"/>
  <c r="K14" i="12" s="1"/>
  <c r="N14" i="5"/>
  <c r="J15" i="12" s="1"/>
  <c r="J14" i="12" s="1"/>
  <c r="M14" i="5"/>
  <c r="I15" i="12" s="1"/>
  <c r="I14" i="12" s="1"/>
  <c r="L14" i="5"/>
  <c r="H15" i="12" s="1"/>
  <c r="H14" i="12" s="1"/>
  <c r="G15" i="12"/>
  <c r="J202" i="7" l="1"/>
  <c r="I27" i="8"/>
  <c r="N202" i="7"/>
  <c r="M27" i="8"/>
  <c r="R202" i="7"/>
  <c r="Q27" i="8"/>
  <c r="K202" i="7"/>
  <c r="J27" i="8"/>
  <c r="O202" i="7"/>
  <c r="N27" i="8"/>
  <c r="S202" i="7"/>
  <c r="R27" i="8"/>
  <c r="P202" i="7"/>
  <c r="O27" i="8"/>
  <c r="L202" i="7"/>
  <c r="K27" i="8"/>
  <c r="T202" i="7"/>
  <c r="S27" i="8"/>
  <c r="M202" i="7"/>
  <c r="L27" i="8"/>
  <c r="Q202" i="7"/>
  <c r="P27" i="8"/>
  <c r="U202" i="7"/>
  <c r="T27" i="8"/>
  <c r="I19" i="12"/>
  <c r="I18" i="12" s="1"/>
  <c r="M19" i="12"/>
  <c r="M18" i="12" s="1"/>
  <c r="Q19" i="12"/>
  <c r="Q18" i="12" s="1"/>
  <c r="L23" i="12"/>
  <c r="L22" i="12" s="1"/>
  <c r="P23" i="12"/>
  <c r="P22" i="12" s="1"/>
  <c r="J19" i="12"/>
  <c r="J18" i="12" s="1"/>
  <c r="N19" i="12"/>
  <c r="N18" i="12" s="1"/>
  <c r="R19" i="12"/>
  <c r="R18" i="12" s="1"/>
  <c r="M23" i="12"/>
  <c r="M22" i="12" s="1"/>
  <c r="Q23" i="12"/>
  <c r="Q22" i="12" s="1"/>
  <c r="G19" i="12"/>
  <c r="G18" i="12" s="1"/>
  <c r="K19" i="12"/>
  <c r="K18" i="12" s="1"/>
  <c r="O19" i="12"/>
  <c r="O18" i="12" s="1"/>
  <c r="J23" i="12"/>
  <c r="J22" i="12" s="1"/>
  <c r="N23" i="12"/>
  <c r="N22" i="12" s="1"/>
  <c r="R23" i="12"/>
  <c r="R22" i="12" s="1"/>
  <c r="H19" i="12"/>
  <c r="H18" i="12" s="1"/>
  <c r="L19" i="12"/>
  <c r="L18" i="12" s="1"/>
  <c r="P19" i="12"/>
  <c r="P18" i="12" s="1"/>
  <c r="K23" i="12"/>
  <c r="K22" i="12" s="1"/>
  <c r="O23" i="12"/>
  <c r="O22" i="12" s="1"/>
  <c r="S15" i="12"/>
  <c r="G14" i="12"/>
  <c r="S14" i="12" s="1"/>
  <c r="I29" i="8"/>
  <c r="J226" i="7"/>
  <c r="J554" i="7" s="1"/>
  <c r="P29" i="8"/>
  <c r="P28" i="8" s="1"/>
  <c r="T29" i="8"/>
  <c r="T28" i="8" s="1"/>
  <c r="M29" i="8"/>
  <c r="M28" i="8" s="1"/>
  <c r="Q29" i="8"/>
  <c r="Q28" i="8" s="1"/>
  <c r="J29" i="8"/>
  <c r="J28" i="8" s="1"/>
  <c r="N29" i="8"/>
  <c r="N28" i="8" s="1"/>
  <c r="R29" i="8"/>
  <c r="R28" i="8" s="1"/>
  <c r="L29" i="8"/>
  <c r="L28" i="8" s="1"/>
  <c r="K29" i="8"/>
  <c r="K28" i="8" s="1"/>
  <c r="O29" i="8"/>
  <c r="O28" i="8" s="1"/>
  <c r="S29" i="8"/>
  <c r="S28" i="8" s="1"/>
  <c r="I30" i="8"/>
  <c r="V484" i="7"/>
  <c r="U34" i="8"/>
  <c r="U31" i="8"/>
  <c r="V251" i="7"/>
  <c r="W251" i="7" s="1"/>
  <c r="V228" i="7"/>
  <c r="V204" i="7"/>
  <c r="W706" i="5"/>
  <c r="W14" i="5"/>
  <c r="U44" i="8" l="1"/>
  <c r="P26" i="8"/>
  <c r="S26" i="8"/>
  <c r="O26" i="8"/>
  <c r="S19" i="12"/>
  <c r="S18" i="12" s="1"/>
  <c r="T26" i="8"/>
  <c r="L26" i="8"/>
  <c r="K26" i="8"/>
  <c r="R26" i="8"/>
  <c r="J26" i="8"/>
  <c r="M26" i="8"/>
  <c r="N26" i="8"/>
  <c r="Q26" i="8"/>
  <c r="I28" i="8"/>
  <c r="V202" i="7"/>
  <c r="W202" i="7" s="1"/>
  <c r="W204" i="7"/>
  <c r="W484" i="7"/>
  <c r="W228" i="7"/>
  <c r="V226" i="7"/>
  <c r="U29" i="8"/>
  <c r="U18" i="8"/>
  <c r="U43" i="8"/>
  <c r="U30" i="8"/>
  <c r="U23" i="8"/>
  <c r="U15" i="8"/>
  <c r="W226" i="7" l="1"/>
  <c r="V554" i="7"/>
  <c r="W554" i="7" s="1"/>
  <c r="U28" i="8"/>
  <c r="U22" i="8"/>
  <c r="U27" i="8"/>
  <c r="I26" i="8"/>
  <c r="U26" i="8" l="1"/>
  <c r="O709" i="5" l="1"/>
  <c r="N709" i="5"/>
  <c r="M709" i="5"/>
  <c r="P709" i="5"/>
  <c r="V709" i="5"/>
  <c r="U709" i="5"/>
  <c r="T709" i="5"/>
  <c r="S709" i="5"/>
  <c r="Q21" i="12" l="1"/>
  <c r="K21" i="12"/>
  <c r="R21" i="12"/>
  <c r="L21" i="12"/>
  <c r="J21" i="12"/>
  <c r="O21" i="12"/>
  <c r="P21" i="12"/>
  <c r="I21" i="12"/>
  <c r="W668" i="5"/>
  <c r="J20" i="12" l="1"/>
  <c r="L20" i="12"/>
  <c r="R20" i="12"/>
  <c r="I20" i="12"/>
  <c r="P20" i="12"/>
  <c r="O20" i="12"/>
  <c r="K20" i="12"/>
  <c r="Q20" i="12"/>
  <c r="P667" i="5"/>
  <c r="L667" i="5"/>
  <c r="V667" i="5"/>
  <c r="Q667" i="5"/>
  <c r="T667" i="5"/>
  <c r="K667" i="5"/>
  <c r="N667" i="5"/>
  <c r="M667" i="5"/>
  <c r="S667" i="5"/>
  <c r="U667" i="5"/>
  <c r="R667" i="5"/>
  <c r="O667" i="5"/>
  <c r="M17" i="12" l="1"/>
  <c r="M16" i="12" s="1"/>
  <c r="N17" i="12"/>
  <c r="N16" i="12" s="1"/>
  <c r="G17" i="12"/>
  <c r="G16" i="12" s="1"/>
  <c r="H17" i="12"/>
  <c r="H16" i="12" s="1"/>
  <c r="N779" i="5"/>
  <c r="J17" i="12"/>
  <c r="J16" i="12" s="1"/>
  <c r="J26" i="12" s="1"/>
  <c r="V779" i="5"/>
  <c r="R17" i="12"/>
  <c r="R16" i="12" s="1"/>
  <c r="R26" i="12" s="1"/>
  <c r="U779" i="5"/>
  <c r="Q17" i="12"/>
  <c r="Q16" i="12" s="1"/>
  <c r="Q26" i="12" s="1"/>
  <c r="I17" i="12"/>
  <c r="I16" i="12" s="1"/>
  <c r="O779" i="5"/>
  <c r="K17" i="12"/>
  <c r="K16" i="12" s="1"/>
  <c r="K26" i="12" s="1"/>
  <c r="S779" i="5"/>
  <c r="O17" i="12"/>
  <c r="O16" i="12" s="1"/>
  <c r="O26" i="12" s="1"/>
  <c r="T779" i="5"/>
  <c r="P17" i="12"/>
  <c r="P16" i="12" s="1"/>
  <c r="P26" i="12" s="1"/>
  <c r="P779" i="5"/>
  <c r="L17" i="12"/>
  <c r="L16" i="12" s="1"/>
  <c r="L26" i="12" s="1"/>
  <c r="W667" i="5"/>
  <c r="S781" i="5" l="1"/>
  <c r="P781" i="5"/>
  <c r="U781" i="5"/>
  <c r="N781" i="5"/>
  <c r="V781" i="5"/>
  <c r="T781" i="5"/>
  <c r="O781" i="5"/>
  <c r="S16" i="12"/>
  <c r="S17" i="12"/>
  <c r="R709" i="5" l="1"/>
  <c r="R779" i="5" l="1"/>
  <c r="N21" i="12"/>
  <c r="Q709" i="5"/>
  <c r="N20" i="12" l="1"/>
  <c r="N26" i="12" s="1"/>
  <c r="R781" i="5" s="1"/>
  <c r="M21" i="12"/>
  <c r="Q779" i="5"/>
  <c r="M20" i="12" l="1"/>
  <c r="M26" i="12" s="1"/>
  <c r="Q781" i="5" s="1"/>
  <c r="I42" i="8" l="1"/>
  <c r="I48" i="8" s="1"/>
  <c r="J556" i="7" l="1"/>
  <c r="P42" i="8"/>
  <c r="P48" i="8" s="1"/>
  <c r="O42" i="8"/>
  <c r="O48" i="8" s="1"/>
  <c r="Q42" i="8"/>
  <c r="Q48" i="8" s="1"/>
  <c r="R42" i="8"/>
  <c r="R48" i="8" s="1"/>
  <c r="M42" i="8"/>
  <c r="M48" i="8" s="1"/>
  <c r="K42" i="8"/>
  <c r="K48" i="8" s="1"/>
  <c r="N42" i="8"/>
  <c r="N48" i="8" s="1"/>
  <c r="L42" i="8"/>
  <c r="L48" i="8" s="1"/>
  <c r="S42" i="8"/>
  <c r="S48" i="8" s="1"/>
  <c r="T42" i="8"/>
  <c r="T48" i="8" s="1"/>
  <c r="R556" i="7" l="1"/>
  <c r="Q556" i="7"/>
  <c r="P556" i="7"/>
  <c r="S556" i="7"/>
  <c r="N556" i="7"/>
  <c r="T556" i="7"/>
  <c r="O556" i="7"/>
  <c r="U556" i="7"/>
  <c r="M556" i="7"/>
  <c r="L556" i="7"/>
  <c r="J42" i="8"/>
  <c r="J48" i="8" s="1"/>
  <c r="U45" i="8"/>
  <c r="W482" i="7"/>
  <c r="K556" i="7" l="1"/>
  <c r="U42" i="8"/>
  <c r="U48" i="8" s="1"/>
  <c r="W724" i="5" l="1"/>
  <c r="W719" i="5"/>
  <c r="W714" i="5"/>
  <c r="W730" i="5"/>
  <c r="W733" i="5"/>
  <c r="W728" i="5"/>
  <c r="W711" i="5"/>
  <c r="W726" i="5"/>
  <c r="W710" i="5"/>
  <c r="W718" i="5"/>
  <c r="W716" i="5"/>
  <c r="W713" i="5"/>
  <c r="W732" i="5"/>
  <c r="W717" i="5"/>
  <c r="W720" i="5"/>
  <c r="W715" i="5"/>
  <c r="W731" i="5"/>
  <c r="W735" i="5"/>
  <c r="W712" i="5"/>
  <c r="W734" i="5"/>
  <c r="V47" i="8" l="1"/>
  <c r="V556" i="7"/>
  <c r="W721" i="5"/>
  <c r="L709" i="5"/>
  <c r="K709" i="5"/>
  <c r="G21" i="12" l="1"/>
  <c r="H21" i="12"/>
  <c r="W709" i="5"/>
  <c r="G20" i="12" l="1"/>
  <c r="H20" i="12"/>
  <c r="S21" i="12"/>
  <c r="S20" i="12" l="1"/>
  <c r="L752" i="5"/>
  <c r="L779" i="5" s="1"/>
  <c r="M752" i="5"/>
  <c r="I23" i="12" s="1"/>
  <c r="I22" i="12" s="1"/>
  <c r="I26" i="12" s="1"/>
  <c r="K752" i="5"/>
  <c r="K779" i="5" s="1"/>
  <c r="G23" i="12" l="1"/>
  <c r="G22" i="12" s="1"/>
  <c r="G26" i="12" s="1"/>
  <c r="K781" i="5" s="1"/>
  <c r="M779" i="5"/>
  <c r="M781" i="5" s="1"/>
  <c r="H23" i="12"/>
  <c r="H22" i="12" s="1"/>
  <c r="H26" i="12" s="1"/>
  <c r="L781" i="5" s="1"/>
  <c r="W752" i="5"/>
  <c r="S22" i="12" l="1"/>
  <c r="S26" i="12" s="1"/>
  <c r="T26" i="12" s="1"/>
  <c r="W779" i="5"/>
  <c r="S23" i="12"/>
  <c r="W781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<sst xmlns="http://schemas.openxmlformats.org/spreadsheetml/2006/main" count="22895" uniqueCount="3850">
  <si>
    <t xml:space="preserve"> </t>
  </si>
  <si>
    <t>(in Dollars)</t>
  </si>
  <si>
    <t>End of</t>
  </si>
  <si>
    <t>Projected</t>
  </si>
  <si>
    <t>Period</t>
  </si>
  <si>
    <t>Line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</si>
  <si>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</si>
  <si>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</si>
  <si>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</si>
  <si>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</si>
  <si>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</si>
  <si>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</si>
  <si>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</si>
  <si>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</si>
  <si>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</si>
  <si>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</si>
  <si>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</si>
  <si>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</si>
  <si>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</si>
  <si>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Total of O&amp;M Programs</t>
  </si>
  <si>
    <t>Actual</t>
  </si>
  <si>
    <t>Distribution Vegetation Management - planned</t>
  </si>
  <si>
    <t>Transmission Asset Upgrades</t>
  </si>
  <si>
    <t>Distribution Overhead Feeder Hardening</t>
  </si>
  <si>
    <t>Distribution Infrastructure Inspections</t>
  </si>
  <si>
    <t>Transmission Infrastructure Inspections</t>
  </si>
  <si>
    <t>Common O&amp;M</t>
  </si>
  <si>
    <t>Capital Expenditures</t>
  </si>
  <si>
    <t>Depr Grp</t>
  </si>
  <si>
    <t>In-Service Date</t>
  </si>
  <si>
    <t>Distribution Lateral Undergrounding</t>
  </si>
  <si>
    <t>Substation Extreme Weather Protection</t>
  </si>
  <si>
    <t>Transmission Access Enhancements</t>
  </si>
  <si>
    <t>Total of Capital Programs</t>
  </si>
  <si>
    <t>FP Description</t>
  </si>
  <si>
    <t>FP</t>
  </si>
  <si>
    <t>O&amp;M Activities</t>
  </si>
  <si>
    <t>Projected Period Amount</t>
  </si>
  <si>
    <t>PMO</t>
  </si>
  <si>
    <t>PMO Description</t>
  </si>
  <si>
    <t>PMO Est.</t>
  </si>
  <si>
    <t>A</t>
  </si>
  <si>
    <t>B</t>
  </si>
  <si>
    <t>D</t>
  </si>
  <si>
    <t>C</t>
  </si>
  <si>
    <t>E</t>
  </si>
  <si>
    <t>F</t>
  </si>
  <si>
    <t>G</t>
  </si>
  <si>
    <t>Transmission Vegetation Management - planned</t>
  </si>
  <si>
    <t>1</t>
  </si>
  <si>
    <t>2</t>
  </si>
  <si>
    <t>3</t>
  </si>
  <si>
    <t>Cost Element</t>
  </si>
  <si>
    <t>Additions Only</t>
  </si>
  <si>
    <t>Program</t>
  </si>
  <si>
    <t>Estimate</t>
  </si>
  <si>
    <t>Advertising</t>
  </si>
  <si>
    <t>Tampa Electric Company</t>
  </si>
  <si>
    <t>Exempt labor</t>
  </si>
  <si>
    <t>Non exempt labor</t>
  </si>
  <si>
    <t>Union labor</t>
  </si>
  <si>
    <t>Dues/registration/subscriptions</t>
  </si>
  <si>
    <t>Mileage</t>
  </si>
  <si>
    <t>Travel &amp; lodging</t>
  </si>
  <si>
    <t>Contractor service</t>
  </si>
  <si>
    <t>Printing</t>
  </si>
  <si>
    <t>General &amp; office supplies</t>
  </si>
  <si>
    <t>Materials safety</t>
  </si>
  <si>
    <t>Outside material purchases</t>
  </si>
  <si>
    <t>Stores inventory other</t>
  </si>
  <si>
    <t>Stores inventory issue</t>
  </si>
  <si>
    <t>Vehicle expense</t>
  </si>
  <si>
    <t>Lease non office equip</t>
  </si>
  <si>
    <t>Lease office equip</t>
  </si>
  <si>
    <t>Utilities telecom</t>
  </si>
  <si>
    <t>Postage</t>
  </si>
  <si>
    <t>Settlement/claims</t>
  </si>
  <si>
    <t>Settled IT charges</t>
  </si>
  <si>
    <t>TAU-TBD27</t>
  </si>
  <si>
    <t>SPP TAU - Circuit 230602</t>
  </si>
  <si>
    <t>TAU-TBD28</t>
  </si>
  <si>
    <t>SPP TAU - Circuit 230012</t>
  </si>
  <si>
    <t>TAU-TBD29</t>
  </si>
  <si>
    <t>SPP TAU - Circuit 230606</t>
  </si>
  <si>
    <t>TAU-TBD30</t>
  </si>
  <si>
    <t>SPP TAU - Circuit 230033</t>
  </si>
  <si>
    <t>TAU-TBD31</t>
  </si>
  <si>
    <t>SPP TAU - Circuit 230609</t>
  </si>
  <si>
    <t>TAU-TBD32</t>
  </si>
  <si>
    <t>SPP TAU - Circuit 230013</t>
  </si>
  <si>
    <t>TAU-TBD33</t>
  </si>
  <si>
    <t>SPP TAU - Circuit 66030</t>
  </si>
  <si>
    <t>TAU-TBD34</t>
  </si>
  <si>
    <t>SPP TAU - Circuit 66025</t>
  </si>
  <si>
    <t>TAU-TBD35</t>
  </si>
  <si>
    <t>SPP TAU - Circuit 66020</t>
  </si>
  <si>
    <t>TAU-TBD36</t>
  </si>
  <si>
    <t>SPP TAU - Circuit 66027</t>
  </si>
  <si>
    <t>TAU-TBD37</t>
  </si>
  <si>
    <t>SPP TAU - Circuit 66008</t>
  </si>
  <si>
    <t>TAU-TBD38</t>
  </si>
  <si>
    <t>SPP TAU - Circuit 66001</t>
  </si>
  <si>
    <t>Transmission Line - Acct 355</t>
  </si>
  <si>
    <t>FH - TBD18</t>
  </si>
  <si>
    <t>FH - TBD19</t>
  </si>
  <si>
    <t>FH - TBD20</t>
  </si>
  <si>
    <t>FH - TBD21</t>
  </si>
  <si>
    <t>FH - TBD22</t>
  </si>
  <si>
    <t>SPP FH - 13313</t>
  </si>
  <si>
    <t>FH - TBD23</t>
  </si>
  <si>
    <t>SPP FH - 13314</t>
  </si>
  <si>
    <t>FH - TBD24</t>
  </si>
  <si>
    <t>SPP FH - 13339</t>
  </si>
  <si>
    <t>FH - TBD25</t>
  </si>
  <si>
    <t>SPP FH - 13433</t>
  </si>
  <si>
    <t>FH - TBD26</t>
  </si>
  <si>
    <t>SPP FH - 13808</t>
  </si>
  <si>
    <t>FH - TBD27</t>
  </si>
  <si>
    <t>SPP FH - 13964</t>
  </si>
  <si>
    <t>FH - TBD9</t>
  </si>
  <si>
    <t>SPP FH - 13148</t>
  </si>
  <si>
    <t>FH - TBD10</t>
  </si>
  <si>
    <t>SPP FH - 13048</t>
  </si>
  <si>
    <t>FH - TBD11</t>
  </si>
  <si>
    <t>SPP FH - 13094</t>
  </si>
  <si>
    <t>FH - TBD12</t>
  </si>
  <si>
    <t>SPP FH - 13770</t>
  </si>
  <si>
    <t>FH - TBD13</t>
  </si>
  <si>
    <t>SPP FH - 13118</t>
  </si>
  <si>
    <t>FH - TBD14</t>
  </si>
  <si>
    <t>SPP FH - 13296</t>
  </si>
  <si>
    <t>FH - TBD15</t>
  </si>
  <si>
    <t>SPP FH - 13989</t>
  </si>
  <si>
    <t>FH - TBD16</t>
  </si>
  <si>
    <t>SPP FH - 13984</t>
  </si>
  <si>
    <t>FH - TBD17</t>
  </si>
  <si>
    <t>SPP FH - 14123</t>
  </si>
  <si>
    <t>Distribution Line - Acct 364</t>
  </si>
  <si>
    <t>PRE-09600.1</t>
  </si>
  <si>
    <t>FH - TBD18.1</t>
  </si>
  <si>
    <t>FH - TBD19.1</t>
  </si>
  <si>
    <t>FH - TBD20.1</t>
  </si>
  <si>
    <t>FH - TBD21.1</t>
  </si>
  <si>
    <t>FH - TBD22.1</t>
  </si>
  <si>
    <t>FH - TBD23.1</t>
  </si>
  <si>
    <t>FH - TBD24.1</t>
  </si>
  <si>
    <t>FH - TBD25.1</t>
  </si>
  <si>
    <t>FH - TBD26.1</t>
  </si>
  <si>
    <t>FH - TBD27.1</t>
  </si>
  <si>
    <t>FH - TBD9.1</t>
  </si>
  <si>
    <t>FH - TBD10.1</t>
  </si>
  <si>
    <t>FH - TBD11.1</t>
  </si>
  <si>
    <t>FH - TBD12.1</t>
  </si>
  <si>
    <t>FH - TBD13.1</t>
  </si>
  <si>
    <t>FH - TBD14.1</t>
  </si>
  <si>
    <t>FH - TBD15.1</t>
  </si>
  <si>
    <t>FH - TBD16.1</t>
  </si>
  <si>
    <t>FH - TBD17.1</t>
  </si>
  <si>
    <t>TXE - TBD1</t>
  </si>
  <si>
    <t>TXE - TBD2</t>
  </si>
  <si>
    <t>TXE - TBD3</t>
  </si>
  <si>
    <t>TXE - TBD4</t>
  </si>
  <si>
    <t>TXE - TBD5</t>
  </si>
  <si>
    <t>TXE - TBD6</t>
  </si>
  <si>
    <t>TXE - TBD7</t>
  </si>
  <si>
    <t>TXE - TBD8</t>
  </si>
  <si>
    <t>TXE - TBD9</t>
  </si>
  <si>
    <t>TXE - TBD10</t>
  </si>
  <si>
    <t>TXE - TBD11</t>
  </si>
  <si>
    <t>Transmission Line - Acct 359</t>
  </si>
  <si>
    <t>TXE - TBD1.1</t>
  </si>
  <si>
    <t>TXE - TBD2.1</t>
  </si>
  <si>
    <t>TXE - TBD3.1</t>
  </si>
  <si>
    <t>TXE - TBD4.1</t>
  </si>
  <si>
    <t>TXE - TBD5.1</t>
  </si>
  <si>
    <t>TXE - TBD6.1</t>
  </si>
  <si>
    <t>TXE - TBD7.1</t>
  </si>
  <si>
    <t>TXE - TBD8.1</t>
  </si>
  <si>
    <t>TXE - TBD9.1</t>
  </si>
  <si>
    <t>TXE - TBD10.1</t>
  </si>
  <si>
    <t>TXE - TBD11.1</t>
  </si>
  <si>
    <t>LUG - TBD1</t>
  </si>
  <si>
    <t>LUG PCA 13390.92599119</t>
  </si>
  <si>
    <t>LUG - TBD2</t>
  </si>
  <si>
    <t>LUG PCA 13961.92829453</t>
  </si>
  <si>
    <t>LUG - TBD3</t>
  </si>
  <si>
    <t>LUG PCA 13724.90911087</t>
  </si>
  <si>
    <t>LUG - TBD4</t>
  </si>
  <si>
    <t>LUG PCA 13146.10629014</t>
  </si>
  <si>
    <t>LUG - TBD5</t>
  </si>
  <si>
    <t>LUG WHA 13972.92421291</t>
  </si>
  <si>
    <t>LUG - TBD6</t>
  </si>
  <si>
    <t>LUG WHA 13312.60182741</t>
  </si>
  <si>
    <t>LUG - TBD7</t>
  </si>
  <si>
    <t>LUG WHA 13972.90241880</t>
  </si>
  <si>
    <t>LUG - TBD8</t>
  </si>
  <si>
    <t>LUG PCA 13961.92820848</t>
  </si>
  <si>
    <t>LUG - TBD9</t>
  </si>
  <si>
    <t>LUG PCA 13961.60193482</t>
  </si>
  <si>
    <t>LUG - TBD10</t>
  </si>
  <si>
    <t>LUG PCA 13785.10676209</t>
  </si>
  <si>
    <t>LUG - TBD11</t>
  </si>
  <si>
    <t>LUG PCA 13462.60458175</t>
  </si>
  <si>
    <t>LUG - TBD12</t>
  </si>
  <si>
    <t>LUG PCA 14121.93159006</t>
  </si>
  <si>
    <t>LUG - TBD13</t>
  </si>
  <si>
    <t>LUG PCA 13462.60180762</t>
  </si>
  <si>
    <t>LUG - TBD14</t>
  </si>
  <si>
    <t>LUG PCA 13462.91407512</t>
  </si>
  <si>
    <t>LUG - TBD15</t>
  </si>
  <si>
    <t>LUG PCA 13390.10643541</t>
  </si>
  <si>
    <t>LUG - TBD16</t>
  </si>
  <si>
    <t>LUG PCA 13120.60015632</t>
  </si>
  <si>
    <t>LUG - TBD17</t>
  </si>
  <si>
    <t>LUG PCA 13785.92466250</t>
  </si>
  <si>
    <t>LUG - TBD18</t>
  </si>
  <si>
    <t>LUG PCA 13785.90239166</t>
  </si>
  <si>
    <t>LUG - TBD19</t>
  </si>
  <si>
    <t>LUG PCA 13961.10696431</t>
  </si>
  <si>
    <t>LUG - TBD20</t>
  </si>
  <si>
    <t>LUG PCA 13961.10696419</t>
  </si>
  <si>
    <t>LUG - TBD21</t>
  </si>
  <si>
    <t>LUG PCA 13785.92299245</t>
  </si>
  <si>
    <t>LUG - TBD22</t>
  </si>
  <si>
    <t>LUG PCA 13961.92834683</t>
  </si>
  <si>
    <t>LUG - TBD23</t>
  </si>
  <si>
    <t>LUG PCA 13462.91412064</t>
  </si>
  <si>
    <t>LUG - TBD24</t>
  </si>
  <si>
    <t>LUG PCA 13961.10696486</t>
  </si>
  <si>
    <t>LUG - TBD25</t>
  </si>
  <si>
    <t>LUG PCA 13961.91967308</t>
  </si>
  <si>
    <t>LUG - TBD26</t>
  </si>
  <si>
    <t>LUG PCA 13961.10696417</t>
  </si>
  <si>
    <t>LUG - TBD27</t>
  </si>
  <si>
    <t>LUG WHA 13916.60279623</t>
  </si>
  <si>
    <t>LUG - TBD28</t>
  </si>
  <si>
    <t>LUG WHA 13297.10560430</t>
  </si>
  <si>
    <t>LUG - TBD29</t>
  </si>
  <si>
    <t>LUG WHA 13314.92426509</t>
  </si>
  <si>
    <t>LUG - TBD30</t>
  </si>
  <si>
    <t>LUG WHA 13118.92612349</t>
  </si>
  <si>
    <t>LUG - TBD31</t>
  </si>
  <si>
    <t>LUG WHA 13313.90084626</t>
  </si>
  <si>
    <t>LUG - TBD32</t>
  </si>
  <si>
    <t>LUG WHA 13699.10637242</t>
  </si>
  <si>
    <t>LUG - TBD33</t>
  </si>
  <si>
    <t>LUG WHA 13313.10684614</t>
  </si>
  <si>
    <t>LUG - TBD34</t>
  </si>
  <si>
    <t>LUG WHA 13296.92376304</t>
  </si>
  <si>
    <t>LUG - TBD35</t>
  </si>
  <si>
    <t>LUG WHA 13313.60568375</t>
  </si>
  <si>
    <t>LUG - TBD36</t>
  </si>
  <si>
    <t>LUG WHA 13297.60269456</t>
  </si>
  <si>
    <t>LUG - TBD37</t>
  </si>
  <si>
    <t>LUG WHA 13699.10637259</t>
  </si>
  <si>
    <t>LUG - TBD38</t>
  </si>
  <si>
    <t>LUG WHA 13473.60168916</t>
  </si>
  <si>
    <t>LUG - TBD39</t>
  </si>
  <si>
    <t>LUG WHA 13296.10562356</t>
  </si>
  <si>
    <t>LUG - TBD40</t>
  </si>
  <si>
    <t>LUG WHA 13916.92509975</t>
  </si>
  <si>
    <t>LUG - TBD41</t>
  </si>
  <si>
    <t>LUG WHA 13297.10560425</t>
  </si>
  <si>
    <t>LUG - TBD42</t>
  </si>
  <si>
    <t>LUG WHA 13296.60531111</t>
  </si>
  <si>
    <t>LUG - TBD43</t>
  </si>
  <si>
    <t>LUG WHA 13699.10637247</t>
  </si>
  <si>
    <t>LUG - TBD44</t>
  </si>
  <si>
    <t>LUG WHA 13473.60168942</t>
  </si>
  <si>
    <t>LUG - TBD45</t>
  </si>
  <si>
    <t>LUG WHA 13118.92659353</t>
  </si>
  <si>
    <t>LUG - TBD46</t>
  </si>
  <si>
    <t>LUG - TBD47</t>
  </si>
  <si>
    <t>LUG WHA 13699.10637240</t>
  </si>
  <si>
    <t>LUG - TBD48</t>
  </si>
  <si>
    <t>LUG WHA 13313.93103371</t>
  </si>
  <si>
    <t>LUG - TBD49</t>
  </si>
  <si>
    <t>LUG WHA 13118.92204382</t>
  </si>
  <si>
    <t>LUG - TBD50</t>
  </si>
  <si>
    <t>LUG WHA 13118.92659172</t>
  </si>
  <si>
    <t>LUG - TBD51</t>
  </si>
  <si>
    <t>LUG WHA 13473.92097460</t>
  </si>
  <si>
    <t>LUG - TBD52</t>
  </si>
  <si>
    <t>LUG WHA 13296.90010289</t>
  </si>
  <si>
    <t>LUG - TBD53</t>
  </si>
  <si>
    <t>LUG - TBD54</t>
  </si>
  <si>
    <t>LUG WHA 13118.10535999</t>
  </si>
  <si>
    <t>LUG - TBD55</t>
  </si>
  <si>
    <t>LUG WHA 13699.60165416</t>
  </si>
  <si>
    <t>LUG - TBD56</t>
  </si>
  <si>
    <t>LUG WHA 13916.91386005</t>
  </si>
  <si>
    <t>LUG - TBD57</t>
  </si>
  <si>
    <t>LUG WHA 13314.10567076</t>
  </si>
  <si>
    <t>LUG - TBD58</t>
  </si>
  <si>
    <t>LUG WHA 13296.10562361</t>
  </si>
  <si>
    <t>LUG - TBD59</t>
  </si>
  <si>
    <t>LUG WHA 13297.10560432</t>
  </si>
  <si>
    <t>LUG - TBD60</t>
  </si>
  <si>
    <t>LUG WHA 13972.10618037</t>
  </si>
  <si>
    <t>LUG - TBD61</t>
  </si>
  <si>
    <t>LUG PCA 13724.10671283</t>
  </si>
  <si>
    <t>LUG - TBD62</t>
  </si>
  <si>
    <t>LUG PCA 13722.60360851</t>
  </si>
  <si>
    <t>LUG - TBD63</t>
  </si>
  <si>
    <t>LUG PCA 13268.91633548</t>
  </si>
  <si>
    <t>LUG - TBD64</t>
  </si>
  <si>
    <t>LUG PCA 13724.10671319</t>
  </si>
  <si>
    <t>LUG - TBD65</t>
  </si>
  <si>
    <t>LUG PCA 13243.10791853</t>
  </si>
  <si>
    <t>LUG - TBD66</t>
  </si>
  <si>
    <t>LUG PCA 13724.10671334</t>
  </si>
  <si>
    <t>LUG - TBD67</t>
  </si>
  <si>
    <t>LUG PCA 13243.91351288</t>
  </si>
  <si>
    <t>LUG - TBD68</t>
  </si>
  <si>
    <t>LUG PCA 13655.90431393</t>
  </si>
  <si>
    <t>LUG - TBD69</t>
  </si>
  <si>
    <t>LUG PCA 13243.90684154</t>
  </si>
  <si>
    <t>LUG - TBD70</t>
  </si>
  <si>
    <t>LUG PCA 13268.10705945</t>
  </si>
  <si>
    <t>LUG - TBD71</t>
  </si>
  <si>
    <t>LUG PCA 13724.10671229</t>
  </si>
  <si>
    <t>LUG - TBD72</t>
  </si>
  <si>
    <t>LUG PCA 13268.92962459</t>
  </si>
  <si>
    <t>LUG - TBD73</t>
  </si>
  <si>
    <t>LUG PCA 13724.93103251</t>
  </si>
  <si>
    <t>LUG - TBD74</t>
  </si>
  <si>
    <t>LUG PCA 13243.90586047</t>
  </si>
  <si>
    <t>LUG - TBD75</t>
  </si>
  <si>
    <t>LUG PCA 13724.91049435</t>
  </si>
  <si>
    <t>LUG - TBD130</t>
  </si>
  <si>
    <t>LUG CSA 14040.10786382</t>
  </si>
  <si>
    <t>LUG - TBD131</t>
  </si>
  <si>
    <t>LUG CSA 13840.93019714</t>
  </si>
  <si>
    <t>LUG - TBD132</t>
  </si>
  <si>
    <t>LUG CSA 14040.10786374</t>
  </si>
  <si>
    <t>LUG - TBD133</t>
  </si>
  <si>
    <t>LUG CSA 13836.91406672</t>
  </si>
  <si>
    <t>LUG - TBD134</t>
  </si>
  <si>
    <t>LUG DCA 13815.92407065</t>
  </si>
  <si>
    <t>LUG - TBD135</t>
  </si>
  <si>
    <t>LUG DCA 13815.90288627</t>
  </si>
  <si>
    <t>LUG - TBD136</t>
  </si>
  <si>
    <t>LUG DCA 13815.93026469</t>
  </si>
  <si>
    <t>LUG - TBD137</t>
  </si>
  <si>
    <t>LUG CSA 13183.60036344</t>
  </si>
  <si>
    <t>LUG - TBD138</t>
  </si>
  <si>
    <t>LUG CSA 13205.60059346</t>
  </si>
  <si>
    <t>LUG - TBD139</t>
  </si>
  <si>
    <t>LUG CSA 13934.10467606</t>
  </si>
  <si>
    <t>LUG - TBD140</t>
  </si>
  <si>
    <t>LUG CSA 13633.92740152</t>
  </si>
  <si>
    <t>LUG - TBD141</t>
  </si>
  <si>
    <t>LUG CSA 13592.10402239</t>
  </si>
  <si>
    <t>LUG - TBD142</t>
  </si>
  <si>
    <t>LUG CSA 13351.93283733</t>
  </si>
  <si>
    <t>LUG - TBD143</t>
  </si>
  <si>
    <t>LUG CSA 13099.90882614</t>
  </si>
  <si>
    <t>LUG - TBD144</t>
  </si>
  <si>
    <t>LUG CSA 13093.91004837</t>
  </si>
  <si>
    <t>LUG - TBD145</t>
  </si>
  <si>
    <t>LUG CSA 13630.10429536</t>
  </si>
  <si>
    <t>LUG - TBD146</t>
  </si>
  <si>
    <t>LUG CSA 13205.90998414</t>
  </si>
  <si>
    <t>LUG - TBD147</t>
  </si>
  <si>
    <t>LUG CSA 13948.91837409</t>
  </si>
  <si>
    <t>LUG - TBD148</t>
  </si>
  <si>
    <t>LUG CSA 13093.91004843</t>
  </si>
  <si>
    <t>LUG - TBD149</t>
  </si>
  <si>
    <t>LUG CSA 13836.91377944</t>
  </si>
  <si>
    <t>LUG - TBD150</t>
  </si>
  <si>
    <t>LUG CSA 13102.60123654</t>
  </si>
  <si>
    <t>LUG - TBD151</t>
  </si>
  <si>
    <t>LUG CSA 13158.92874802</t>
  </si>
  <si>
    <t>LUG - TBD152</t>
  </si>
  <si>
    <t>LUG CSA 13176.10375134</t>
  </si>
  <si>
    <t>LUG - TBD153</t>
  </si>
  <si>
    <t>LUG CSA 13107.10376173</t>
  </si>
  <si>
    <t>LUG - TBD154</t>
  </si>
  <si>
    <t>LUG CSA 13057.10121709</t>
  </si>
  <si>
    <t>LUG - TBD155</t>
  </si>
  <si>
    <t>LUG CSA 13418.92357188</t>
  </si>
  <si>
    <t>LUG - TBD156</t>
  </si>
  <si>
    <t>LUG CSA 13592.91213055</t>
  </si>
  <si>
    <t>LUG - TBD157</t>
  </si>
  <si>
    <t>LUG CSA 13100.91340554</t>
  </si>
  <si>
    <t>LUG - TBD158</t>
  </si>
  <si>
    <t>LUG - TBD159</t>
  </si>
  <si>
    <t>LUG CSA 13176.91029163</t>
  </si>
  <si>
    <t>LUG - TBD160</t>
  </si>
  <si>
    <t>LUG CSA 13835.60131429</t>
  </si>
  <si>
    <t>LUG - TBD161</t>
  </si>
  <si>
    <t>LUG CSA 13593.93057902</t>
  </si>
  <si>
    <t>LUG - TBD162</t>
  </si>
  <si>
    <t>LUG CSA 13105.10580678</t>
  </si>
  <si>
    <t>LUG - TBD163</t>
  </si>
  <si>
    <t>LUG CSA 13188.10655453</t>
  </si>
  <si>
    <t>LUG - TBD164</t>
  </si>
  <si>
    <t>LUG CSA 13592.10402259</t>
  </si>
  <si>
    <t>LUG - TBD165</t>
  </si>
  <si>
    <t>LUG CSA 13948.10442385</t>
  </si>
  <si>
    <t>LUG - TBD166</t>
  </si>
  <si>
    <t>LUG CSA 13205.90929181</t>
  </si>
  <si>
    <t>LUG - TBD167</t>
  </si>
  <si>
    <t>LUG CSA 13021.10051153</t>
  </si>
  <si>
    <t>LUG - TBD168</t>
  </si>
  <si>
    <t>LUG CSA 13026.60059524</t>
  </si>
  <si>
    <t>LUG - TBD169</t>
  </si>
  <si>
    <t>LUG CSA 13835.10429522</t>
  </si>
  <si>
    <t>LUG - TBD170</t>
  </si>
  <si>
    <t>LUG CSA 13204.91532149</t>
  </si>
  <si>
    <t>LUG - TBD171</t>
  </si>
  <si>
    <t>LUG CSA 13836.91406642</t>
  </si>
  <si>
    <t>LUG - TBD172</t>
  </si>
  <si>
    <t>LUG CSA 13099.60563698</t>
  </si>
  <si>
    <t>LUG - TBD173</t>
  </si>
  <si>
    <t>LUG CSA 13590.91231633</t>
  </si>
  <si>
    <t>LUG - TBD174</t>
  </si>
  <si>
    <t>LUG CSA 13102.91293905</t>
  </si>
  <si>
    <t>LUG - TBD175</t>
  </si>
  <si>
    <t>LUG CSA 13104.10362869</t>
  </si>
  <si>
    <t>LUG - TBD176</t>
  </si>
  <si>
    <t>LUG CSA 13831.10427677</t>
  </si>
  <si>
    <t>LUG - TBD177</t>
  </si>
  <si>
    <t>LUG CSA 14040.60233886</t>
  </si>
  <si>
    <t>LUG - TBD178</t>
  </si>
  <si>
    <t>LUG CSA 13939.60144164</t>
  </si>
  <si>
    <t>LUG - TBD179</t>
  </si>
  <si>
    <t>LUG CSA 13158.90816343</t>
  </si>
  <si>
    <t>LUG - TBD180</t>
  </si>
  <si>
    <t>LUG CSA 13021.60058683</t>
  </si>
  <si>
    <t>LUG - TBD181</t>
  </si>
  <si>
    <t>LUG CSA 13158.93317809</t>
  </si>
  <si>
    <t>LUG - TBD182</t>
  </si>
  <si>
    <t>LUG CSA 13104.91643108</t>
  </si>
  <si>
    <t>LUG - TBD183</t>
  </si>
  <si>
    <t>LUG CSA 13106.91795934</t>
  </si>
  <si>
    <t>LUG - TBD184</t>
  </si>
  <si>
    <t>LUG CSA 13835.60314670</t>
  </si>
  <si>
    <t>LUG - TBD185</t>
  </si>
  <si>
    <t>LUG CSA 13107.10376186</t>
  </si>
  <si>
    <t>LUG - TBD186</t>
  </si>
  <si>
    <t>LUG CSA 13592.91365233</t>
  </si>
  <si>
    <t>LUG - TBD187</t>
  </si>
  <si>
    <t>LUG CSA 13993.10372414</t>
  </si>
  <si>
    <t>LUG - TBD188</t>
  </si>
  <si>
    <t>LUG CSA 13100.10371703</t>
  </si>
  <si>
    <t>LUG - TBD189</t>
  </si>
  <si>
    <t>LUG CSA 13354.10582069</t>
  </si>
  <si>
    <t>LUG - TBD190</t>
  </si>
  <si>
    <t>LUG CSA 13418.92292295</t>
  </si>
  <si>
    <t>LUG - TBD191</t>
  </si>
  <si>
    <t>LUG CSA 13468.60128378</t>
  </si>
  <si>
    <t>LUG - TBD192</t>
  </si>
  <si>
    <t>LUG CSA 13632.60305848</t>
  </si>
  <si>
    <t>LUG - TBD193</t>
  </si>
  <si>
    <t>LUG CSA 13104.10362882</t>
  </si>
  <si>
    <t>LUG - TBD194</t>
  </si>
  <si>
    <t>LUG CSA 13176.10375148</t>
  </si>
  <si>
    <t>LUG - TBD195</t>
  </si>
  <si>
    <t>LUG CSA 13099.60125388</t>
  </si>
  <si>
    <t>LUG - TBD196</t>
  </si>
  <si>
    <t>LUG CSA 13102.60123660</t>
  </si>
  <si>
    <t>LUG - TBD197</t>
  </si>
  <si>
    <t>LUG CSA 14102.91582612</t>
  </si>
  <si>
    <t>LUG - TBD198</t>
  </si>
  <si>
    <t>LUG CSA 13468.60128362</t>
  </si>
  <si>
    <t>LUG - TBD199</t>
  </si>
  <si>
    <t>LUG CSA 13399.60037987</t>
  </si>
  <si>
    <t>LUG - TBD200</t>
  </si>
  <si>
    <t>LUG - TBD201</t>
  </si>
  <si>
    <t>LUG CSA 13418.92018190</t>
  </si>
  <si>
    <t>LUG - TBD202</t>
  </si>
  <si>
    <t>LUG CSA 13158.60011810</t>
  </si>
  <si>
    <t>LUG - TBD203</t>
  </si>
  <si>
    <t>LUG CSA 13105.10580690</t>
  </si>
  <si>
    <t>LUG - TBD204</t>
  </si>
  <si>
    <t>LUG CSA 13205.90022802</t>
  </si>
  <si>
    <t>LUG - TBD205</t>
  </si>
  <si>
    <t>LUG CSA 13418.91924595</t>
  </si>
  <si>
    <t>LUG - TBD206</t>
  </si>
  <si>
    <t>LUG CSA 13105.60164901</t>
  </si>
  <si>
    <t>LUG - TBD207</t>
  </si>
  <si>
    <t>LUG CSA 13934.10467597</t>
  </si>
  <si>
    <t>LUG - TBD208</t>
  </si>
  <si>
    <t>LUG CSA 13205.90442230</t>
  </si>
  <si>
    <t>LUG - TBD209</t>
  </si>
  <si>
    <t>LUG CSA 13158.92290015</t>
  </si>
  <si>
    <t>LUG - TBD210</t>
  </si>
  <si>
    <t>LUG CSA 14040.10786358</t>
  </si>
  <si>
    <t>LUG - TBD211</t>
  </si>
  <si>
    <t>LUG CSA 13836.93321406</t>
  </si>
  <si>
    <t>LUG - TBD212</t>
  </si>
  <si>
    <t>LUG CSA 13105.10580689</t>
  </si>
  <si>
    <t>LUG - TBD213</t>
  </si>
  <si>
    <t>LUG CSA 13107.10376201</t>
  </si>
  <si>
    <t>LUG - TBD214</t>
  </si>
  <si>
    <t>LUG CSA 13633.90633859</t>
  </si>
  <si>
    <t>LUG - TBD215</t>
  </si>
  <si>
    <t>LUG CSA 13105.10580676</t>
  </si>
  <si>
    <t>LUG - TBD216</t>
  </si>
  <si>
    <t>LUG CSA 13836.60133704</t>
  </si>
  <si>
    <t>LUG - TBD217</t>
  </si>
  <si>
    <t>LUG CSA 13100.10371697</t>
  </si>
  <si>
    <t>LUG - TBD218</t>
  </si>
  <si>
    <t>LUG CSA 13993.10433144</t>
  </si>
  <si>
    <t>LUG - TBD219</t>
  </si>
  <si>
    <t>LUG CSA 13939.60144172</t>
  </si>
  <si>
    <t>LUG - TBD220</t>
  </si>
  <si>
    <t>LUG CSA 13158.91461782</t>
  </si>
  <si>
    <t>LUG - TBD221</t>
  </si>
  <si>
    <t>LUG CSA 13633.91847345</t>
  </si>
  <si>
    <t>LUG - TBD222</t>
  </si>
  <si>
    <t>LUG CSA 13934.10467575</t>
  </si>
  <si>
    <t>LUG - TBD223</t>
  </si>
  <si>
    <t>LUG CSA 13188.92070695</t>
  </si>
  <si>
    <t>LUG - TBD224</t>
  </si>
  <si>
    <t>LUG CSA 13836.60133698</t>
  </si>
  <si>
    <t>LUG - TBD225</t>
  </si>
  <si>
    <t>LUG CSA 13948.10442391</t>
  </si>
  <si>
    <t>LUG - TBD226</t>
  </si>
  <si>
    <t>LUG CSA 14040.90485522</t>
  </si>
  <si>
    <t>LUG - TBD227</t>
  </si>
  <si>
    <t>LUG CSA 13158.92347931</t>
  </si>
  <si>
    <t>LUG - TBD228</t>
  </si>
  <si>
    <t>LUG CSA 13633.90564142</t>
  </si>
  <si>
    <t>LUG - TBD229</t>
  </si>
  <si>
    <t>LUG DCA 13006.92949400</t>
  </si>
  <si>
    <t>LUG - TBD230</t>
  </si>
  <si>
    <t>LUG DCA 13432.10761257</t>
  </si>
  <si>
    <t>LUG - TBD231</t>
  </si>
  <si>
    <t>LUG CSA 13826.60127680</t>
  </si>
  <si>
    <t>LUG - TBD232</t>
  </si>
  <si>
    <t>LUG CSA 13632.10408290</t>
  </si>
  <si>
    <t>LUG - TBD233</t>
  </si>
  <si>
    <t>LUG CSA 13204.60170504</t>
  </si>
  <si>
    <t>LUG - TBD234</t>
  </si>
  <si>
    <t>LUG CSA 13176.10375141</t>
  </si>
  <si>
    <t>LUG - TBD235</t>
  </si>
  <si>
    <t>LUG CSA 13948.10442379</t>
  </si>
  <si>
    <t>LUG - TBD236</t>
  </si>
  <si>
    <t>LUG CSA 13835.10429505</t>
  </si>
  <si>
    <t>LUG - TBD237</t>
  </si>
  <si>
    <t>LUG CSA 13026.60059509</t>
  </si>
  <si>
    <t>LUG - TBD238</t>
  </si>
  <si>
    <t>LUG CSA 13021.92350282</t>
  </si>
  <si>
    <t>LUG - TBD239</t>
  </si>
  <si>
    <t>LUG CSA 13106.10361901</t>
  </si>
  <si>
    <t>LUG - TBD240</t>
  </si>
  <si>
    <t>LUG CSA 13468.91640192</t>
  </si>
  <si>
    <t>LUG - TBD241</t>
  </si>
  <si>
    <t>LUG CSA 13106.91722510</t>
  </si>
  <si>
    <t>LUG - TBD242</t>
  </si>
  <si>
    <t>LUG CSA 13026.60059452</t>
  </si>
  <si>
    <t>LUG - TBD243</t>
  </si>
  <si>
    <t>LUG CSA 13632.10408272</t>
  </si>
  <si>
    <t>LUG - TBD244</t>
  </si>
  <si>
    <t>LUG CSA 13102.90748252</t>
  </si>
  <si>
    <t>LUG - TBD245</t>
  </si>
  <si>
    <t>LUG CSA 13093.60029740</t>
  </si>
  <si>
    <t>LUG - TBD246</t>
  </si>
  <si>
    <t>LUG CSA 13102.60123656</t>
  </si>
  <si>
    <t>LUG - TBD247</t>
  </si>
  <si>
    <t>LUG CSA 13026.60059457</t>
  </si>
  <si>
    <t>LUG - TBD248</t>
  </si>
  <si>
    <t>LUG CSA 13099.10368943</t>
  </si>
  <si>
    <t>LUG - TBD249</t>
  </si>
  <si>
    <t>LUG CSA 13104.91668251</t>
  </si>
  <si>
    <t>LUG - TBD250</t>
  </si>
  <si>
    <t>LUG CSA 13026.91490707</t>
  </si>
  <si>
    <t>LUG - TBD251</t>
  </si>
  <si>
    <t>LUG CSA 13176.10375136</t>
  </si>
  <si>
    <t>LUG - TBD252</t>
  </si>
  <si>
    <t>LUG CSA 13104.91241032</t>
  </si>
  <si>
    <t>LUG - TBD326</t>
  </si>
  <si>
    <t>LUG ESA 13174.60588225</t>
  </si>
  <si>
    <t>LUG - TBD327</t>
  </si>
  <si>
    <t>LUG ESA 13454.90755954</t>
  </si>
  <si>
    <t>LUG - TBD328</t>
  </si>
  <si>
    <t>LUG ESA 13174.60451701</t>
  </si>
  <si>
    <t>LUG - TBD329</t>
  </si>
  <si>
    <t>LUG ESA 13710.92881445</t>
  </si>
  <si>
    <t>LUG - TBD330</t>
  </si>
  <si>
    <t>LUG ESA 13509.60287236</t>
  </si>
  <si>
    <t>LUG - TBD331</t>
  </si>
  <si>
    <t>LUG SHA 13897.10933151</t>
  </si>
  <si>
    <t>LUG - TBD332</t>
  </si>
  <si>
    <t>LUG ESA 13174.10913196</t>
  </si>
  <si>
    <t>LUG - TBD333</t>
  </si>
  <si>
    <t>LUG ESA 13171.90598389</t>
  </si>
  <si>
    <t>LUG - TBD334</t>
  </si>
  <si>
    <t>LUG ESA 13211.60044019</t>
  </si>
  <si>
    <t>LUG - TBD335</t>
  </si>
  <si>
    <t>LUG ESA 13231.10868138</t>
  </si>
  <si>
    <t>LUG - TBD336</t>
  </si>
  <si>
    <t>LUG ESA 13230.10471354</t>
  </si>
  <si>
    <t>LUG - TBD337</t>
  </si>
  <si>
    <t>LUG ESA 13502.92679861</t>
  </si>
  <si>
    <t>LUG - TBD338</t>
  </si>
  <si>
    <t>LUG ESA 13796.10842826</t>
  </si>
  <si>
    <t>LUG - TBD339</t>
  </si>
  <si>
    <t>LUG ESA 13454.60140423</t>
  </si>
  <si>
    <t>LUG - TBD340</t>
  </si>
  <si>
    <t>LUG ESA 13509.10501132</t>
  </si>
  <si>
    <t>LUG - TBD341</t>
  </si>
  <si>
    <t>LUG ESA 13433.10466911</t>
  </si>
  <si>
    <t>LUG - TBD342</t>
  </si>
  <si>
    <t>LUG ESA 13230.92208546</t>
  </si>
  <si>
    <t>LUG - TBD343</t>
  </si>
  <si>
    <t>LUG ESA 13171.93104605</t>
  </si>
  <si>
    <t>LUG - TBD344</t>
  </si>
  <si>
    <t>LUG ESA 13509.90504849</t>
  </si>
  <si>
    <t>LUG - TBD345</t>
  </si>
  <si>
    <t>LUG ESA 13502.92573944</t>
  </si>
  <si>
    <t>LUG - TBD346</t>
  </si>
  <si>
    <t>LUG ESA 13799.60395568</t>
  </si>
  <si>
    <t>LUG - TBD347</t>
  </si>
  <si>
    <t>LUG ESA 13226.10462583</t>
  </si>
  <si>
    <t>LUG - TBD348</t>
  </si>
  <si>
    <t>LUG ESA 14116.60140011</t>
  </si>
  <si>
    <t>LUG - TBD349</t>
  </si>
  <si>
    <t>LUG ESA 13797.93188519</t>
  </si>
  <si>
    <t>LUG - TBD350</t>
  </si>
  <si>
    <t>LUG ESA 13226.92664597</t>
  </si>
  <si>
    <t>LUG - TBD351</t>
  </si>
  <si>
    <t>LUG ESA 13796.92728705</t>
  </si>
  <si>
    <t>LUG - TBD352</t>
  </si>
  <si>
    <t>LUG ESA 13230.60258173</t>
  </si>
  <si>
    <t>LUG - TBD353</t>
  </si>
  <si>
    <t>LUG ESA 13171.90374558</t>
  </si>
  <si>
    <t>LUG - TBD354</t>
  </si>
  <si>
    <t>LUG ESA 13796.92884623</t>
  </si>
  <si>
    <t>LUG - TBD355</t>
  </si>
  <si>
    <t>LUG ESA 13502.92577310</t>
  </si>
  <si>
    <t>LUG - TBD356</t>
  </si>
  <si>
    <t>LUG ESA 13225.60139973</t>
  </si>
  <si>
    <t>LUG - TBD357</t>
  </si>
  <si>
    <t>LUG ESA 13796.10842823</t>
  </si>
  <si>
    <t>LUG - TBD358</t>
  </si>
  <si>
    <t>LUG ESA 13226.92670950</t>
  </si>
  <si>
    <t>LUG - TBD359</t>
  </si>
  <si>
    <t>LUG ESA 13226.92665539</t>
  </si>
  <si>
    <t>LUG - TBD360</t>
  </si>
  <si>
    <t>LUG ESA 13883.91179506</t>
  </si>
  <si>
    <t>LUG - TBD361</t>
  </si>
  <si>
    <t>LUG ESA 13509.91772133</t>
  </si>
  <si>
    <t>LUG - TBD362</t>
  </si>
  <si>
    <t>LUG ESA 13509.10501150</t>
  </si>
  <si>
    <t>LUG - TBD363</t>
  </si>
  <si>
    <t>LUG ESA 13454.90429155</t>
  </si>
  <si>
    <t>LUG - TBD364</t>
  </si>
  <si>
    <t>LUG ESA 13454.90397369</t>
  </si>
  <si>
    <t>LUG - TBD365</t>
  </si>
  <si>
    <t>LUG ESA 13454.10472634</t>
  </si>
  <si>
    <t>LUG - TBD366</t>
  </si>
  <si>
    <t>LUG ESA 13433.93369551</t>
  </si>
  <si>
    <t>LUG - TBD367</t>
  </si>
  <si>
    <t>LUG ESA 13174.92555763</t>
  </si>
  <si>
    <t>LUG - TBD368</t>
  </si>
  <si>
    <t>LUG ESA 13883.92008787</t>
  </si>
  <si>
    <t>LUG - TBD369</t>
  </si>
  <si>
    <t>LUG ESA 13230.92180224</t>
  </si>
  <si>
    <t>LUG - TBD370</t>
  </si>
  <si>
    <t>LUG ESA 13230.10471377</t>
  </si>
  <si>
    <t>LUG - TBD371</t>
  </si>
  <si>
    <t>LUG ESA 13509.60346595</t>
  </si>
  <si>
    <t>LUG - TBD372</t>
  </si>
  <si>
    <t>LUG ESA 13502.10497396</t>
  </si>
  <si>
    <t>LUG - TBD373</t>
  </si>
  <si>
    <t>LUG ESA 13174.93310101</t>
  </si>
  <si>
    <t>LUG - TBD374</t>
  </si>
  <si>
    <t>LUG ESA 13796.92356181</t>
  </si>
  <si>
    <t>LUG - TBD375</t>
  </si>
  <si>
    <t>LUG ESA 13509.92890860</t>
  </si>
  <si>
    <t>LUG - TBD376</t>
  </si>
  <si>
    <t>LUG ESA 13171.10455414</t>
  </si>
  <si>
    <t>LUG - TBD377</t>
  </si>
  <si>
    <t>LUG ESA 13230.92496254</t>
  </si>
  <si>
    <t>LUG - TBD378</t>
  </si>
  <si>
    <t>LUG ESA 13509.10501141</t>
  </si>
  <si>
    <t>LUG - TBD379</t>
  </si>
  <si>
    <t>LUG ESA 13454.91522987</t>
  </si>
  <si>
    <t>LUG - TBD380</t>
  </si>
  <si>
    <t>LUG ESA 13509.10501110</t>
  </si>
  <si>
    <t>LUG - TBD381</t>
  </si>
  <si>
    <t>LUG ESA 13231.10868120</t>
  </si>
  <si>
    <t>LUG - TBD382</t>
  </si>
  <si>
    <t>LUG ESA 13174.10913197</t>
  </si>
  <si>
    <t>LUG - TBD383</t>
  </si>
  <si>
    <t>LUG ESA 13225.92750192</t>
  </si>
  <si>
    <t>LUG - TBD384</t>
  </si>
  <si>
    <t>LUG ESA 13797.93185703</t>
  </si>
  <si>
    <t>LUG - TBD385</t>
  </si>
  <si>
    <t>LUG ESA 14116.91073265</t>
  </si>
  <si>
    <t>LUG - TBD386</t>
  </si>
  <si>
    <t>LUG SHA 13900.10717269</t>
  </si>
  <si>
    <t>LUG - TBD387</t>
  </si>
  <si>
    <t>LUG SHA 13652.92748361</t>
  </si>
  <si>
    <t>LUG - TBD388</t>
  </si>
  <si>
    <t>LUG SHA 13001.93346473</t>
  </si>
  <si>
    <t>LUG - TBD389</t>
  </si>
  <si>
    <t>LUG SHA 14022.90591555</t>
  </si>
  <si>
    <t>LUG - TBD390</t>
  </si>
  <si>
    <t>LUG SHA 13001.60179144</t>
  </si>
  <si>
    <t>LUG - TBD391</t>
  </si>
  <si>
    <t>LUG SHA 13001.10663246</t>
  </si>
  <si>
    <t>LUG - TBD392</t>
  </si>
  <si>
    <t>LUG SHA 13645.91519309</t>
  </si>
  <si>
    <t>LUG - TBD393</t>
  </si>
  <si>
    <t>LUG SHA 13780.10723993</t>
  </si>
  <si>
    <t>LUG - TBD394</t>
  </si>
  <si>
    <t>LUG SHA 13001.92048269</t>
  </si>
  <si>
    <t>LUG - TBD395</t>
  </si>
  <si>
    <t>LUG SHA 13001.60179191</t>
  </si>
  <si>
    <t>LUG - TBD396</t>
  </si>
  <si>
    <t>LUG SHA 13001.10663240</t>
  </si>
  <si>
    <t>LUG - TBD397</t>
  </si>
  <si>
    <t>LUG SHA 13900.92336596</t>
  </si>
  <si>
    <t>LUG - TBD398</t>
  </si>
  <si>
    <t>LUG SHA 13645.92207754</t>
  </si>
  <si>
    <t>LUG - TBD399</t>
  </si>
  <si>
    <t>LUG SHA 13900.91863298</t>
  </si>
  <si>
    <t>LUG - TBD400</t>
  </si>
  <si>
    <t>LUG SHA 13001.10663269</t>
  </si>
  <si>
    <t>LUG - TBD401</t>
  </si>
  <si>
    <t>LUG SHA 13001.10663262</t>
  </si>
  <si>
    <t>LUG - TBD402</t>
  </si>
  <si>
    <t>LUG SHA 13001.90251758</t>
  </si>
  <si>
    <t>LUG - TBD403</t>
  </si>
  <si>
    <t>LUG ESA 13127.90334707</t>
  </si>
  <si>
    <t>LUG - TBD404</t>
  </si>
  <si>
    <t>LUG ESA 13229.10457704</t>
  </si>
  <si>
    <t>LUG - TBD405</t>
  </si>
  <si>
    <t>LUG ESA 13878.10105723</t>
  </si>
  <si>
    <t>LUG - TBD406</t>
  </si>
  <si>
    <t>LUG ESA 13911.92679866</t>
  </si>
  <si>
    <t>LUG - TBD407</t>
  </si>
  <si>
    <t>LUG ESA 13229.92525393</t>
  </si>
  <si>
    <t>LUG - TBD408</t>
  </si>
  <si>
    <t>LUG ESA 13909.92173076</t>
  </si>
  <si>
    <t>LUG - TBD409</t>
  </si>
  <si>
    <t>LUG ESA 14355.60258173</t>
  </si>
  <si>
    <t>LUG - TBD410</t>
  </si>
  <si>
    <t>LUG ESA 13457.10482593</t>
  </si>
  <si>
    <t>LUG - TBD411</t>
  </si>
  <si>
    <t>LUG ESA 13127.90334731</t>
  </si>
  <si>
    <t>LUG - TBD412</t>
  </si>
  <si>
    <t>LUG ESA 13906.10096968</t>
  </si>
  <si>
    <t>LUG - TBD413</t>
  </si>
  <si>
    <t>LUG ESA 13909.90380435</t>
  </si>
  <si>
    <t>LUG - TBD414</t>
  </si>
  <si>
    <t>LUG ESA 13127.10836901</t>
  </si>
  <si>
    <t>LUG - TBD415</t>
  </si>
  <si>
    <t>LUG ESA 13906.92282884</t>
  </si>
  <si>
    <t>LUG - TBD416</t>
  </si>
  <si>
    <t>LUG ESA 13911.60157737</t>
  </si>
  <si>
    <t>LUG - TBD417</t>
  </si>
  <si>
    <t>LUG ESA 13710.92354144</t>
  </si>
  <si>
    <t>LUG - TBD418</t>
  </si>
  <si>
    <t>LUG ESA 13793.92685255</t>
  </si>
  <si>
    <t>LUG - TBD419</t>
  </si>
  <si>
    <t>LUG ESA 13906.10096960</t>
  </si>
  <si>
    <t>LUG - TBD420</t>
  </si>
  <si>
    <t>LUG ESA 13793.92686002</t>
  </si>
  <si>
    <t>LUG - TBD421</t>
  </si>
  <si>
    <t>LUG ESA 13686.10840133</t>
  </si>
  <si>
    <t>LUG - TBD422</t>
  </si>
  <si>
    <t>LUG ESA 13906.10096964</t>
  </si>
  <si>
    <t>LUG - TBD423</t>
  </si>
  <si>
    <t>LUG ESA 13911.90130568</t>
  </si>
  <si>
    <t>LUG - TBD424</t>
  </si>
  <si>
    <t>LUG ESA 13911.91276385</t>
  </si>
  <si>
    <t>LUG - TBD425</t>
  </si>
  <si>
    <t>LUG ESA 13906.90137810</t>
  </si>
  <si>
    <t>LUG - TBD426</t>
  </si>
  <si>
    <t>LUG ESA 13793.92686712</t>
  </si>
  <si>
    <t>LUG - TBD427</t>
  </si>
  <si>
    <t>LUG ESA 13127.92663180</t>
  </si>
  <si>
    <t>LUG - TBD428</t>
  </si>
  <si>
    <t>LUG ESA 13457.90291488</t>
  </si>
  <si>
    <t>LUG - TBD429</t>
  </si>
  <si>
    <t>LUG ESA 13911.10544635</t>
  </si>
  <si>
    <t>LUG - TBD430</t>
  </si>
  <si>
    <t>LUG ESA 13911.10544633</t>
  </si>
  <si>
    <t>LUG - TBD431</t>
  </si>
  <si>
    <t>LUG ESA 13911.92018843</t>
  </si>
  <si>
    <t>LUG - TBD432</t>
  </si>
  <si>
    <t>LUG ESA 13457.90176591</t>
  </si>
  <si>
    <t>LUG - TBD433</t>
  </si>
  <si>
    <t>LUG ESA 13911.10554588</t>
  </si>
  <si>
    <t>LUG - TBD434</t>
  </si>
  <si>
    <t>LUG ESA 14355.92354352</t>
  </si>
  <si>
    <t>LUG - TBD435</t>
  </si>
  <si>
    <t>LUG ESA 13911.91556649</t>
  </si>
  <si>
    <t>LUG - TBD436</t>
  </si>
  <si>
    <t>LUG ESA 13793.92686736</t>
  </si>
  <si>
    <t>LUG - TBD437</t>
  </si>
  <si>
    <t>LUG ESA 13911.10554595</t>
  </si>
  <si>
    <t>LUG - TBD438</t>
  </si>
  <si>
    <t>LUG ESA 13911.91995336</t>
  </si>
  <si>
    <t>LUG - TBD439</t>
  </si>
  <si>
    <t>LUG ESA 13127.92661768</t>
  </si>
  <si>
    <t>LUG - TBD440</t>
  </si>
  <si>
    <t>LUG ESA 13796.92884644</t>
  </si>
  <si>
    <t>LUG - TBD441</t>
  </si>
  <si>
    <t>LUG ESA 13878.10105726</t>
  </si>
  <si>
    <t>LUG - TBD442</t>
  </si>
  <si>
    <t>LUG ESA 13454.90188551</t>
  </si>
  <si>
    <t>LUG - TBD443</t>
  </si>
  <si>
    <t>LUG ESA 13878.10105717</t>
  </si>
  <si>
    <t>LUG - TBD444</t>
  </si>
  <si>
    <t>LUG ESA 13231.10868121</t>
  </si>
  <si>
    <t>LUG - TBD445</t>
  </si>
  <si>
    <t>LUG ESA 13911.60157736</t>
  </si>
  <si>
    <t>LUG - TBD446</t>
  </si>
  <si>
    <t>LUG ESA 13509.10501133</t>
  </si>
  <si>
    <t>LUG - TBD447</t>
  </si>
  <si>
    <t>LUG ESA 13171.10455381</t>
  </si>
  <si>
    <t>LUG - TBD448</t>
  </si>
  <si>
    <t>LUG ESA 13878.10105728</t>
  </si>
  <si>
    <t>LUG - TBD449</t>
  </si>
  <si>
    <t>LUG ESA 13911.91665193</t>
  </si>
  <si>
    <t>LUG - TBD450</t>
  </si>
  <si>
    <t>LUG SHA 13003.10895225</t>
  </si>
  <si>
    <t>LUG - TBD451</t>
  </si>
  <si>
    <t>LUG SHA 14024.10747874</t>
  </si>
  <si>
    <t>LUG - TBD452</t>
  </si>
  <si>
    <t>LUG SHA 13342.91010293</t>
  </si>
  <si>
    <t>LUG - TBD453</t>
  </si>
  <si>
    <t>LUG SHA 14020.60223573</t>
  </si>
  <si>
    <t>LUG - TBD454</t>
  </si>
  <si>
    <t>LUG SHA 13342.10925094</t>
  </si>
  <si>
    <t>LUG - TBD455</t>
  </si>
  <si>
    <t>LUG SHA 14024.90116190</t>
  </si>
  <si>
    <t>LUG - TBD456</t>
  </si>
  <si>
    <t>LUG SHA 13817.10722417</t>
  </si>
  <si>
    <t>LUG - TBD457</t>
  </si>
  <si>
    <t>LUG SHA 13003.10895211</t>
  </si>
  <si>
    <t>LUG - TBD458</t>
  </si>
  <si>
    <t>LUG SHA 13342.90527363</t>
  </si>
  <si>
    <t>LUG - TBD459</t>
  </si>
  <si>
    <t>LUG WSA 14032.10820614</t>
  </si>
  <si>
    <t>LUG - TBD460</t>
  </si>
  <si>
    <t>LUG WSA 13071.90738378</t>
  </si>
  <si>
    <t>LUG - TBD461</t>
  </si>
  <si>
    <t>LUG WSA 14032.92634300</t>
  </si>
  <si>
    <t>LUG - TBD462</t>
  </si>
  <si>
    <t>LUG WSA 13071.91245761</t>
  </si>
  <si>
    <t>LUG - TBD463</t>
  </si>
  <si>
    <t>LUG WSA 14032.91487301</t>
  </si>
  <si>
    <t>LUG - TBD464</t>
  </si>
  <si>
    <t>LUG WSA 14032.10339836</t>
  </si>
  <si>
    <t>LUG - TBD465</t>
  </si>
  <si>
    <t>LUG WSA 14032.92803239</t>
  </si>
  <si>
    <t>LUG - TBD466</t>
  </si>
  <si>
    <t>LUG WSA 13071.91432110</t>
  </si>
  <si>
    <t>LUG - TBD467</t>
  </si>
  <si>
    <t>LUG WSA 13071.91432109</t>
  </si>
  <si>
    <t>LUG - TBD468</t>
  </si>
  <si>
    <t>LUG WSA 14032.92729035</t>
  </si>
  <si>
    <t>LUG - TBD469</t>
  </si>
  <si>
    <t>LUG WSA 13198.92183966</t>
  </si>
  <si>
    <t>LUG - TBD470</t>
  </si>
  <si>
    <t>LUG WSA 13678.90514649</t>
  </si>
  <si>
    <t>LUG - TBD471</t>
  </si>
  <si>
    <t>LUG WSA 13425.10244449</t>
  </si>
  <si>
    <t>LUG - TBD472</t>
  </si>
  <si>
    <t>LUG WSA 13670.93124410</t>
  </si>
  <si>
    <t>LUG - TBD473</t>
  </si>
  <si>
    <t>LUG WSA 13428.91540495</t>
  </si>
  <si>
    <t>LUG - TBD474</t>
  </si>
  <si>
    <t>LUG WSA 13332.91335523</t>
  </si>
  <si>
    <t>LUG - TBD475</t>
  </si>
  <si>
    <t>LUG WSA 13544.10053266</t>
  </si>
  <si>
    <t>LUG - TBD476</t>
  </si>
  <si>
    <t>LUG WSA 13109.90641822</t>
  </si>
  <si>
    <t>LUG - TBD477</t>
  </si>
  <si>
    <t>LUG WSA 13747.10299739</t>
  </si>
  <si>
    <t>LUG - TBD478</t>
  </si>
  <si>
    <t>LUG WSA 13756.60165357</t>
  </si>
  <si>
    <t>LUG - TBD479</t>
  </si>
  <si>
    <t>LUG WSA 13491.10230118</t>
  </si>
  <si>
    <t>LUG - TBD480</t>
  </si>
  <si>
    <t>LUG WSA 13141.92630916</t>
  </si>
  <si>
    <t>LUG - TBD481</t>
  </si>
  <si>
    <t>LUG WSA 13673.10277744</t>
  </si>
  <si>
    <t>LUG - TBD482</t>
  </si>
  <si>
    <t>LUG WSA 13138.60079254</t>
  </si>
  <si>
    <t>LUG - TBD483</t>
  </si>
  <si>
    <t>LUG WSA 13141.92442349</t>
  </si>
  <si>
    <t>LUG - TBD484</t>
  </si>
  <si>
    <t>LUG WSA 13333.10007582</t>
  </si>
  <si>
    <t>LUG - TBD485</t>
  </si>
  <si>
    <t>LUG WSA 13586.92298267</t>
  </si>
  <si>
    <t>LUG - TBD486</t>
  </si>
  <si>
    <t>LUG WSA 13138.10145625</t>
  </si>
  <si>
    <t>LUG - TBD487</t>
  </si>
  <si>
    <t>LUG WSA 13140.10013916</t>
  </si>
  <si>
    <t>LUG - TBD488</t>
  </si>
  <si>
    <t>LUG WSA 13113.90796385</t>
  </si>
  <si>
    <t>LUG - TBD489</t>
  </si>
  <si>
    <t>LUG WSA 13138.10145628</t>
  </si>
  <si>
    <t>LUG - TBD490</t>
  </si>
  <si>
    <t>LUG WSA 13164.10158909</t>
  </si>
  <si>
    <t>LUG - TBD491</t>
  </si>
  <si>
    <t>LUG WSA 13140.91873275</t>
  </si>
  <si>
    <t>LUG - TBD492</t>
  </si>
  <si>
    <t>LUG WSA 13605.91052996</t>
  </si>
  <si>
    <t>LUG - TBD493</t>
  </si>
  <si>
    <t>LUG WSA 13071.60170422</t>
  </si>
  <si>
    <t>LUG - TBD494</t>
  </si>
  <si>
    <t>LUG WSA 13111.92999604</t>
  </si>
  <si>
    <t>LUG - TBD495</t>
  </si>
  <si>
    <t>LUG WSA 13586.60303627</t>
  </si>
  <si>
    <t>LUG - TBD496</t>
  </si>
  <si>
    <t>LUG WSA 13605.90568909</t>
  </si>
  <si>
    <t>LUG - TBD497</t>
  </si>
  <si>
    <t>LUG WSA 13162.92185426</t>
  </si>
  <si>
    <t>LUG - TBD498</t>
  </si>
  <si>
    <t>LUG WSA 13194.90645535</t>
  </si>
  <si>
    <t>LUG - TBD499</t>
  </si>
  <si>
    <t>LUG WSA 13079.60077624</t>
  </si>
  <si>
    <t>LUG - TBD500</t>
  </si>
  <si>
    <t>LUG WSA 13586.91748729</t>
  </si>
  <si>
    <t>LUG - TBD501</t>
  </si>
  <si>
    <t>LUG WSA 13162.10158432</t>
  </si>
  <si>
    <t>LUG - TBD502</t>
  </si>
  <si>
    <t>LUG WSA 13864.10310477</t>
  </si>
  <si>
    <t>LUG - TBD503</t>
  </si>
  <si>
    <t>LUG WSA 13113.92909503</t>
  </si>
  <si>
    <t>LUG - TBD504</t>
  </si>
  <si>
    <t>LUG WSA 13516.60169592</t>
  </si>
  <si>
    <t>LUG - TBD505</t>
  </si>
  <si>
    <t>LUG WSA 13192.90932106</t>
  </si>
  <si>
    <t>LUG - TBD506</t>
  </si>
  <si>
    <t>LUG WSA 13333.91785740</t>
  </si>
  <si>
    <t>LUG - TBD507</t>
  </si>
  <si>
    <t>LUG WSA 13863.60279838</t>
  </si>
  <si>
    <t>LUG - TBD508</t>
  </si>
  <si>
    <t>LUG WSA 13109.90643551</t>
  </si>
  <si>
    <t>LUG - TBD509</t>
  </si>
  <si>
    <t>LUG WSA 13332.91700188</t>
  </si>
  <si>
    <t>LUG - TBD510</t>
  </si>
  <si>
    <t>LUG WSA 13756.90207831</t>
  </si>
  <si>
    <t>LUG - TBD511</t>
  </si>
  <si>
    <t>LUG WSA 13672.60106849</t>
  </si>
  <si>
    <t>LUG - TBD512</t>
  </si>
  <si>
    <t>LUG WSA 13860.10307215</t>
  </si>
  <si>
    <t>LUG - TBD513</t>
  </si>
  <si>
    <t>LUG WSA 13756.60165355</t>
  </si>
  <si>
    <t>LUG - TBD514</t>
  </si>
  <si>
    <t>LUG WSA 13672.10493801</t>
  </si>
  <si>
    <t>LUG - TBD515</t>
  </si>
  <si>
    <t>LUG WSA 13864.10310468</t>
  </si>
  <si>
    <t>LUG - TBD516</t>
  </si>
  <si>
    <t>LUG WSA 13864.10310497</t>
  </si>
  <si>
    <t>LUG - TBD517</t>
  </si>
  <si>
    <t>LUG WSA 13586.92442286</t>
  </si>
  <si>
    <t>LUG - TBD518</t>
  </si>
  <si>
    <t>LUG WSA 13672.91971930</t>
  </si>
  <si>
    <t>LUG - TBD519</t>
  </si>
  <si>
    <t>LUG WSA 13192.90932283</t>
  </si>
  <si>
    <t>LUG - TBD520</t>
  </si>
  <si>
    <t>LUG WSA 13678.10254063</t>
  </si>
  <si>
    <t>LUG - TBD521</t>
  </si>
  <si>
    <t>LUG WSA 13141.10147344</t>
  </si>
  <si>
    <t>LUG - TBD522</t>
  </si>
  <si>
    <t>LUG WSA 13756.10589587</t>
  </si>
  <si>
    <t>LUG - TBD523</t>
  </si>
  <si>
    <t>LUG WSA 13864.10310505</t>
  </si>
  <si>
    <t>LUG - TBD524</t>
  </si>
  <si>
    <t>LUG WSA 13860.10307212</t>
  </si>
  <si>
    <t>LUG - TBD525</t>
  </si>
  <si>
    <t>LUG WSA 13111.60072751</t>
  </si>
  <si>
    <t>LUG - TBD526</t>
  </si>
  <si>
    <t>LUG WSA 13605.90427351</t>
  </si>
  <si>
    <t>LUG - TBD527</t>
  </si>
  <si>
    <t>LUG WSA 13333.10007588</t>
  </si>
  <si>
    <t>LUG - TBD528</t>
  </si>
  <si>
    <t>LUG WSA 13164.90252716</t>
  </si>
  <si>
    <t>LUG - TBD529</t>
  </si>
  <si>
    <t>LUG WSA 13491.91827162</t>
  </si>
  <si>
    <t>LUG - TBD530</t>
  </si>
  <si>
    <t>LUG WSA 13113.90422522</t>
  </si>
  <si>
    <t>LUG - TBD531</t>
  </si>
  <si>
    <t>LUG WSA 13756.10589595</t>
  </si>
  <si>
    <t>LUG - TBD532</t>
  </si>
  <si>
    <t>LUG WSA 13586.10255333</t>
  </si>
  <si>
    <t>LUG - TBD533</t>
  </si>
  <si>
    <t>LUG WSA 13428.90423835</t>
  </si>
  <si>
    <t>LUG - TBD534</t>
  </si>
  <si>
    <t>LUG WSA 13113.60340774</t>
  </si>
  <si>
    <t>LUG - TBD535</t>
  </si>
  <si>
    <t>LUG WSA 13141.91575422</t>
  </si>
  <si>
    <t>LUG - TBD536</t>
  </si>
  <si>
    <t>LUG WSA 13678.90514672</t>
  </si>
  <si>
    <t>LUG - TBD537</t>
  </si>
  <si>
    <t>LUG WSA 13164.10158912</t>
  </si>
  <si>
    <t>LUG - TBD538</t>
  </si>
  <si>
    <t>LUG WSA 13586.10255361</t>
  </si>
  <si>
    <t>LUG - TBD539</t>
  </si>
  <si>
    <t>LUG WSA 13544.10053269</t>
  </si>
  <si>
    <t>LUG - TBD540</t>
  </si>
  <si>
    <t>LUG WSA 13864.60380454</t>
  </si>
  <si>
    <t>LUG - TBD541</t>
  </si>
  <si>
    <t>LUG WSA 13141.92442350</t>
  </si>
  <si>
    <t>LUG - TBD542</t>
  </si>
  <si>
    <t>LUG WSA 13141.10147371</t>
  </si>
  <si>
    <t>LUG - TBD543</t>
  </si>
  <si>
    <t>LUG WSA 13678.10288738</t>
  </si>
  <si>
    <t>LUG - TBD544</t>
  </si>
  <si>
    <t>LUG WSA 13612.90440184</t>
  </si>
  <si>
    <t>LUG - TBD545</t>
  </si>
  <si>
    <t>LUG WSA 13533.91957169</t>
  </si>
  <si>
    <t>LUG - TBD546</t>
  </si>
  <si>
    <t>LUG WSA 14030.60131389</t>
  </si>
  <si>
    <t>LUG - TBD547</t>
  </si>
  <si>
    <t>LUG WSA 13865.90531031</t>
  </si>
  <si>
    <t>LUG - TBD548</t>
  </si>
  <si>
    <t>LUG WSA 13535.92983670</t>
  </si>
  <si>
    <t>LUG - TBD549</t>
  </si>
  <si>
    <t>LUG WSA 13589.93177909</t>
  </si>
  <si>
    <t>LUG - TBD550</t>
  </si>
  <si>
    <t>LUG WSA 13522.91934653</t>
  </si>
  <si>
    <t>LUG - TBD551</t>
  </si>
  <si>
    <t>LUG WSA 13522.10392924</t>
  </si>
  <si>
    <t>LUG - TBD552</t>
  </si>
  <si>
    <t>LUG WSA 13737.10297943</t>
  </si>
  <si>
    <t>LUG - TBD553</t>
  </si>
  <si>
    <t>LUG WSA 14030.90886759</t>
  </si>
  <si>
    <t>LUG - TBD554</t>
  </si>
  <si>
    <t>LUG WSA 13207.90147316</t>
  </si>
  <si>
    <t>LUG - TBD555</t>
  </si>
  <si>
    <t>LUG WSA 13207.90216846</t>
  </si>
  <si>
    <t>LUG - TBD556</t>
  </si>
  <si>
    <t>LUG WSA 13059.60302601</t>
  </si>
  <si>
    <t>LUG - TBD557</t>
  </si>
  <si>
    <t>LUG WSA 13738.10298299</t>
  </si>
  <si>
    <t>LUG - TBD558</t>
  </si>
  <si>
    <t>LUG WSA 13059.93006225</t>
  </si>
  <si>
    <t>LUG - TBD559</t>
  </si>
  <si>
    <t>LUG WSA 13207.90146892</t>
  </si>
  <si>
    <t>LUG - TBD560</t>
  </si>
  <si>
    <t>LUG WSA 13162.10158434</t>
  </si>
  <si>
    <t>LUG - TBD561</t>
  </si>
  <si>
    <t>LUG WSA 13079.60077605</t>
  </si>
  <si>
    <t>LUG - TBD562</t>
  </si>
  <si>
    <t>LUG WSA 13870.90428273</t>
  </si>
  <si>
    <t>LUG - TBD563</t>
  </si>
  <si>
    <t>LUG WSA 13737.91960399</t>
  </si>
  <si>
    <t>LUG - TBD564</t>
  </si>
  <si>
    <t>LUG WSA 13674.10277747</t>
  </si>
  <si>
    <t>LUG - TBD565</t>
  </si>
  <si>
    <t>LUG WSA 13078.10127958</t>
  </si>
  <si>
    <t>LUG - TBD566</t>
  </si>
  <si>
    <t>LUG WSA 13162.60154843</t>
  </si>
  <si>
    <t>LUG - TBD567</t>
  </si>
  <si>
    <t>LUG WSA 13510.10218990</t>
  </si>
  <si>
    <t>LUG - TBD568</t>
  </si>
  <si>
    <t>LUG WSA 13669.60107076</t>
  </si>
  <si>
    <t>LUG - TBD569</t>
  </si>
  <si>
    <t>LUG WSA 14030.90242104</t>
  </si>
  <si>
    <t>LUG - TBD570</t>
  </si>
  <si>
    <t>LUG WSA 13873.60311122</t>
  </si>
  <si>
    <t>LUG - TBD571</t>
  </si>
  <si>
    <t>LUG WSA 13207.90613782</t>
  </si>
  <si>
    <t>LUG - TBD572</t>
  </si>
  <si>
    <t>LUG WSA 13612.90266817</t>
  </si>
  <si>
    <t>LUG - TBD573</t>
  </si>
  <si>
    <t>LUG WSA 13208.92767537</t>
  </si>
  <si>
    <t>LUG - TBD574</t>
  </si>
  <si>
    <t>LUG WSA 13737.60311396</t>
  </si>
  <si>
    <t>LUG - TBD575</t>
  </si>
  <si>
    <t>LUG WSA 13198.92655424</t>
  </si>
  <si>
    <t>LUG - TBD576</t>
  </si>
  <si>
    <t>LUG WSA 13514.10624934</t>
  </si>
  <si>
    <t>LUG - TBD577</t>
  </si>
  <si>
    <t>LUG WSA 13535.92959083</t>
  </si>
  <si>
    <t>LUG - TBD578</t>
  </si>
  <si>
    <t>LUG WSA 13669.92774744</t>
  </si>
  <si>
    <t>LUG - TBD579</t>
  </si>
  <si>
    <t>LUG WSA 13483.60393455</t>
  </si>
  <si>
    <t>LUG - TBD580</t>
  </si>
  <si>
    <t>LUG WSA 13520.10242257</t>
  </si>
  <si>
    <t>LUG - TBD581</t>
  </si>
  <si>
    <t>LUG WSA 13892.10338448</t>
  </si>
  <si>
    <t>LUG - TBD582</t>
  </si>
  <si>
    <t>LUG WSA 13612.90312305</t>
  </si>
  <si>
    <t>LUG - TBD583</t>
  </si>
  <si>
    <t>LUG WSA 13522.91947423</t>
  </si>
  <si>
    <t>LUG - TBD584</t>
  </si>
  <si>
    <t>LUG WSA 13334.91645657</t>
  </si>
  <si>
    <t>LUG - TBD585</t>
  </si>
  <si>
    <t>LUG WSA 13490.92815117</t>
  </si>
  <si>
    <t>LUG - TBD586</t>
  </si>
  <si>
    <t>LUG WSA 13522.10392902</t>
  </si>
  <si>
    <t>LUG - TBD587</t>
  </si>
  <si>
    <t>LUG WSA 14030.60341032</t>
  </si>
  <si>
    <t>LUG - TBD588</t>
  </si>
  <si>
    <t>LUG WSA 13574.10250638</t>
  </si>
  <si>
    <t>LUG - TBD589</t>
  </si>
  <si>
    <t>LUG WSA 13138.10145602</t>
  </si>
  <si>
    <t>LUG - TBD590</t>
  </si>
  <si>
    <t>LUG WSA 13220.10191173</t>
  </si>
  <si>
    <t>LUG - TBD591</t>
  </si>
  <si>
    <t>LUG WSA 13612.60022877</t>
  </si>
  <si>
    <t>LUG - TBD592</t>
  </si>
  <si>
    <t>LUG WSA 13220.90901917</t>
  </si>
  <si>
    <t>LUG - TBD593</t>
  </si>
  <si>
    <t>LUG WSA 13535.92983661</t>
  </si>
  <si>
    <t>LUG - TBD594</t>
  </si>
  <si>
    <t>LUG WSA 13535.91618829</t>
  </si>
  <si>
    <t>LUG - TBD595</t>
  </si>
  <si>
    <t>LUG WSA 13669.92770538</t>
  </si>
  <si>
    <t>LUG - TBD596</t>
  </si>
  <si>
    <t>LUG WSA 13208.90449608</t>
  </si>
  <si>
    <t>LUG - TBD597</t>
  </si>
  <si>
    <t>LUG WSA 13079.60104344</t>
  </si>
  <si>
    <t>LUG - TBD598</t>
  </si>
  <si>
    <t>LUG WSA 13575.90054924</t>
  </si>
  <si>
    <t>LUG - TBD599</t>
  </si>
  <si>
    <t>LUG WSA 13750.60110680</t>
  </si>
  <si>
    <t>LUG - TBD600</t>
  </si>
  <si>
    <t>LUG WSA 13198.10051875</t>
  </si>
  <si>
    <t>LUG - TBD601</t>
  </si>
  <si>
    <t>LUG WSA 13612.92956326</t>
  </si>
  <si>
    <t>LUG - TBD602</t>
  </si>
  <si>
    <t>LUG WSA 13514.91361858</t>
  </si>
  <si>
    <t>LUG - TBD603</t>
  </si>
  <si>
    <t>LUG WSA 13522.10392905</t>
  </si>
  <si>
    <t>LUG - TBD604</t>
  </si>
  <si>
    <t>LUG WSA 14030.92669942</t>
  </si>
  <si>
    <t>LUG - TBD605</t>
  </si>
  <si>
    <t>LUG WSA 13483.10173513</t>
  </si>
  <si>
    <t>LUG - TBD606</t>
  </si>
  <si>
    <t>LUG WSA 13612.60003135</t>
  </si>
  <si>
    <t>LUG - TBD607</t>
  </si>
  <si>
    <t>LUG WSA 13071.93035682</t>
  </si>
  <si>
    <t>LUG - TBD608</t>
  </si>
  <si>
    <t>LUG WSA 13522.92169062</t>
  </si>
  <si>
    <t>LUG - TBD609</t>
  </si>
  <si>
    <t>LUG WSA 13575.90054386</t>
  </si>
  <si>
    <t>LUG - TBD610</t>
  </si>
  <si>
    <t>LUG WSA 13522.10392882</t>
  </si>
  <si>
    <t>LUG - TBD611</t>
  </si>
  <si>
    <t>LUG WSA 13198.10051851</t>
  </si>
  <si>
    <t>LUG - TBD612</t>
  </si>
  <si>
    <t>LUG WSA 14030.92670479</t>
  </si>
  <si>
    <t>LUG - TBD613</t>
  </si>
  <si>
    <t>LUG WSA 13522.10392874</t>
  </si>
  <si>
    <t>LUG - TBD614</t>
  </si>
  <si>
    <t>LUG WSA 13162.93124277</t>
  </si>
  <si>
    <t>LUG - TBD615</t>
  </si>
  <si>
    <t>LUG WSA 13535.92969194</t>
  </si>
  <si>
    <t>LUG - TBD616</t>
  </si>
  <si>
    <t>LUG WSA 13198.10051896</t>
  </si>
  <si>
    <t>LUG - TBD617</t>
  </si>
  <si>
    <t>LUG WSA 13109.10846390</t>
  </si>
  <si>
    <t>LUG - TBD618</t>
  </si>
  <si>
    <t>LUG WSA 13612.60002970</t>
  </si>
  <si>
    <t>LUG - TBD619</t>
  </si>
  <si>
    <t>LUG WSA 14030.60125643</t>
  </si>
  <si>
    <t>LUG - TBD620</t>
  </si>
  <si>
    <t>LUG WSA 14030.92669080</t>
  </si>
  <si>
    <t>LUG - TBD621</t>
  </si>
  <si>
    <t>LUG WSA 13071.92377934</t>
  </si>
  <si>
    <t>LUG - TBD622</t>
  </si>
  <si>
    <t>LUG WSA 13138.60170460</t>
  </si>
  <si>
    <t>LUG - TBD623</t>
  </si>
  <si>
    <t>LUG WSA 13483.60079455</t>
  </si>
  <si>
    <t>LUG - TBD624</t>
  </si>
  <si>
    <t>LUG WSA 13535.92952190</t>
  </si>
  <si>
    <t>LUG - TBD625</t>
  </si>
  <si>
    <t>LUG WSA 13198.10051852</t>
  </si>
  <si>
    <t>LUG - TBD626</t>
  </si>
  <si>
    <t>LUG WSA 13162.90435139</t>
  </si>
  <si>
    <t>LUG - TBD627</t>
  </si>
  <si>
    <t>LUG WSA 13873.10820612</t>
  </si>
  <si>
    <t>LUG - TBD628</t>
  </si>
  <si>
    <t>LUG WSA 13138.10145618</t>
  </si>
  <si>
    <t>LUG - TBD629</t>
  </si>
  <si>
    <t>LUG WSA 13737.90740214</t>
  </si>
  <si>
    <t>LUG - TBD630</t>
  </si>
  <si>
    <t>LUG WSA 13138.10145629</t>
  </si>
  <si>
    <t>LUG - TBD631</t>
  </si>
  <si>
    <t>LUG WSA 13737.90740699</t>
  </si>
  <si>
    <t>LUG - TBD632</t>
  </si>
  <si>
    <t>LUG WSA 13079.90517178</t>
  </si>
  <si>
    <t>LUG - TBD633</t>
  </si>
  <si>
    <t>LUG WSA 13078.10127955</t>
  </si>
  <si>
    <t>LUG - TBD634</t>
  </si>
  <si>
    <t>LUG WSA 14030.92669557</t>
  </si>
  <si>
    <t>LUG - TBD635</t>
  </si>
  <si>
    <t>LUG WSA 13522.10392864</t>
  </si>
  <si>
    <t>LUG - TBD636</t>
  </si>
  <si>
    <t>LUG WSA 13674.90420693</t>
  </si>
  <si>
    <t>LUG - TBD637</t>
  </si>
  <si>
    <t>LUG WSA 13612.90291123</t>
  </si>
  <si>
    <t>LUG - TBD638</t>
  </si>
  <si>
    <t>LUG WSA 13109.60233901</t>
  </si>
  <si>
    <t>LUG - TBD639</t>
  </si>
  <si>
    <t>LUG WSA 13737.10297934</t>
  </si>
  <si>
    <t>LUG - TBD640</t>
  </si>
  <si>
    <t>LUG WSA 13589.93162023</t>
  </si>
  <si>
    <t>LUG - TBD641</t>
  </si>
  <si>
    <t>LUG WSA 13198.92585443</t>
  </si>
  <si>
    <t>LUG - TBD642</t>
  </si>
  <si>
    <t>LUG WSA 14030.92669914</t>
  </si>
  <si>
    <t>LUG - TBD643</t>
  </si>
  <si>
    <t>LUG WSA 13612.90312570</t>
  </si>
  <si>
    <t>LUG - TBD644</t>
  </si>
  <si>
    <t>LUG WSA 13138.10145606</t>
  </si>
  <si>
    <t>LUG - TBD645</t>
  </si>
  <si>
    <t>LUG WSA 14030.92669923</t>
  </si>
  <si>
    <t>LUG - TBD646</t>
  </si>
  <si>
    <t>LUG WSA 13522.60305728</t>
  </si>
  <si>
    <t>LUG - TBD647</t>
  </si>
  <si>
    <t>LUG WSA 13522.60305720</t>
  </si>
  <si>
    <t>Distribution Line - Acct 367</t>
  </si>
  <si>
    <t>PRE-09160</t>
  </si>
  <si>
    <t>SPP Common O&amp;M - ED</t>
  </si>
  <si>
    <t>PRE-09160.1</t>
  </si>
  <si>
    <t>PRE-04039</t>
  </si>
  <si>
    <t>PRE - Dist Line - Pole Inspection Program</t>
  </si>
  <si>
    <t>PRE-03671</t>
  </si>
  <si>
    <t>PRE - Trans Line - Routine Patrols</t>
  </si>
  <si>
    <t>4</t>
  </si>
  <si>
    <t>5</t>
  </si>
  <si>
    <t>6</t>
  </si>
  <si>
    <t>PRE-04067</t>
  </si>
  <si>
    <t>PRE-09240</t>
  </si>
  <si>
    <t>PRE-04055</t>
  </si>
  <si>
    <t>PRE-09240.1</t>
  </si>
  <si>
    <t>PRE-09240.2</t>
  </si>
  <si>
    <t>PRE-04056</t>
  </si>
  <si>
    <t>PRE-09660</t>
  </si>
  <si>
    <t>PRE - Dist Line - Tree Trimming - Planned</t>
  </si>
  <si>
    <t>Dist SPP Supplemental</t>
  </si>
  <si>
    <t>Dist SPP Mid-Cycle</t>
  </si>
  <si>
    <t>PRE - ROW Clearance</t>
  </si>
  <si>
    <t>PRE - Trans Line - Tree Trimming/Removals - Planned</t>
  </si>
  <si>
    <t>Trans SPP 69kV Reclamation</t>
  </si>
  <si>
    <t>PRE-09660.1</t>
  </si>
  <si>
    <t>PRE-04050</t>
  </si>
  <si>
    <t>PRE - Trans Line - Above-Ground Inspections</t>
  </si>
  <si>
    <t>PRE-04051</t>
  </si>
  <si>
    <t>PRE - Trans Line - Infared Inspections</t>
  </si>
  <si>
    <t>PRE-04052</t>
  </si>
  <si>
    <t>PRE - Trans Line - Pole Inspection Program</t>
  </si>
  <si>
    <t>Many</t>
  </si>
  <si>
    <t xml:space="preserve">Variance to RollUp </t>
  </si>
  <si>
    <t>SPP Common O&amp;M - Regulatory</t>
  </si>
  <si>
    <t>B2254292</t>
  </si>
  <si>
    <t>PRE-02844</t>
  </si>
  <si>
    <t>PRE - Substation - Transmission - Inspection, Test</t>
  </si>
  <si>
    <t>D0019144</t>
  </si>
  <si>
    <t>PRE-02904</t>
  </si>
  <si>
    <t xml:space="preserve">PRE - Substation - Transmission - Inspect, Test - GSU </t>
  </si>
  <si>
    <t>D0019148</t>
  </si>
  <si>
    <t>Planning &amp; Common</t>
  </si>
  <si>
    <t>Planning &amp; Admin</t>
  </si>
  <si>
    <t xml:space="preserve">Many </t>
  </si>
  <si>
    <t>H</t>
  </si>
  <si>
    <t>Substation Study</t>
  </si>
  <si>
    <t>TBD1</t>
  </si>
  <si>
    <t>TBD1.1</t>
  </si>
  <si>
    <t xml:space="preserve">O&amp;M - 2020 </t>
  </si>
  <si>
    <t>O&amp;M - 2021</t>
  </si>
  <si>
    <t xml:space="preserve">PCA </t>
  </si>
  <si>
    <t>LUG CSA 13715.90737020</t>
  </si>
  <si>
    <t>LUG CSA 13835.91773975</t>
  </si>
  <si>
    <t>Projected Period: January through December 2022</t>
  </si>
  <si>
    <t>January through December 2022</t>
  </si>
  <si>
    <t>Capital Activities</t>
  </si>
  <si>
    <t>PRE-09361</t>
  </si>
  <si>
    <t>Substation Extreme Weather</t>
  </si>
  <si>
    <t>Transmission Access Enhancement</t>
  </si>
  <si>
    <t>PRE-09809</t>
  </si>
  <si>
    <t>PRE-09809.1</t>
  </si>
  <si>
    <t>PRE-09810</t>
  </si>
  <si>
    <t>PRE-09810.1</t>
  </si>
  <si>
    <t>SPP SEW O&amp;M - Sub Dist</t>
  </si>
  <si>
    <t>SPP SEW O&amp;M - Sub Trans</t>
  </si>
  <si>
    <t>Placeholder</t>
  </si>
  <si>
    <t xml:space="preserve">Placeholder </t>
  </si>
  <si>
    <t>PRE-09813</t>
  </si>
  <si>
    <t>PRE-09814</t>
  </si>
  <si>
    <t>PRE-09815</t>
  </si>
  <si>
    <t>PRE-09816</t>
  </si>
  <si>
    <t>PRE-09817</t>
  </si>
  <si>
    <t>PRE-09818</t>
  </si>
  <si>
    <t>PRE-09819</t>
  </si>
  <si>
    <t>PRE-09820</t>
  </si>
  <si>
    <t>PRE-09821</t>
  </si>
  <si>
    <t>PRE-09822</t>
  </si>
  <si>
    <t>PRE-09836</t>
  </si>
  <si>
    <t>SPP TXE - 230008</t>
  </si>
  <si>
    <t>SPP TXE - 230623</t>
  </si>
  <si>
    <t>SPP TXE - P - Bridge</t>
  </si>
  <si>
    <t>SPP TXE - Hampton Sub - Bridge</t>
  </si>
  <si>
    <t>SPP TXE - 230033</t>
  </si>
  <si>
    <t>SPP TXE - Morris Bridge - Bridge</t>
  </si>
  <si>
    <t>SPP TXE - 66007</t>
  </si>
  <si>
    <t>SPP TXE - 230037</t>
  </si>
  <si>
    <t>SPP TXE - 66839</t>
  </si>
  <si>
    <t>SPP TXE - 230606</t>
  </si>
  <si>
    <t>SPP TXE - Columbus Dr #2 - Bridge</t>
  </si>
  <si>
    <t>PRE-09813.1</t>
  </si>
  <si>
    <t>PRE-09814.1</t>
  </si>
  <si>
    <t>PRE-09815.1</t>
  </si>
  <si>
    <t>PRE-09816.1</t>
  </si>
  <si>
    <t>PRE-09817.1</t>
  </si>
  <si>
    <t>PRE-09818.1</t>
  </si>
  <si>
    <t>PRE-09819.1</t>
  </si>
  <si>
    <t>PRE-09820.1</t>
  </si>
  <si>
    <t>PRE-09821.1</t>
  </si>
  <si>
    <t>PRE-09822.1</t>
  </si>
  <si>
    <t>PRE-09836.1</t>
  </si>
  <si>
    <t>SPP TAU - Circuit 66045</t>
  </si>
  <si>
    <t>PRE-09824</t>
  </si>
  <si>
    <t>PRE-09825</t>
  </si>
  <si>
    <t>PRE-09826</t>
  </si>
  <si>
    <t>PRE-09827</t>
  </si>
  <si>
    <t>PRE-09828</t>
  </si>
  <si>
    <t>PRE-09829</t>
  </si>
  <si>
    <t>PRE-09830</t>
  </si>
  <si>
    <t>PRE-09831</t>
  </si>
  <si>
    <t>PRE-09832</t>
  </si>
  <si>
    <t>PRE-09833</t>
  </si>
  <si>
    <t>PRE-09834</t>
  </si>
  <si>
    <t>PRE-09835</t>
  </si>
  <si>
    <t>TAU-TBD39</t>
  </si>
  <si>
    <t>TAU-TBD40</t>
  </si>
  <si>
    <t>TAU-TBD41</t>
  </si>
  <si>
    <t>TAU-TBD42</t>
  </si>
  <si>
    <t>TAU-TBD43</t>
  </si>
  <si>
    <t>TAU-TBD44</t>
  </si>
  <si>
    <t>TAU-TBD45</t>
  </si>
  <si>
    <t>TAU-TBD46</t>
  </si>
  <si>
    <t>TAU-TBD47</t>
  </si>
  <si>
    <t>TAU-TBD48</t>
  </si>
  <si>
    <t>TAU-TBD49</t>
  </si>
  <si>
    <t>TAU-TBD50</t>
  </si>
  <si>
    <t>TAU-TBD51</t>
  </si>
  <si>
    <t>TAU-TBD52</t>
  </si>
  <si>
    <t>TAU-TBD53</t>
  </si>
  <si>
    <t>PRE-09848</t>
  </si>
  <si>
    <t>SPP FH - Yukon 13101</t>
  </si>
  <si>
    <t>PRE-09849</t>
  </si>
  <si>
    <t>SPP FH - McFarland 13104</t>
  </si>
  <si>
    <t>PRE-09850</t>
  </si>
  <si>
    <t>SPP FH - Manhattan 13111</t>
  </si>
  <si>
    <t>PRE-09851</t>
  </si>
  <si>
    <t>SPP FH - East Winter Haven 13309</t>
  </si>
  <si>
    <t>PRE-09848.1</t>
  </si>
  <si>
    <t>PRE-09849.1</t>
  </si>
  <si>
    <t>PRE-09850.1</t>
  </si>
  <si>
    <t>PRE-09851.1</t>
  </si>
  <si>
    <t>SPP FH - 14094</t>
  </si>
  <si>
    <t>FH - TBD28</t>
  </si>
  <si>
    <t>FH - TBD28.1</t>
  </si>
  <si>
    <t>FH - TBD29</t>
  </si>
  <si>
    <t>FH - TBD30</t>
  </si>
  <si>
    <t>FH - TBD31</t>
  </si>
  <si>
    <t>SPP FH - 13651</t>
  </si>
  <si>
    <t>SPP FH - 13346</t>
  </si>
  <si>
    <t>SPP FH - 13312</t>
  </si>
  <si>
    <t>FH - TBD29.1</t>
  </si>
  <si>
    <t>FH - TBD30.1</t>
  </si>
  <si>
    <t>FH - TBD31.1</t>
  </si>
  <si>
    <t>FH - TBD11.2</t>
  </si>
  <si>
    <t>FH - TBD12.2</t>
  </si>
  <si>
    <t>FH - TBD13.2</t>
  </si>
  <si>
    <t>FH - TBD14.2</t>
  </si>
  <si>
    <t>PRE-09361.1</t>
  </si>
  <si>
    <t>PRE-09361.2</t>
  </si>
  <si>
    <t>PRE-09361.3</t>
  </si>
  <si>
    <t>PRE-09361.4</t>
  </si>
  <si>
    <t>PRE-09361.5</t>
  </si>
  <si>
    <t>PRE-09361.6</t>
  </si>
  <si>
    <t>PRE-09361.7</t>
  </si>
  <si>
    <t>PRE-09361.8</t>
  </si>
  <si>
    <t>PRE-09361.9</t>
  </si>
  <si>
    <t>PRE-09361.10</t>
  </si>
  <si>
    <t>PRE-09361.41</t>
  </si>
  <si>
    <t>PRE-09361.42</t>
  </si>
  <si>
    <t>PRE-09361.43</t>
  </si>
  <si>
    <t>PRE-09361.44</t>
  </si>
  <si>
    <t>PRE-09361.46</t>
  </si>
  <si>
    <t>PRE-09361.47</t>
  </si>
  <si>
    <t>PRE-09361.285</t>
  </si>
  <si>
    <t>PRE-09361.286</t>
  </si>
  <si>
    <t>PRE-09361.287</t>
  </si>
  <si>
    <t>PRE-09361.288</t>
  </si>
  <si>
    <t>PRE-09361.289</t>
  </si>
  <si>
    <t>PRE-09361.290</t>
  </si>
  <si>
    <t>PRE-09361.291</t>
  </si>
  <si>
    <t>PRE-09361.292</t>
  </si>
  <si>
    <t>PRE-09361.293</t>
  </si>
  <si>
    <t>PRE-09361.294</t>
  </si>
  <si>
    <t>PRE-09361.295</t>
  </si>
  <si>
    <t>PRE-09361.296</t>
  </si>
  <si>
    <t>PRE-09361.297</t>
  </si>
  <si>
    <t>PRE-09361.298</t>
  </si>
  <si>
    <t>PRE-09361.299</t>
  </si>
  <si>
    <t>PRE-09361.300</t>
  </si>
  <si>
    <t>PRE-09361.301</t>
  </si>
  <si>
    <t>PRE-09361.302</t>
  </si>
  <si>
    <t>PRE-09361.303</t>
  </si>
  <si>
    <t>PRE-09361.304</t>
  </si>
  <si>
    <t>PRE-09361.305</t>
  </si>
  <si>
    <t>PRE-09361.306</t>
  </si>
  <si>
    <t>PRE-09361.307</t>
  </si>
  <si>
    <t>PRE-09361.308</t>
  </si>
  <si>
    <t>PRE-09361.309</t>
  </si>
  <si>
    <t>PRE-09361.310</t>
  </si>
  <si>
    <t>PRE-09361.311</t>
  </si>
  <si>
    <t>LUG WHA 13118.10535995</t>
  </si>
  <si>
    <t>PRE-09361.312</t>
  </si>
  <si>
    <t>PRE-09361.313</t>
  </si>
  <si>
    <t>PRE-09361.314</t>
  </si>
  <si>
    <t>PRE-09361.315</t>
  </si>
  <si>
    <t>PRE-09361.316</t>
  </si>
  <si>
    <t>PRE-09361.317</t>
  </si>
  <si>
    <t>PRE-09361.318</t>
  </si>
  <si>
    <t>LUG WHA 13313.10684581</t>
  </si>
  <si>
    <t>PRE-09361.319</t>
  </si>
  <si>
    <t>PRE-09361.320</t>
  </si>
  <si>
    <t>PRE-09361.321</t>
  </si>
  <si>
    <t>PRE-09361.322</t>
  </si>
  <si>
    <t>PRE-09361.323</t>
  </si>
  <si>
    <t>PRE-09361.324</t>
  </si>
  <si>
    <t>PRE-09361.325</t>
  </si>
  <si>
    <t>PRE-09361.326</t>
  </si>
  <si>
    <t>PRE-09361.327</t>
  </si>
  <si>
    <t>PRE-09361.328</t>
  </si>
  <si>
    <t>PRE-09361.329</t>
  </si>
  <si>
    <t>PRE-09361.330</t>
  </si>
  <si>
    <t>PRE-09361.331</t>
  </si>
  <si>
    <t>PRE-09361.332</t>
  </si>
  <si>
    <t>PRE-09361.333</t>
  </si>
  <si>
    <t>PRE-09361.334</t>
  </si>
  <si>
    <t>PRE-09361.335</t>
  </si>
  <si>
    <t>PRE-09361.336</t>
  </si>
  <si>
    <t>PRE-09361.337</t>
  </si>
  <si>
    <t>PRE-09361.338</t>
  </si>
  <si>
    <t>PRE-09361.339</t>
  </si>
  <si>
    <t>PRE-09361.340</t>
  </si>
  <si>
    <t>PRE-09361.21</t>
  </si>
  <si>
    <t>PRE-09361.22</t>
  </si>
  <si>
    <t>PRE-09361.23</t>
  </si>
  <si>
    <t>PRE-09361.24</t>
  </si>
  <si>
    <t>PRE-09361.25</t>
  </si>
  <si>
    <t>PRE-09361.26</t>
  </si>
  <si>
    <t>PRE-09361.27</t>
  </si>
  <si>
    <t>PRE-09361.28</t>
  </si>
  <si>
    <t>PRE-09361.29</t>
  </si>
  <si>
    <t>PRE-09361.30</t>
  </si>
  <si>
    <t>PRE-09361.75</t>
  </si>
  <si>
    <t>PRE-09361.76</t>
  </si>
  <si>
    <t>PRE-09361.77</t>
  </si>
  <si>
    <t>PRE-09361.78</t>
  </si>
  <si>
    <t>PRE-09361.79</t>
  </si>
  <si>
    <t>PRE-09361.80</t>
  </si>
  <si>
    <t>PRE-09361.81</t>
  </si>
  <si>
    <t>PRE-09361.82</t>
  </si>
  <si>
    <t>PRE-09361.83</t>
  </si>
  <si>
    <t>PRE-09361.84</t>
  </si>
  <si>
    <t>PRE-09361.85</t>
  </si>
  <si>
    <t>PRE-09361.86</t>
  </si>
  <si>
    <t>PRE-09361.87</t>
  </si>
  <si>
    <t>PRE-09361.88</t>
  </si>
  <si>
    <t>PRE-09361.89</t>
  </si>
  <si>
    <t>PRE-09361.90</t>
  </si>
  <si>
    <t>PRE-09361.91</t>
  </si>
  <si>
    <t>PRE-09361.92</t>
  </si>
  <si>
    <t>PRE-09361.93</t>
  </si>
  <si>
    <t>PRE-09361.94</t>
  </si>
  <si>
    <t>PRE-09361.95</t>
  </si>
  <si>
    <t>PRE-09361.96</t>
  </si>
  <si>
    <t>PRE-09361.97</t>
  </si>
  <si>
    <t>PRE-09361.98</t>
  </si>
  <si>
    <t>PRE-09361.99</t>
  </si>
  <si>
    <t>PRE-09361.100</t>
  </si>
  <si>
    <t>PRE-09361.341</t>
  </si>
  <si>
    <t>PRE-09361.342</t>
  </si>
  <si>
    <t>PRE-09361.343</t>
  </si>
  <si>
    <t>PRE-09361.344</t>
  </si>
  <si>
    <t>PRE-09361.345</t>
  </si>
  <si>
    <t>PRE-09361.346</t>
  </si>
  <si>
    <t>PRE-09361.347</t>
  </si>
  <si>
    <t>PRE-09361.348</t>
  </si>
  <si>
    <t>PRE-09361.476</t>
  </si>
  <si>
    <t>PRE-09361.349</t>
  </si>
  <si>
    <t>PRE-09361.350</t>
  </si>
  <si>
    <t>PRE-09361.351</t>
  </si>
  <si>
    <t>PRE-09361.477</t>
  </si>
  <si>
    <t>PRE-09361.352</t>
  </si>
  <si>
    <t>PRE-09361.353</t>
  </si>
  <si>
    <t>PRE-09361.354</t>
  </si>
  <si>
    <t>PRE-09361.355</t>
  </si>
  <si>
    <t>PRE-09361.356</t>
  </si>
  <si>
    <t>PRE-09361.357</t>
  </si>
  <si>
    <t>PRE-09361.358</t>
  </si>
  <si>
    <t>PRE-09361.359</t>
  </si>
  <si>
    <t>PRE-09361.360</t>
  </si>
  <si>
    <t>PRE-09361.361</t>
  </si>
  <si>
    <t>PRE-09361.362</t>
  </si>
  <si>
    <t>PRE-09361.363</t>
  </si>
  <si>
    <t>PRE-09361.364</t>
  </si>
  <si>
    <t>PRE-09361.365</t>
  </si>
  <si>
    <t>PRE-09361.366</t>
  </si>
  <si>
    <t>PRE-09361.367</t>
  </si>
  <si>
    <t>PRE-09361.478</t>
  </si>
  <si>
    <t>PRE-09361.368</t>
  </si>
  <si>
    <t>PRE-09361.369</t>
  </si>
  <si>
    <t>PRE-09361.370</t>
  </si>
  <si>
    <t>PRE-09361.371</t>
  </si>
  <si>
    <t>PRE-09361.372</t>
  </si>
  <si>
    <t>PRE-09361.373</t>
  </si>
  <si>
    <t>PRE-09361.374</t>
  </si>
  <si>
    <t>PRE-09361.375</t>
  </si>
  <si>
    <t>PRE-09361.376</t>
  </si>
  <si>
    <t>PRE-09361.377</t>
  </si>
  <si>
    <t>PRE-09361.379</t>
  </si>
  <si>
    <t>PRE-09361.380</t>
  </si>
  <si>
    <t>PRE-09361.381</t>
  </si>
  <si>
    <t>PRE-09361.382</t>
  </si>
  <si>
    <t>PRE-09361.383</t>
  </si>
  <si>
    <t>PRE-09361.384</t>
  </si>
  <si>
    <t>PRE-09361.385</t>
  </si>
  <si>
    <t>PRE-09361.386</t>
  </si>
  <si>
    <t>PRE-09361.479</t>
  </si>
  <si>
    <t>PRE-09361.387</t>
  </si>
  <si>
    <t>PRE-09361.388</t>
  </si>
  <si>
    <t>PRE-09361.389</t>
  </si>
  <si>
    <t>PRE-09361.390</t>
  </si>
  <si>
    <t>PRE-09361.391</t>
  </si>
  <si>
    <t>PRE-09361.392</t>
  </si>
  <si>
    <t>PRE-09361.393</t>
  </si>
  <si>
    <t>PRE-09361.394</t>
  </si>
  <si>
    <t>PRE-09361.395</t>
  </si>
  <si>
    <t>PRE-09361.396</t>
  </si>
  <si>
    <t>PRE-09361.480</t>
  </si>
  <si>
    <t>PRE-09361.397</t>
  </si>
  <si>
    <t>PRE-09361.398</t>
  </si>
  <si>
    <t>PRE-09361.399</t>
  </si>
  <si>
    <t>PRE-09361.400</t>
  </si>
  <si>
    <t>PRE-09361.481</t>
  </si>
  <si>
    <t>PRE-09361.401</t>
  </si>
  <si>
    <t>PRE-09361.402</t>
  </si>
  <si>
    <t>PRE-09361.403</t>
  </si>
  <si>
    <t>PRE-09361.482</t>
  </si>
  <si>
    <t>PRE-09361.405</t>
  </si>
  <si>
    <t>PRE-09361.11</t>
  </si>
  <si>
    <t>PRE-09361.12</t>
  </si>
  <si>
    <t>PRE-09361.13</t>
  </si>
  <si>
    <t>PRE-09361.14</t>
  </si>
  <si>
    <t>PRE-09361.15</t>
  </si>
  <si>
    <t>PRE-09361.16</t>
  </si>
  <si>
    <t>PRE-09361.17</t>
  </si>
  <si>
    <t>PRE-09361.18</t>
  </si>
  <si>
    <t>PRE-09361.19</t>
  </si>
  <si>
    <t>PRE-09361.20</t>
  </si>
  <si>
    <t>PRE-09361.101</t>
  </si>
  <si>
    <t>PRE-09361.102</t>
  </si>
  <si>
    <t>PRE-09361.103</t>
  </si>
  <si>
    <t>PRE-09361.105</t>
  </si>
  <si>
    <t>PRE-09361.106</t>
  </si>
  <si>
    <t>PRE-09361.107</t>
  </si>
  <si>
    <t>PRE-09361.108</t>
  </si>
  <si>
    <t>PRE-09361.109</t>
  </si>
  <si>
    <t>PRE-09361.110</t>
  </si>
  <si>
    <t>PRE-09361.111</t>
  </si>
  <si>
    <t>PRE-09361.112</t>
  </si>
  <si>
    <t>PRE-09361.113</t>
  </si>
  <si>
    <t>PRE-09361.114</t>
  </si>
  <si>
    <t>PRE-09361.115</t>
  </si>
  <si>
    <t>PRE-09361.116</t>
  </si>
  <si>
    <t>PRE-09361.117</t>
  </si>
  <si>
    <t>PRE-09361.119</t>
  </si>
  <si>
    <t>PRE-09361.120</t>
  </si>
  <si>
    <t>PRE-09361.121</t>
  </si>
  <si>
    <t>PRE-09361.122</t>
  </si>
  <si>
    <t>PRE-09361.123</t>
  </si>
  <si>
    <t>PRE-09361.124</t>
  </si>
  <si>
    <t>PRE-09361.125</t>
  </si>
  <si>
    <t>PRE-09361.126</t>
  </si>
  <si>
    <t>PRE-09361.127</t>
  </si>
  <si>
    <t>PRE-09361.128</t>
  </si>
  <si>
    <t>PRE-09361.129</t>
  </si>
  <si>
    <t>PRE-09361.131</t>
  </si>
  <si>
    <t>PRE-09361.132</t>
  </si>
  <si>
    <t>PRE-09361.133</t>
  </si>
  <si>
    <t>PRE-09361.134</t>
  </si>
  <si>
    <t>PRE-09361.406</t>
  </si>
  <si>
    <t>PRE-09361.407</t>
  </si>
  <si>
    <t>PRE-09361.408</t>
  </si>
  <si>
    <t>PRE-09361.410</t>
  </si>
  <si>
    <t>PRE-09361.411</t>
  </si>
  <si>
    <t>PRE-09361.412</t>
  </si>
  <si>
    <t>PRE-09361.413</t>
  </si>
  <si>
    <t>PRE-09361.414</t>
  </si>
  <si>
    <t>PRE-09361.415</t>
  </si>
  <si>
    <t>PRE-09361.416</t>
  </si>
  <si>
    <t>PRE-09361.417</t>
  </si>
  <si>
    <t>PRE-09361.418</t>
  </si>
  <si>
    <t>PRE-09361.419</t>
  </si>
  <si>
    <t>PRE-09361.420</t>
  </si>
  <si>
    <t>PRE-09361.421</t>
  </si>
  <si>
    <t>PRE-09361.422</t>
  </si>
  <si>
    <t>PRE-09361.423</t>
  </si>
  <si>
    <t>PRE-09361.424</t>
  </si>
  <si>
    <t>PRE-09361.425</t>
  </si>
  <si>
    <t>PRE-09361.426</t>
  </si>
  <si>
    <t>PRE-09361.427</t>
  </si>
  <si>
    <t>PRE-09361.428</t>
  </si>
  <si>
    <t>PRE-09361.429</t>
  </si>
  <si>
    <t>PRE-09361.430</t>
  </si>
  <si>
    <t>PRE-09361.431</t>
  </si>
  <si>
    <t>PRE-09361.432</t>
  </si>
  <si>
    <t>PRE-09361.433</t>
  </si>
  <si>
    <t>PRE-09361.434</t>
  </si>
  <si>
    <t>PRE-09361.435</t>
  </si>
  <si>
    <t>PRE-09361.436</t>
  </si>
  <si>
    <t>PRE-09361.437</t>
  </si>
  <si>
    <t>PRE-09361.438</t>
  </si>
  <si>
    <t>PRE-09361.439</t>
  </si>
  <si>
    <t>PRE-09361.440</t>
  </si>
  <si>
    <t>PRE-09361.441</t>
  </si>
  <si>
    <t>PRE-09361.442</t>
  </si>
  <si>
    <t>PRE-09361.443</t>
  </si>
  <si>
    <t>PRE-09361.444</t>
  </si>
  <si>
    <t>PRE-09361.445</t>
  </si>
  <si>
    <t>PRE-09361.446</t>
  </si>
  <si>
    <t>PRE-09361.447</t>
  </si>
  <si>
    <t>PRE-09361.448</t>
  </si>
  <si>
    <t>PRE-09361.449</t>
  </si>
  <si>
    <t>LUG ESA 13686.93697046</t>
  </si>
  <si>
    <t>PRE-09361.450</t>
  </si>
  <si>
    <t>PRE-09361.451</t>
  </si>
  <si>
    <t>PRE-09361.452</t>
  </si>
  <si>
    <t>PRE-09361.453</t>
  </si>
  <si>
    <t>PRE-09361.454</t>
  </si>
  <si>
    <t>PRE-09361.455</t>
  </si>
  <si>
    <t>PRE-09361.456</t>
  </si>
  <si>
    <t>PRE-09361.457</t>
  </si>
  <si>
    <t>PRE-09361.458</t>
  </si>
  <si>
    <t>PRE-09361.459</t>
  </si>
  <si>
    <t>PRE-09361.460</t>
  </si>
  <si>
    <t>PRE-09361.461</t>
  </si>
  <si>
    <t>PRE-09361.462</t>
  </si>
  <si>
    <t>PRE-09361.463</t>
  </si>
  <si>
    <t>PRE-09361.464</t>
  </si>
  <si>
    <t>PRE-09361.465</t>
  </si>
  <si>
    <t>PRE-09361.466</t>
  </si>
  <si>
    <t>PRE-09361.467</t>
  </si>
  <si>
    <t>PRE-09361.468</t>
  </si>
  <si>
    <t>PRE-09361.469</t>
  </si>
  <si>
    <t>PRE-09361.470</t>
  </si>
  <si>
    <t>PRE-09361.471</t>
  </si>
  <si>
    <t>PRE-09361.472</t>
  </si>
  <si>
    <t>PRE-09361.473</t>
  </si>
  <si>
    <t>PRE-09361.474</t>
  </si>
  <si>
    <t>PRE-09361.475</t>
  </si>
  <si>
    <t>PRE-09361.31</t>
  </si>
  <si>
    <t>PRE-09361.32</t>
  </si>
  <si>
    <t>PRE-09361.33</t>
  </si>
  <si>
    <t>PRE-09361.34</t>
  </si>
  <si>
    <t>PRE-09361.35</t>
  </si>
  <si>
    <t>PRE-09361.36</t>
  </si>
  <si>
    <t>PRE-09361.37</t>
  </si>
  <si>
    <t>PRE-09361.38</t>
  </si>
  <si>
    <t>PRE-09361.39</t>
  </si>
  <si>
    <t>PRE-09361.40</t>
  </si>
  <si>
    <t>PRE-09361.48</t>
  </si>
  <si>
    <t>PRE-09361.49</t>
  </si>
  <si>
    <t>PRE-09361.50</t>
  </si>
  <si>
    <t>PRE-09361.51</t>
  </si>
  <si>
    <t>PRE-09361.52</t>
  </si>
  <si>
    <t>PRE-09361.53</t>
  </si>
  <si>
    <t>PRE-09361.54</t>
  </si>
  <si>
    <t>PRE-09361.55</t>
  </si>
  <si>
    <t>PRE-09361.56</t>
  </si>
  <si>
    <t>PRE-09361.57</t>
  </si>
  <si>
    <t>PRE-09361.58</t>
  </si>
  <si>
    <t>PRE-09361.59</t>
  </si>
  <si>
    <t>PRE-09361.60</t>
  </si>
  <si>
    <t>PRE-09361.61</t>
  </si>
  <si>
    <t>PRE-09361.62</t>
  </si>
  <si>
    <t>PRE-09361.63</t>
  </si>
  <si>
    <t>PRE-09361.64</t>
  </si>
  <si>
    <t>PRE-09361.65</t>
  </si>
  <si>
    <t>PRE-09361.66</t>
  </si>
  <si>
    <t>PRE-09361.67</t>
  </si>
  <si>
    <t>PRE-09361.68</t>
  </si>
  <si>
    <t>PRE-09361.69</t>
  </si>
  <si>
    <t>PRE-09361.70</t>
  </si>
  <si>
    <t>PRE-09361.71</t>
  </si>
  <si>
    <t>PRE-09361.72</t>
  </si>
  <si>
    <t>PRE-09361.73</t>
  </si>
  <si>
    <t>PRE-09361.74</t>
  </si>
  <si>
    <t>PRE-09361.135</t>
  </si>
  <si>
    <t>PRE-09361.136</t>
  </si>
  <si>
    <t>PRE-09361.137</t>
  </si>
  <si>
    <t>PRE-09361.138</t>
  </si>
  <si>
    <t>PRE-09361.139</t>
  </si>
  <si>
    <t>PRE-09361.140</t>
  </si>
  <si>
    <t>PRE-09361.141</t>
  </si>
  <si>
    <t>PRE-09361.142</t>
  </si>
  <si>
    <t>PRE-09361.143</t>
  </si>
  <si>
    <t>PRE-09361.144</t>
  </si>
  <si>
    <t>PRE-09361.145</t>
  </si>
  <si>
    <t>PRE-09361.146</t>
  </si>
  <si>
    <t>PRE-09361.147</t>
  </si>
  <si>
    <t>PRE-09361.148</t>
  </si>
  <si>
    <t>PRE-09361.149</t>
  </si>
  <si>
    <t>PRE-09361.150</t>
  </si>
  <si>
    <t>PRE-09361.151</t>
  </si>
  <si>
    <t>PRE-09361.152</t>
  </si>
  <si>
    <t>PRE-09361.153</t>
  </si>
  <si>
    <t>PRE-09361.154</t>
  </si>
  <si>
    <t>PRE-09361.155</t>
  </si>
  <si>
    <t>PRE-09361.156</t>
  </si>
  <si>
    <t>PRE-09361.158</t>
  </si>
  <si>
    <t>PRE-09361.159</t>
  </si>
  <si>
    <t>PRE-09361.160</t>
  </si>
  <si>
    <t>PRE-09361.161</t>
  </si>
  <si>
    <t>PRE-09361.162</t>
  </si>
  <si>
    <t>PRE-09361.163</t>
  </si>
  <si>
    <t>PRE-09361.164</t>
  </si>
  <si>
    <t>PRE-09361.165</t>
  </si>
  <si>
    <t>PRE-09361.166</t>
  </si>
  <si>
    <t>PRE-09361.167</t>
  </si>
  <si>
    <t>PRE-09361.168</t>
  </si>
  <si>
    <t>PRE-09361.169</t>
  </si>
  <si>
    <t>PRE-09361.170</t>
  </si>
  <si>
    <t>PRE-09361.172</t>
  </si>
  <si>
    <t>PRE-09361.173</t>
  </si>
  <si>
    <t>PRE-09361.174</t>
  </si>
  <si>
    <t>PRE-09361.176</t>
  </si>
  <si>
    <t>PRE-09361.177</t>
  </si>
  <si>
    <t>PRE-09361.178</t>
  </si>
  <si>
    <t>PRE-09361.179</t>
  </si>
  <si>
    <t>PRE-09361.180</t>
  </si>
  <si>
    <t>PRE-09361.182</t>
  </si>
  <si>
    <t>PRE-09361.184</t>
  </si>
  <si>
    <t>PRE-09361.185</t>
  </si>
  <si>
    <t>PRE-09361.186</t>
  </si>
  <si>
    <t>PRE-09361.188</t>
  </si>
  <si>
    <t>PRE-09361.189</t>
  </si>
  <si>
    <t>PRE-09361.190</t>
  </si>
  <si>
    <t>PRE-09361.191</t>
  </si>
  <si>
    <t>PRE-09361.193</t>
  </si>
  <si>
    <t>PRE-09361.194</t>
  </si>
  <si>
    <t>PRE-09361.196</t>
  </si>
  <si>
    <t>PRE-09361.197</t>
  </si>
  <si>
    <t>PRE-09361.198</t>
  </si>
  <si>
    <t>PRE-09361.199</t>
  </si>
  <si>
    <t>PRE-09361.200</t>
  </si>
  <si>
    <t>PRE-09361.201</t>
  </si>
  <si>
    <t>PRE-09361.202</t>
  </si>
  <si>
    <t>PRE-09361.204</t>
  </si>
  <si>
    <t>PRE-09361.205</t>
  </si>
  <si>
    <t>PRE-09361.207</t>
  </si>
  <si>
    <t>PRE-09361.208</t>
  </si>
  <si>
    <t>PRE-09361.210</t>
  </si>
  <si>
    <t>PRE-09361.211</t>
  </si>
  <si>
    <t>PRE-09361.212</t>
  </si>
  <si>
    <t>PRE-09361.213</t>
  </si>
  <si>
    <t>PRE-09361.216</t>
  </si>
  <si>
    <t>PRE-09361.217</t>
  </si>
  <si>
    <t>PRE-09361.218</t>
  </si>
  <si>
    <t>PRE-09361.219</t>
  </si>
  <si>
    <t>PRE-09361.220</t>
  </si>
  <si>
    <t>PRE-09361.221</t>
  </si>
  <si>
    <t>PRE-09361.222</t>
  </si>
  <si>
    <t>PRE-09361.223</t>
  </si>
  <si>
    <t>PRE-09361.224</t>
  </si>
  <si>
    <t>PRE-09361.225</t>
  </si>
  <si>
    <t>PRE-09361.227</t>
  </si>
  <si>
    <t>PRE-09361.228</t>
  </si>
  <si>
    <t>PRE-09361.229</t>
  </si>
  <si>
    <t>PRE-09361.230</t>
  </si>
  <si>
    <t>PRE-09361.231</t>
  </si>
  <si>
    <t>PRE-09361.232</t>
  </si>
  <si>
    <t>PRE-09361.234</t>
  </si>
  <si>
    <t>PRE-09361.235</t>
  </si>
  <si>
    <t>PRE-09361.236</t>
  </si>
  <si>
    <t>PRE-09361.237</t>
  </si>
  <si>
    <t>PRE-09361.238</t>
  </si>
  <si>
    <t>PRE-09361.239</t>
  </si>
  <si>
    <t>PRE-09361.240</t>
  </si>
  <si>
    <t>PRE-09361.241</t>
  </si>
  <si>
    <t>PRE-09361.243</t>
  </si>
  <si>
    <t>PRE-09361.245</t>
  </si>
  <si>
    <t>PRE-09361.246</t>
  </si>
  <si>
    <t>PRE-09361.247</t>
  </si>
  <si>
    <t>PRE-09361.248</t>
  </si>
  <si>
    <t>PRE-09361.249</t>
  </si>
  <si>
    <t>PRE-09361.250</t>
  </si>
  <si>
    <t>PRE-09361.251</t>
  </si>
  <si>
    <t>PRE-09361.253</t>
  </si>
  <si>
    <t>PRE-09361.255</t>
  </si>
  <si>
    <t>PRE-09361.256</t>
  </si>
  <si>
    <t>PRE-09361.258</t>
  </si>
  <si>
    <t>PRE-09361.259</t>
  </si>
  <si>
    <t>PRE-09361.261</t>
  </si>
  <si>
    <t>PRE-09361.263</t>
  </si>
  <si>
    <t>PRE-09361.265</t>
  </si>
  <si>
    <t>PRE-09361.266</t>
  </si>
  <si>
    <t>PRE-09361.268</t>
  </si>
  <si>
    <t>PRE-09361.269</t>
  </si>
  <si>
    <t>PRE-09361.270</t>
  </si>
  <si>
    <t>PRE-09361.271</t>
  </si>
  <si>
    <t>PRE-09361.272</t>
  </si>
  <si>
    <t>PRE-09361.273</t>
  </si>
  <si>
    <t>PRE-09361.274</t>
  </si>
  <si>
    <t>PRE-09361.275</t>
  </si>
  <si>
    <t>PRE-09361.276</t>
  </si>
  <si>
    <t>PRE-09361.277</t>
  </si>
  <si>
    <t>PRE-09361.284</t>
  </si>
  <si>
    <t>SPP TAU - Circuit 66026</t>
  </si>
  <si>
    <t>SPP TAU - Circuit 230006</t>
  </si>
  <si>
    <t>SPP TAU - Circuit 66021</t>
  </si>
  <si>
    <t>SPP TAU - Circuit 66028</t>
  </si>
  <si>
    <t>SPP TAU - Circuit 66032</t>
  </si>
  <si>
    <t>SPP TAU - Circuit 66017</t>
  </si>
  <si>
    <t>SPP TAU - Circuit 66011</t>
  </si>
  <si>
    <t>SPP TAU - Circuit 66047</t>
  </si>
  <si>
    <t>SPP TAU - Circuit 66436</t>
  </si>
  <si>
    <t>SPP TAU - Circuit 66098</t>
  </si>
  <si>
    <t>SPP TAU - Circuit 230020</t>
  </si>
  <si>
    <t>SPP TAU - Circuit 230623</t>
  </si>
  <si>
    <t>SPP TAU - Circuit 230604</t>
  </si>
  <si>
    <t>SPP TAU - Circuit 66035</t>
  </si>
  <si>
    <t>LUG - Budget FP</t>
  </si>
  <si>
    <t>LUG Budget WO</t>
  </si>
  <si>
    <t>PRE-09361.45</t>
  </si>
  <si>
    <t>PRE-09361.378</t>
  </si>
  <si>
    <t>PRE-09361.404</t>
  </si>
  <si>
    <t>PRE-09361.157</t>
  </si>
  <si>
    <t>PRE-09361.171</t>
  </si>
  <si>
    <t>PRE-09361.175</t>
  </si>
  <si>
    <t>PRE-09361.181</t>
  </si>
  <si>
    <t>PRE-09361.183</t>
  </si>
  <si>
    <t>PRE-09361.187</t>
  </si>
  <si>
    <t>PRE-09361.192</t>
  </si>
  <si>
    <t>PRE-09361.195</t>
  </si>
  <si>
    <t>PRE-09361.203</t>
  </si>
  <si>
    <t>PRE-09361.206</t>
  </si>
  <si>
    <t>PRE-09361.209</t>
  </si>
  <si>
    <t>PRE-09361.214</t>
  </si>
  <si>
    <t>PRE-09361.215</t>
  </si>
  <si>
    <t>PRE-09361.226</t>
  </si>
  <si>
    <t>PRE-09361.233</t>
  </si>
  <si>
    <t>PRE-09361.242</t>
  </si>
  <si>
    <t>PRE-09361.244</t>
  </si>
  <si>
    <t>PRE-09361.252</t>
  </si>
  <si>
    <t>PRE-09361.254</t>
  </si>
  <si>
    <t>PRE-09361.257</t>
  </si>
  <si>
    <t>PRE-09361.260</t>
  </si>
  <si>
    <t>PRE-09361.262</t>
  </si>
  <si>
    <t>PRE-09361.264</t>
  </si>
  <si>
    <t>PRE-09361.267</t>
  </si>
  <si>
    <t>PRE-09361.278</t>
  </si>
  <si>
    <t>PRE-09361.279</t>
  </si>
  <si>
    <t>PRE-09361.280</t>
  </si>
  <si>
    <t>PRE-09361.281</t>
  </si>
  <si>
    <t>PRE-09361.282</t>
  </si>
  <si>
    <t>PRE-09361.283</t>
  </si>
  <si>
    <t>LUG - TBD100</t>
  </si>
  <si>
    <t>LUG WHA 13289.10566580</t>
  </si>
  <si>
    <t>LUG - TBD101</t>
  </si>
  <si>
    <t>LUG WHA 13698.10595470</t>
  </si>
  <si>
    <t>LUG - TBD102</t>
  </si>
  <si>
    <t>LUG WHA 13698.60171778</t>
  </si>
  <si>
    <t>LUG - TBD103</t>
  </si>
  <si>
    <t>LUG WHA 13698.60171942</t>
  </si>
  <si>
    <t>LUG - TBD104</t>
  </si>
  <si>
    <t>LUG WHA 13921.60178629</t>
  </si>
  <si>
    <t>LUG - TBD105</t>
  </si>
  <si>
    <t>LUG WHA 13698.10595500</t>
  </si>
  <si>
    <t>LUG - TBD106</t>
  </si>
  <si>
    <t>LUG WHA 13370.90798073</t>
  </si>
  <si>
    <t>LUG - TBD107</t>
  </si>
  <si>
    <t>LUG WHA 13309.60166032</t>
  </si>
  <si>
    <t>LUG - TBD108</t>
  </si>
  <si>
    <t>LUG WHA 13309.92600372</t>
  </si>
  <si>
    <t>LUG - TBD109</t>
  </si>
  <si>
    <t>LUG WHA 13309.92915430</t>
  </si>
  <si>
    <t>LUG - TBD110</t>
  </si>
  <si>
    <t>LUG WHA 13297.60166032</t>
  </si>
  <si>
    <t>LUG - TBD111</t>
  </si>
  <si>
    <t>LUG WHA 13309.92915806</t>
  </si>
  <si>
    <t>LUG - TBD112</t>
  </si>
  <si>
    <t>LUG WHA 13118.92651890</t>
  </si>
  <si>
    <t>LUG - TBD113</t>
  </si>
  <si>
    <t>LUG WHA 13313.10684588</t>
  </si>
  <si>
    <t>LUG - TBD114</t>
  </si>
  <si>
    <t>LUG WHA 13309.92605591</t>
  </si>
  <si>
    <t>LUG - TBD115</t>
  </si>
  <si>
    <t>LUG WHA 13313.10684608</t>
  </si>
  <si>
    <t>LUG - TBD116</t>
  </si>
  <si>
    <t>LUG WHA 13313.10684613</t>
  </si>
  <si>
    <t>LUG - TBD117</t>
  </si>
  <si>
    <t>LUG WHA 13699.10637209</t>
  </si>
  <si>
    <t>LUG - TBD118</t>
  </si>
  <si>
    <t>LUG WHA 13370.92181604</t>
  </si>
  <si>
    <t>LUG - TBD119</t>
  </si>
  <si>
    <t>LUG WHA 13473.60105326</t>
  </si>
  <si>
    <t>LUG - TBD120</t>
  </si>
  <si>
    <t>LUG WHA 13289.10566566</t>
  </si>
  <si>
    <t>LUG - TBD121</t>
  </si>
  <si>
    <t>LUG WHA 13313.10684584</t>
  </si>
  <si>
    <t>LUG - TBD122</t>
  </si>
  <si>
    <t>LUG WHA 13370.60253106</t>
  </si>
  <si>
    <t>LUG - TBD123</t>
  </si>
  <si>
    <t>LUG WHA 13118.92660079</t>
  </si>
  <si>
    <t>LUG - TBD124</t>
  </si>
  <si>
    <t>LUG WHA 13296.10562342</t>
  </si>
  <si>
    <t>LUG - TBD125</t>
  </si>
  <si>
    <t>LUG WHA 13473.10599416</t>
  </si>
  <si>
    <t>LUG - TBD126</t>
  </si>
  <si>
    <t>LUG WHA 13698.60170586</t>
  </si>
  <si>
    <t>LUG - TBD127</t>
  </si>
  <si>
    <t>LUG WHA 13297.60161443</t>
  </si>
  <si>
    <t>LUG - TBD128</t>
  </si>
  <si>
    <t>LUG WHA 13297.10560398</t>
  </si>
  <si>
    <t>LUG - TBD129</t>
  </si>
  <si>
    <t>LUG WHA 13118.92652010</t>
  </si>
  <si>
    <t>LUG - TBD253</t>
  </si>
  <si>
    <t>LUG CSA 13948.10442389</t>
  </si>
  <si>
    <t>LUG - TBD254</t>
  </si>
  <si>
    <t>LUG CSA 13106.10361894</t>
  </si>
  <si>
    <t>LUG - TBD255</t>
  </si>
  <si>
    <t>LUG CSA 13835.10429499</t>
  </si>
  <si>
    <t>LUG - TBD256</t>
  </si>
  <si>
    <t>LUG CSA 13592.91711513</t>
  </si>
  <si>
    <t>LUG - TBD257</t>
  </si>
  <si>
    <t>LUG CSA 13204.60062686</t>
  </si>
  <si>
    <t>LUG - TBD258</t>
  </si>
  <si>
    <t>LUG CSA 13176.10375133</t>
  </si>
  <si>
    <t>LUG - TBD259</t>
  </si>
  <si>
    <t>LUG CSA 13099.91324334</t>
  </si>
  <si>
    <t>LUG - TBD260</t>
  </si>
  <si>
    <t>LUG CSA 13104.91645481</t>
  </si>
  <si>
    <t>LUG - TBD261</t>
  </si>
  <si>
    <t>LUG CSA 13104.10362874</t>
  </si>
  <si>
    <t>LUG - TBD262</t>
  </si>
  <si>
    <t>LUG CSA 13176.90719743</t>
  </si>
  <si>
    <t>LUG - TBD263</t>
  </si>
  <si>
    <t>LUG CSA 13104.10362871</t>
  </si>
  <si>
    <t>LUG - TBD264</t>
  </si>
  <si>
    <t>LUG CSA 13093.60029683</t>
  </si>
  <si>
    <t>LUG - TBD265</t>
  </si>
  <si>
    <t>LUG CSA 13021.10051146</t>
  </si>
  <si>
    <t>LUG - TBD266</t>
  </si>
  <si>
    <t>LUG CSA 13106.91643964</t>
  </si>
  <si>
    <t>LUG - TBD267</t>
  </si>
  <si>
    <t>LUG CSA 13099.91689692</t>
  </si>
  <si>
    <t>LUG - TBD268</t>
  </si>
  <si>
    <t>LUG CSA 13104.10362881</t>
  </si>
  <si>
    <t>LUG - TBD269</t>
  </si>
  <si>
    <t>LUG CSA 13592.92124741</t>
  </si>
  <si>
    <t>LUG - TBD270</t>
  </si>
  <si>
    <t>LUG CSA 13948.10442372</t>
  </si>
  <si>
    <t>LUG - TBD271</t>
  </si>
  <si>
    <t>LUG CSA 13835.10429528</t>
  </si>
  <si>
    <t>LUG - TBD272</t>
  </si>
  <si>
    <t>LUG CSA 13204.60068869</t>
  </si>
  <si>
    <t>LUG - TBD273</t>
  </si>
  <si>
    <t>LUG CSA 13102.91015266</t>
  </si>
  <si>
    <t>LUG - TBD274</t>
  </si>
  <si>
    <t>LUG CSA 13468.60128356</t>
  </si>
  <si>
    <t>LUG - TBD275</t>
  </si>
  <si>
    <t>LUG CSA 13093.60029776</t>
  </si>
  <si>
    <t>LUG - TBD276</t>
  </si>
  <si>
    <t>LUG CSA 13592.10402276</t>
  </si>
  <si>
    <t>LUG - TBD277</t>
  </si>
  <si>
    <t>LUG CSA 13106.10361899</t>
  </si>
  <si>
    <t>LUG - TBD278</t>
  </si>
  <si>
    <t>LUG CSA 13948.60320571</t>
  </si>
  <si>
    <t>LUG - TBD279</t>
  </si>
  <si>
    <t>LUG CSA 13099.93329325</t>
  </si>
  <si>
    <t>LUG - TBD280</t>
  </si>
  <si>
    <t>LUG CSA 13102.60350013</t>
  </si>
  <si>
    <t>LUG - TBD281</t>
  </si>
  <si>
    <t>LUG CSA 13592.10402236</t>
  </si>
  <si>
    <t>LUG - TBD282</t>
  </si>
  <si>
    <t>LUG CSA 13021.92076524</t>
  </si>
  <si>
    <t>LUG - TBD283</t>
  </si>
  <si>
    <t>LUG CSA 13099.60125260</t>
  </si>
  <si>
    <t>LUG - TBD284</t>
  </si>
  <si>
    <t>LUG CSA 13632.10408280</t>
  </si>
  <si>
    <t>LUG - TBD285</t>
  </si>
  <si>
    <t>LUG CSA 13418.60081660</t>
  </si>
  <si>
    <t>LUG - TBD286</t>
  </si>
  <si>
    <t>LUG CSA 13592.90959317</t>
  </si>
  <si>
    <t>LUG - TBD287</t>
  </si>
  <si>
    <t>LUG CSA 13093.60031511</t>
  </si>
  <si>
    <t>LUG - TBD288</t>
  </si>
  <si>
    <t>LUG CSA 13176.91960479</t>
  </si>
  <si>
    <t>LUG - TBD289</t>
  </si>
  <si>
    <t>LUG CSA 13102.60350014</t>
  </si>
  <si>
    <t>LUG - TBD290</t>
  </si>
  <si>
    <t>LUG CSA 13104.91640897</t>
  </si>
  <si>
    <t>LUG - TBD291</t>
  </si>
  <si>
    <t>LUG CSA 13093.60029778</t>
  </si>
  <si>
    <t>LUG - TBD292</t>
  </si>
  <si>
    <t>LUG CSA 13592.91537203</t>
  </si>
  <si>
    <t>LUG - TBD293</t>
  </si>
  <si>
    <t>LUG CSA 13176.10375130</t>
  </si>
  <si>
    <t>LUG - TBD294</t>
  </si>
  <si>
    <t>LUG CSA 13468.60128351</t>
  </si>
  <si>
    <t>LUG - TBD295</t>
  </si>
  <si>
    <t>LUG CSA 13835.10429512</t>
  </si>
  <si>
    <t>LUG - TBD296</t>
  </si>
  <si>
    <t>LUG CSA 13093.92037863</t>
  </si>
  <si>
    <t>LUG - TBD297</t>
  </si>
  <si>
    <t>LUG CSA 13093.60029758</t>
  </si>
  <si>
    <t>LUG - TBD298</t>
  </si>
  <si>
    <t>LUG CSA 13835.10429550</t>
  </si>
  <si>
    <t>LUG - TBD299</t>
  </si>
  <si>
    <t>LUG DCA 13431.60529999</t>
  </si>
  <si>
    <t>LUG - TBD300</t>
  </si>
  <si>
    <t>LUG DCA 13004.10758536</t>
  </si>
  <si>
    <t>LUG - TBD301</t>
  </si>
  <si>
    <t>LUG DCA 13431.92349883</t>
  </si>
  <si>
    <t>LUG - TBD302</t>
  </si>
  <si>
    <t>LUG DCA 13006.60642676</t>
  </si>
  <si>
    <t>LUG - TBD303</t>
  </si>
  <si>
    <t>LUG DCA 13006.92962818</t>
  </si>
  <si>
    <t>LUG - TBD304</t>
  </si>
  <si>
    <t>LUG DCA 13006.10129786</t>
  </si>
  <si>
    <t>LUG - TBD305</t>
  </si>
  <si>
    <t>LUG DCA 13329.92835651</t>
  </si>
  <si>
    <t>LUG - TBD306</t>
  </si>
  <si>
    <t>LUG DCA 13431.60297955</t>
  </si>
  <si>
    <t>LUG - TBD307</t>
  </si>
  <si>
    <t>LUG DCA 13431.10745580</t>
  </si>
  <si>
    <t>LUG - TBD308</t>
  </si>
  <si>
    <t>LUG DCA 13431.92545401</t>
  </si>
  <si>
    <t>LUG - TBD309</t>
  </si>
  <si>
    <t>LUG DCA 13329.91804875</t>
  </si>
  <si>
    <t>LUG - TBD310</t>
  </si>
  <si>
    <t>LUG DCA 13431.93281804</t>
  </si>
  <si>
    <t>LUG - TBD311</t>
  </si>
  <si>
    <t>LUG DCA 13431.90165527</t>
  </si>
  <si>
    <t>LUG - TBD312</t>
  </si>
  <si>
    <t>LUG DCA 13329.91805704</t>
  </si>
  <si>
    <t>LUG - TBD313</t>
  </si>
  <si>
    <t>LUG DCA 13431.10745641</t>
  </si>
  <si>
    <t>LUG - TBD314</t>
  </si>
  <si>
    <t>LUG DCA 13431.60389100</t>
  </si>
  <si>
    <t>LUG - TBD315</t>
  </si>
  <si>
    <t>LUG DCA 13006.90418738</t>
  </si>
  <si>
    <t>LUG - TBD316</t>
  </si>
  <si>
    <t>LUG DCA 13431.91110014</t>
  </si>
  <si>
    <t>LUG - TBD317</t>
  </si>
  <si>
    <t>LUG DCA 13006.10129843</t>
  </si>
  <si>
    <t>LUG - TBD318</t>
  </si>
  <si>
    <t>LUG DCA 13329.90823812</t>
  </si>
  <si>
    <t>LUG - TBD319</t>
  </si>
  <si>
    <t>LUG DCA 13329.91725611</t>
  </si>
  <si>
    <t>LUG - TBD320</t>
  </si>
  <si>
    <t>LUG DCA 13431.92347858</t>
  </si>
  <si>
    <t>LUG - TBD321</t>
  </si>
  <si>
    <t>LUG DCA 13431.92354982</t>
  </si>
  <si>
    <t>LUG - TBD322</t>
  </si>
  <si>
    <t>LUG DCA 13006.92929934</t>
  </si>
  <si>
    <t>LUG - TBD323</t>
  </si>
  <si>
    <t>LUG DCA 13006.60035995</t>
  </si>
  <si>
    <t>LUG - TBD324</t>
  </si>
  <si>
    <t>LUG DCA 13006.10129777</t>
  </si>
  <si>
    <t>LUG - TBD325</t>
  </si>
  <si>
    <t>LUG DCA 13329.91804851</t>
  </si>
  <si>
    <t>LUG - TBD76</t>
  </si>
  <si>
    <t>LUG PCA 13724.90295206</t>
  </si>
  <si>
    <t>LUG - TBD77</t>
  </si>
  <si>
    <t>LUG PCA 13724.90295207</t>
  </si>
  <si>
    <t>LUG - TBD78</t>
  </si>
  <si>
    <t>LUG PCA 13724.60503818</t>
  </si>
  <si>
    <t>LUG - TBD79</t>
  </si>
  <si>
    <t>LUG PCA 13724.10671327</t>
  </si>
  <si>
    <t>LUG - TBD80</t>
  </si>
  <si>
    <t>LUG PCA 13785.60398085</t>
  </si>
  <si>
    <t>LUG - TBD81</t>
  </si>
  <si>
    <t>LUG PCA 13655.92356416</t>
  </si>
  <si>
    <t>LUG - TBD82</t>
  </si>
  <si>
    <t>LUG PCA 13785.10667391</t>
  </si>
  <si>
    <t>LUG - TBD83</t>
  </si>
  <si>
    <t>LUG PCA 13785.92051767</t>
  </si>
  <si>
    <t>LUG - TBD84</t>
  </si>
  <si>
    <t>LUG PCA 13462.91382618</t>
  </si>
  <si>
    <t>LUG - TBD85</t>
  </si>
  <si>
    <t>LUG PCA 13961.10696435</t>
  </si>
  <si>
    <t>LUG - TBD86</t>
  </si>
  <si>
    <t>LUG PCA 13655.92356595</t>
  </si>
  <si>
    <t>LUG - TBD87</t>
  </si>
  <si>
    <t>LUG PCA 13785.10667361</t>
  </si>
  <si>
    <t>LUG - TBD88</t>
  </si>
  <si>
    <t>LUG PCA 13785.60393235</t>
  </si>
  <si>
    <t>LUG - TBD89</t>
  </si>
  <si>
    <t>LUG PCA 13785.92464127</t>
  </si>
  <si>
    <t>LUG - TBD90</t>
  </si>
  <si>
    <t>LUG PCA 13785.90851473</t>
  </si>
  <si>
    <t>LUG - TBD91</t>
  </si>
  <si>
    <t>LUG PCA 13785.10667366</t>
  </si>
  <si>
    <t>LUG - TBD92</t>
  </si>
  <si>
    <t>LUG PCA 13655.91714169</t>
  </si>
  <si>
    <t>LUG - TBD93</t>
  </si>
  <si>
    <t>LUG PCA 13655.92358234</t>
  </si>
  <si>
    <t>LUG - TBD94</t>
  </si>
  <si>
    <t>LUG PCA 13961.10696429</t>
  </si>
  <si>
    <t>LUG - TBD95</t>
  </si>
  <si>
    <t>LUG PCA 13655.92356632</t>
  </si>
  <si>
    <t>LUG - TBD96</t>
  </si>
  <si>
    <t>LUG PCA 13961.10696498</t>
  </si>
  <si>
    <t>LUG - TBD97</t>
  </si>
  <si>
    <t>LUG WHA 13370.90747759</t>
  </si>
  <si>
    <t>LUG - TBD98</t>
  </si>
  <si>
    <t>LUG WHA 13309.91504609</t>
  </si>
  <si>
    <t>PRE-09361.104</t>
  </si>
  <si>
    <t>PRE-09361.118</t>
  </si>
  <si>
    <t>PRE-09361.130</t>
  </si>
  <si>
    <t>LUG - TBD99</t>
  </si>
  <si>
    <t>LUG - TBD648</t>
  </si>
  <si>
    <t>LUG WSA 13217.10028768</t>
  </si>
  <si>
    <t>LUG - TBD649</t>
  </si>
  <si>
    <t>LUG CSA 13420.10055941</t>
  </si>
  <si>
    <t>LUG - TBD650</t>
  </si>
  <si>
    <t>LUG WSA 13405.10064507</t>
  </si>
  <si>
    <t>LUG - TBD651</t>
  </si>
  <si>
    <t>LUG WSA 13405.10064508</t>
  </si>
  <si>
    <t>LUG - TBD652</t>
  </si>
  <si>
    <t>LUG WSA 13405.10064523</t>
  </si>
  <si>
    <t>LUG - TBD653</t>
  </si>
  <si>
    <t>LUG CSA 13028.10085332</t>
  </si>
  <si>
    <t>LUG - TBD654</t>
  </si>
  <si>
    <t>LUG ESA 13906.10097045</t>
  </si>
  <si>
    <t>LUG - TBD655</t>
  </si>
  <si>
    <t>LUG ESA 13909.10097063</t>
  </si>
  <si>
    <t>LUG - TBD656</t>
  </si>
  <si>
    <t>LUG WSA 13059.10122239</t>
  </si>
  <si>
    <t>LUG - TBD657</t>
  </si>
  <si>
    <t>LUG WSA 13358.10147354</t>
  </si>
  <si>
    <t>LUG - TBD658</t>
  </si>
  <si>
    <t>LUG WSA 13142.10162073</t>
  </si>
  <si>
    <t>LUG - TBD659</t>
  </si>
  <si>
    <t>LUG WSA 13207.10168329</t>
  </si>
  <si>
    <t>LUG - TBD660</t>
  </si>
  <si>
    <t>LUG WSA 13191.10173491</t>
  </si>
  <si>
    <t>LUG - TBD661</t>
  </si>
  <si>
    <t>LUG WSA 13191.10173494</t>
  </si>
  <si>
    <t>LUG - TBD662</t>
  </si>
  <si>
    <t>LUG WSA 13191.10173500</t>
  </si>
  <si>
    <t>LUG - TBD663</t>
  </si>
  <si>
    <t>LUG WSA 13191.10173518</t>
  </si>
  <si>
    <t>LUG - TBD664</t>
  </si>
  <si>
    <t>LUG WSA 13358.10197577</t>
  </si>
  <si>
    <t>LUG - TBD665</t>
  </si>
  <si>
    <t>LUG WSA 13510.10218976</t>
  </si>
  <si>
    <t>LUG - TBD666</t>
  </si>
  <si>
    <t>LUG WSA 13510.10218987</t>
  </si>
  <si>
    <t>LUG - TBD667</t>
  </si>
  <si>
    <t>LUG WSA 13889.10266413</t>
  </si>
  <si>
    <t>LUG - TBD668</t>
  </si>
  <si>
    <t>LUG WSA 13754.10297442</t>
  </si>
  <si>
    <t>LUG - TBD669</t>
  </si>
  <si>
    <t>LUG WSA 13738.10298286</t>
  </si>
  <si>
    <t>LUG - TBD670</t>
  </si>
  <si>
    <t>LUG WSA 13740.10299009</t>
  </si>
  <si>
    <t>LUG - TBD671</t>
  </si>
  <si>
    <t>LUG WSA 13865.10311280</t>
  </si>
  <si>
    <t>LUG - TBD672</t>
  </si>
  <si>
    <t>LUG WSA 13870.10320670</t>
  </si>
  <si>
    <t>LUG - TBD673</t>
  </si>
  <si>
    <t>LUG WSA 13870.10320672</t>
  </si>
  <si>
    <t>LUG - TBD674</t>
  </si>
  <si>
    <t>LUG WSA 13870.10320688</t>
  </si>
  <si>
    <t>LUG - TBD675</t>
  </si>
  <si>
    <t>LUG WSA 14031.10340753</t>
  </si>
  <si>
    <t>LUG - TBD676</t>
  </si>
  <si>
    <t>LUG WSA 14031.10340775</t>
  </si>
  <si>
    <t>LUG - TBD677</t>
  </si>
  <si>
    <t>LUG CSA 13101.10366868</t>
  </si>
  <si>
    <t>LUG - TBD678</t>
  </si>
  <si>
    <t>LUG CSA 13348.10383149</t>
  </si>
  <si>
    <t>LUG - TBD679</t>
  </si>
  <si>
    <t>LUG CSA 13828.10424241</t>
  </si>
  <si>
    <t>LUG - TBD680</t>
  </si>
  <si>
    <t>LUG CSA 13829.10425054</t>
  </si>
  <si>
    <t>LUG - TBD681</t>
  </si>
  <si>
    <t>LUG CSA 13630.10429530</t>
  </si>
  <si>
    <t>LUG - TBD682</t>
  </si>
  <si>
    <t>LUG ESA 13229.10457701</t>
  </si>
  <si>
    <t>LUG - TBD683</t>
  </si>
  <si>
    <t>LUG ESA 13229.10457713</t>
  </si>
  <si>
    <t>LUG - TBD684</t>
  </si>
  <si>
    <t>LUG ESA 13686.10516414</t>
  </si>
  <si>
    <t>LUG - TBD685</t>
  </si>
  <si>
    <t>LUG CSA 13840.10583638</t>
  </si>
  <si>
    <t>LUG - TBD686</t>
  </si>
  <si>
    <t>LUG SHA 13001.10663251</t>
  </si>
  <si>
    <t>LUG - TBD687</t>
  </si>
  <si>
    <t>LUG SHA 13001.10663258</t>
  </si>
  <si>
    <t>LUG - TBD688</t>
  </si>
  <si>
    <t>LUG PCA 13724.10671224</t>
  </si>
  <si>
    <t>LUG - TBD689</t>
  </si>
  <si>
    <t>LUG PCA 13724.10671287</t>
  </si>
  <si>
    <t>LUG - TBD690</t>
  </si>
  <si>
    <t>LUG PCA 13268.10705847</t>
  </si>
  <si>
    <t>LUG - TBD691</t>
  </si>
  <si>
    <t>LUG PCA 13268.10705883</t>
  </si>
  <si>
    <t>LUG - TBD692</t>
  </si>
  <si>
    <t>LUG PCA 13268.10705889</t>
  </si>
  <si>
    <t>LUG - TBD693</t>
  </si>
  <si>
    <t>LUG SHA 13817.10722371</t>
  </si>
  <si>
    <t>LUG - TBD694</t>
  </si>
  <si>
    <t>LUG SHA 13817.10722388</t>
  </si>
  <si>
    <t>LUG - TBD695</t>
  </si>
  <si>
    <t>LUG SHA 13817.10722416</t>
  </si>
  <si>
    <t>LUG - TBD696</t>
  </si>
  <si>
    <t>LUG SHA 13817.10722429</t>
  </si>
  <si>
    <t>LUG - TBD697</t>
  </si>
  <si>
    <t>LUG SHA 13489.10737681</t>
  </si>
  <si>
    <t>LUG - TBD698</t>
  </si>
  <si>
    <t>LUG SHA 14020.10742009</t>
  </si>
  <si>
    <t>LUG - TBD699</t>
  </si>
  <si>
    <t>LUG SHA 14020.10742013</t>
  </si>
  <si>
    <t>LUG - TBD700</t>
  </si>
  <si>
    <t>LUG SHA 14020.10742015</t>
  </si>
  <si>
    <t>LUG - TBD701</t>
  </si>
  <si>
    <t>LUG PCA 13243.10791865</t>
  </si>
  <si>
    <t>LUG - TBD702</t>
  </si>
  <si>
    <t>LUG PCA 13243.10791889</t>
  </si>
  <si>
    <t>LUG - TBD703</t>
  </si>
  <si>
    <t>LUG SHA 13344.10813122</t>
  </si>
  <si>
    <t>LUG - TBD704</t>
  </si>
  <si>
    <t>LUG SHA 13341.10813126</t>
  </si>
  <si>
    <t>LUG - TBD705</t>
  </si>
  <si>
    <t>LUG - TBD706</t>
  </si>
  <si>
    <t>LUG ESA 13686.10840134</t>
  </si>
  <si>
    <t>LUG - TBD707</t>
  </si>
  <si>
    <t>LUG ESA 13038.10859730</t>
  </si>
  <si>
    <t>LUG - TBD708</t>
  </si>
  <si>
    <t>LUG SHA 13003.10895244</t>
  </si>
  <si>
    <t>LUG - TBD709</t>
  </si>
  <si>
    <t>LUG SHA 13003.10895256</t>
  </si>
  <si>
    <t>LUG - TBD710</t>
  </si>
  <si>
    <t>LUG SHA 13003.10895259</t>
  </si>
  <si>
    <t>LUG - TBD711</t>
  </si>
  <si>
    <t>LUG SHA 13003.10895266</t>
  </si>
  <si>
    <t>LUG - TBD712</t>
  </si>
  <si>
    <t>LUG SHA 13342.10925106</t>
  </si>
  <si>
    <t>LUG - TBD713</t>
  </si>
  <si>
    <t>LUG SHA 13342.10925119</t>
  </si>
  <si>
    <t>LUG - TBD714</t>
  </si>
  <si>
    <t>LUG SHA 13342.10925137</t>
  </si>
  <si>
    <t>LUG - TBD715</t>
  </si>
  <si>
    <t>LUG CSA 13090.60010026</t>
  </si>
  <si>
    <t>LUG - TBD716</t>
  </si>
  <si>
    <t>LUG CSA 13094.60013838</t>
  </si>
  <si>
    <t>LUG - TBD717</t>
  </si>
  <si>
    <t>LUG WSA 13613.60031838</t>
  </si>
  <si>
    <t>LUG - TBD718</t>
  </si>
  <si>
    <t>LUG WSA 13405.60048514</t>
  </si>
  <si>
    <t>LUG - TBD719</t>
  </si>
  <si>
    <t>LUG WSA 13358.60081731</t>
  </si>
  <si>
    <t>LUG - TBD720</t>
  </si>
  <si>
    <t>LUG WSA 13059.60084637</t>
  </si>
  <si>
    <t>LUG - TBD721</t>
  </si>
  <si>
    <t>LUG WSA 13510.60088567</t>
  </si>
  <si>
    <t>LUG - TBD722</t>
  </si>
  <si>
    <t>LUG WSA 13533.60094069</t>
  </si>
  <si>
    <t>LUG - TBD723</t>
  </si>
  <si>
    <t>LUG WSA 13334.60104341</t>
  </si>
  <si>
    <t>LUG - TBD724</t>
  </si>
  <si>
    <t>LUG WSA 13740.60104604</t>
  </si>
  <si>
    <t>LUG - TBD725</t>
  </si>
  <si>
    <t>LUG WSA 13358.60170521</t>
  </si>
  <si>
    <t>LUG - TBD726</t>
  </si>
  <si>
    <t>LUG ESA 13229.60251639</t>
  </si>
  <si>
    <t>LUG - TBD727</t>
  </si>
  <si>
    <t>LUG ESA 14109.60272365</t>
  </si>
  <si>
    <t>LUG - TBD728</t>
  </si>
  <si>
    <t>LUG WSA 13865.60305740</t>
  </si>
  <si>
    <t>LUG - TBD729</t>
  </si>
  <si>
    <t>LUG PCA 13722.60360859</t>
  </si>
  <si>
    <t>LUG - TBD730</t>
  </si>
  <si>
    <t>LUG ESA 14114.60380731</t>
  </si>
  <si>
    <t>LUG - TBD731</t>
  </si>
  <si>
    <t>LUG SHA 14020.60440052</t>
  </si>
  <si>
    <t>LUG - TBD732</t>
  </si>
  <si>
    <t>LUG WSA 13191.60474882</t>
  </si>
  <si>
    <t>LUG - TBD733</t>
  </si>
  <si>
    <t>LUG WSA 13358.60505673</t>
  </si>
  <si>
    <t>LUG - TBD734</t>
  </si>
  <si>
    <t>LUG WSA 13740.60614298</t>
  </si>
  <si>
    <t>LUG - TBD735</t>
  </si>
  <si>
    <t>LUG WSA 13217.60659922</t>
  </si>
  <si>
    <t>LUG - TBD736</t>
  </si>
  <si>
    <t>LUG WSA 13754.90097474</t>
  </si>
  <si>
    <t>LUG - TBD737</t>
  </si>
  <si>
    <t>LUG SHA 14024.90106483</t>
  </si>
  <si>
    <t>LUG - TBD738</t>
  </si>
  <si>
    <t>LUG SHA 14024.90111178</t>
  </si>
  <si>
    <t>LUG - TBD739</t>
  </si>
  <si>
    <t>LUG WSA 13207.90146008</t>
  </si>
  <si>
    <t>LUG - TBD740</t>
  </si>
  <si>
    <t>LUG WSA 13208.90152415</t>
  </si>
  <si>
    <t>LUG - TBD741</t>
  </si>
  <si>
    <t>LUG CSA 13630.90179103</t>
  </si>
  <si>
    <t>LUG - TBD742</t>
  </si>
  <si>
    <t>LUG SHA 13817.90199873</t>
  </si>
  <si>
    <t>LUG - TBD743</t>
  </si>
  <si>
    <t>LUG SHA 13817.90204879</t>
  </si>
  <si>
    <t>LUG - TBD744</t>
  </si>
  <si>
    <t>LUG SHA 13489.90367628</t>
  </si>
  <si>
    <t>LUG - TBD745</t>
  </si>
  <si>
    <t>LUG PCA 13268.90378808</t>
  </si>
  <si>
    <t>LUG - TBD746</t>
  </si>
  <si>
    <t>LUG WSA 13740.90392839</t>
  </si>
  <si>
    <t>LUG - TBD747</t>
  </si>
  <si>
    <t>LUG ESA 13906.90397839</t>
  </si>
  <si>
    <t>LUG - TBD748</t>
  </si>
  <si>
    <t>LUG ESA 13906.90397845</t>
  </si>
  <si>
    <t>LUG - TBD749</t>
  </si>
  <si>
    <t>LUG WSA 13754.90423524</t>
  </si>
  <si>
    <t>LUG - TBD750</t>
  </si>
  <si>
    <t>LUG WSA 13895.90424414</t>
  </si>
  <si>
    <t>LUG - TBD751</t>
  </si>
  <si>
    <t>LUG WSA 13613.90530159</t>
  </si>
  <si>
    <t>LUG - TBD752</t>
  </si>
  <si>
    <t>LUG PCA 13243.90586046</t>
  </si>
  <si>
    <t>LUG - TBD753</t>
  </si>
  <si>
    <t>LUG WSA 13754.90630567</t>
  </si>
  <si>
    <t>LUG - TBD754</t>
  </si>
  <si>
    <t>LUG SHA 13003.90638278</t>
  </si>
  <si>
    <t>LUG - TBD755</t>
  </si>
  <si>
    <t>LUG SHA 13003.90638283</t>
  </si>
  <si>
    <t>LUG - TBD756</t>
  </si>
  <si>
    <t>LUG WSA 13220.90668598</t>
  </si>
  <si>
    <t>LUG - TBD757</t>
  </si>
  <si>
    <t>LUG WSA 14069.90668922</t>
  </si>
  <si>
    <t>LUG - TBD758</t>
  </si>
  <si>
    <t>LUG WSA 13754.90847913</t>
  </si>
  <si>
    <t>LUG - TBD759</t>
  </si>
  <si>
    <t>LUG WSA 13220.90902634</t>
  </si>
  <si>
    <t>LUG - TBD760</t>
  </si>
  <si>
    <t>LUG CSA 13420.90910088</t>
  </si>
  <si>
    <t>LUG - TBD761</t>
  </si>
  <si>
    <t>LUG SHA 13342.91007734</t>
  </si>
  <si>
    <t>LUG - TBD762</t>
  </si>
  <si>
    <t>LUG WSA 13533.91060899</t>
  </si>
  <si>
    <t>LUG - TBD763</t>
  </si>
  <si>
    <t>LUG WSA 14031.91064701</t>
  </si>
  <si>
    <t>LUG - TBD764</t>
  </si>
  <si>
    <t>LUG WSA 13142.91071417</t>
  </si>
  <si>
    <t>LUG - TBD765</t>
  </si>
  <si>
    <t>LUG WSA 13517.91150567</t>
  </si>
  <si>
    <t>LUG - TBD766</t>
  </si>
  <si>
    <t>LUG WSA 13358.91179943</t>
  </si>
  <si>
    <t>LUG - TBD767</t>
  </si>
  <si>
    <t>LUG WSA 13405.91256591</t>
  </si>
  <si>
    <t>LUG - TBD768</t>
  </si>
  <si>
    <t>LUG ESA 13909.91303529</t>
  </si>
  <si>
    <t>LUG - TBD769</t>
  </si>
  <si>
    <t>LUG ESA 13909.91338194</t>
  </si>
  <si>
    <t>LUG - TBD770</t>
  </si>
  <si>
    <t>LUG PCA 13243.91347798</t>
  </si>
  <si>
    <t>LUG - TBD771</t>
  </si>
  <si>
    <t>LUG CSA 13825.91414736</t>
  </si>
  <si>
    <t>LUG - TBD772</t>
  </si>
  <si>
    <t>LUG ESA 13038.91463885</t>
  </si>
  <si>
    <t>LUG - TBD773</t>
  </si>
  <si>
    <t>LUG CSA 13829.91481416</t>
  </si>
  <si>
    <t>LUG - TBD774</t>
  </si>
  <si>
    <t>LUG CSA 13825.91493238</t>
  </si>
  <si>
    <t>LUG - TBD775</t>
  </si>
  <si>
    <t>LUG ESA 13906.91500635</t>
  </si>
  <si>
    <t>LUG - TBD776</t>
  </si>
  <si>
    <t>LUG WSA 14031.91680239</t>
  </si>
  <si>
    <t>LUG - TBD777</t>
  </si>
  <si>
    <t>LUG SHA 14024.91741334</t>
  </si>
  <si>
    <t>LUG - TBD778</t>
  </si>
  <si>
    <t>LUG ESA 14114.91755453</t>
  </si>
  <si>
    <t>LUG - TBD779</t>
  </si>
  <si>
    <t>LUG CSA 14041.91780595</t>
  </si>
  <si>
    <t>LUG - TBD780</t>
  </si>
  <si>
    <t>LUG CSA 14041.91780598</t>
  </si>
  <si>
    <t>LUG - TBD781</t>
  </si>
  <si>
    <t>LUG WSA 13405.91811196</t>
  </si>
  <si>
    <t>LUG - TBD782</t>
  </si>
  <si>
    <t>LUG WSA 13889.91845370</t>
  </si>
  <si>
    <t>LUG - TBD783</t>
  </si>
  <si>
    <t>LUG CSA 13630.91863539</t>
  </si>
  <si>
    <t>LUG - TBD784</t>
  </si>
  <si>
    <t>LUG WSA 13754.91928022</t>
  </si>
  <si>
    <t>LUG - TBD785</t>
  </si>
  <si>
    <t>LUG WSA 13754.91930150</t>
  </si>
  <si>
    <t>LUG - TBD786</t>
  </si>
  <si>
    <t>LUG WSA 13740.91943165</t>
  </si>
  <si>
    <t>LUG - TBD787</t>
  </si>
  <si>
    <t>LUG WSA 13740.91951196</t>
  </si>
  <si>
    <t>LUG - TBD788</t>
  </si>
  <si>
    <t>LUG WSA 14031.91999678</t>
  </si>
  <si>
    <t>LUG - TBD789</t>
  </si>
  <si>
    <t>LUG WSA 13161.92081600</t>
  </si>
  <si>
    <t>LUG - TBD790</t>
  </si>
  <si>
    <t>LUG WSA 13217.92097014</t>
  </si>
  <si>
    <t>LUG - TBD791</t>
  </si>
  <si>
    <t>LUG SHA 13650.92182142</t>
  </si>
  <si>
    <t>LUG - TBD792</t>
  </si>
  <si>
    <t>LUG WSA 13207.92190389</t>
  </si>
  <si>
    <t>LUG - TBD793</t>
  </si>
  <si>
    <t>LUG ESA 13909.92199793</t>
  </si>
  <si>
    <t>LUG - TBD794</t>
  </si>
  <si>
    <t>LUG ESA 13909.92200425</t>
  </si>
  <si>
    <t>LUG - TBD795</t>
  </si>
  <si>
    <t>LUG WSA 13754.92203067</t>
  </si>
  <si>
    <t>LUG - TBD796</t>
  </si>
  <si>
    <t>LUG WSA 13754.92203676</t>
  </si>
  <si>
    <t>LUG - TBD797</t>
  </si>
  <si>
    <t>LUG ESA 13909.92206482</t>
  </si>
  <si>
    <t>LUG - TBD798</t>
  </si>
  <si>
    <t>LUG WSA 13161.92214946</t>
  </si>
  <si>
    <t>LUG - TBD799</t>
  </si>
  <si>
    <t>LUG ESA 13710.92263635</t>
  </si>
  <si>
    <t>LUG - TBD800</t>
  </si>
  <si>
    <t>LUG ESA 13038.92275699</t>
  </si>
  <si>
    <t>LUG - TBD801</t>
  </si>
  <si>
    <t>LUG ESA 13710.92287705</t>
  </si>
  <si>
    <t>LUG - TBD802</t>
  </si>
  <si>
    <t>LUG ESA 13229.92389274</t>
  </si>
  <si>
    <t>LUG - TBD803</t>
  </si>
  <si>
    <t>LUG SHA 13342.92390275</t>
  </si>
  <si>
    <t>LUG - TBD804</t>
  </si>
  <si>
    <t>LUG SHA 13489.92436549</t>
  </si>
  <si>
    <t>LUG - TBD805</t>
  </si>
  <si>
    <t>LUG WSA 13510.92448697</t>
  </si>
  <si>
    <t>LUG - TBD806</t>
  </si>
  <si>
    <t>LUG SHA 13001.92472394</t>
  </si>
  <si>
    <t>LUG - TBD807</t>
  </si>
  <si>
    <t>LUG ESA 13039.92496615</t>
  </si>
  <si>
    <t>LUG - TBD808</t>
  </si>
  <si>
    <t>LUG CSA 14041.92679285</t>
  </si>
  <si>
    <t>LUG - TBD809</t>
  </si>
  <si>
    <t>LUG WSA 13208.92767544</t>
  </si>
  <si>
    <t>LUG - TBD810</t>
  </si>
  <si>
    <t>LUG CSA 13420.92810815</t>
  </si>
  <si>
    <t>LUG - TBD811</t>
  </si>
  <si>
    <t>LUG SHA 13344.92814355</t>
  </si>
  <si>
    <t>LUG - TBD812</t>
  </si>
  <si>
    <t>LUG CSA 13630.92831833</t>
  </si>
  <si>
    <t>LUG - TBD813</t>
  </si>
  <si>
    <t>LUG ESA 13229.92953759</t>
  </si>
  <si>
    <t>LUG - TBD814</t>
  </si>
  <si>
    <t>LUG WSA 13059.93003525</t>
  </si>
  <si>
    <t>LUG - TBD815</t>
  </si>
  <si>
    <t>LUG PCA 13268.93067842</t>
  </si>
  <si>
    <t>LUG - TBD816</t>
  </si>
  <si>
    <t>LUG ESA 13039.93090160</t>
  </si>
  <si>
    <t>LUG - TBD817</t>
  </si>
  <si>
    <t>LUG ESA 13039.93116108</t>
  </si>
  <si>
    <t>LUG - TBD818</t>
  </si>
  <si>
    <t>LUG SHA 13344.93164126</t>
  </si>
  <si>
    <t>LUG - TBD819</t>
  </si>
  <si>
    <t>LUG WSA 13740.93176460</t>
  </si>
  <si>
    <t>LUG - TBD820</t>
  </si>
  <si>
    <t>LUG SHA 13817.93215104</t>
  </si>
  <si>
    <t>LUG - TBD821</t>
  </si>
  <si>
    <t>LUG CSA 13351.93283740</t>
  </si>
  <si>
    <t>LUG - TBD822</t>
  </si>
  <si>
    <t>LUG PCA 13268.93351292</t>
  </si>
  <si>
    <t>LUG - TBD823</t>
  </si>
  <si>
    <t>LUG ESA 13906.93403488</t>
  </si>
  <si>
    <t>LUG - TBD824</t>
  </si>
  <si>
    <t>LUG PCA 13268.93449800</t>
  </si>
  <si>
    <t>LUG - TBD825</t>
  </si>
  <si>
    <t>LUG CSA JUNEAU.10442391</t>
  </si>
  <si>
    <t>LUG - TBD826</t>
  </si>
  <si>
    <t>LUG CSA YUKON.10442385</t>
  </si>
  <si>
    <t>2023 O&amp;M</t>
  </si>
  <si>
    <t>2024 O&amp;M</t>
  </si>
  <si>
    <t>2025 O&amp;M</t>
  </si>
  <si>
    <t>2026 O&amp;M</t>
  </si>
  <si>
    <t>2027 O&amp;M</t>
  </si>
  <si>
    <t>2028 O&amp;M</t>
  </si>
  <si>
    <t>2029 O&amp;M</t>
  </si>
  <si>
    <t>Clause?</t>
  </si>
  <si>
    <t>Vegetation Management</t>
  </si>
  <si>
    <r>
      <t xml:space="preserve">Distribution SPP Veg Mgmnt - </t>
    </r>
    <r>
      <rPr>
        <sz val="12"/>
        <color rgb="FF00B050"/>
        <rFont val="Arial"/>
        <family val="2"/>
      </rPr>
      <t>Planned+</t>
    </r>
  </si>
  <si>
    <t>Plan Development Costs</t>
  </si>
  <si>
    <t>Internal Staffing (Dx only)</t>
  </si>
  <si>
    <t>Incremental Staffing (Dx only)</t>
  </si>
  <si>
    <t>Planned</t>
  </si>
  <si>
    <t>Supplemental</t>
  </si>
  <si>
    <t>Mid-cycle</t>
  </si>
  <si>
    <t>Reactive (Dx only) - a.k.a. "Unplanned"</t>
  </si>
  <si>
    <t>T</t>
  </si>
  <si>
    <t>Transmission SPP Veg Mgmnt</t>
  </si>
  <si>
    <t>Internal Staffing (Tx only)</t>
  </si>
  <si>
    <t>ROW Maintenance (Mowing, etc)</t>
  </si>
  <si>
    <t>69kv Incremental</t>
  </si>
  <si>
    <t>Infrastructure Inspections</t>
  </si>
  <si>
    <t>Distribution Wood Pole Inspections</t>
  </si>
  <si>
    <t>Routine Ground Patrol - Trans</t>
  </si>
  <si>
    <t>Infrared Thermography - Trans</t>
  </si>
  <si>
    <t xml:space="preserve">Above Ground Inspection - Trans </t>
  </si>
  <si>
    <t>Ground Line Inspections - Trans</t>
  </si>
  <si>
    <t>Substation Inspections</t>
  </si>
  <si>
    <t>Common</t>
  </si>
  <si>
    <t>Other SHP Initiatives (Disaster Prep)</t>
  </si>
  <si>
    <t>no</t>
  </si>
  <si>
    <t>Distribution Pole Replacement O&amp;M (transfers)</t>
  </si>
  <si>
    <t>Program Support Labor $</t>
  </si>
  <si>
    <t>SUMMARY FOR REVENUE REQUIREMENT (&amp; RATE IMPACT) CALCULATION</t>
  </si>
  <si>
    <t>TOTAL</t>
  </si>
  <si>
    <t>O&amp;M Recoverable Through Clause</t>
  </si>
  <si>
    <t>Vegetation Management - Distr "Planned+"</t>
  </si>
  <si>
    <t>Vegetation Management - Trans</t>
  </si>
  <si>
    <t>Infrastructure Inspections - Distr</t>
  </si>
  <si>
    <t>Infrastructure Inspections - Trans</t>
  </si>
  <si>
    <t>O&amp;M in Plan but NOT Recoverable Through Clause</t>
  </si>
  <si>
    <t>Vegetation Management - Distr "Unplanned" ("Reactive")</t>
  </si>
  <si>
    <t>Clause</t>
  </si>
  <si>
    <t>Exp Type</t>
  </si>
  <si>
    <t>%</t>
  </si>
  <si>
    <t>Charge Type</t>
  </si>
  <si>
    <t>Year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</si>
  <si>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</si>
  <si>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</si>
  <si>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</si>
  <si>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</si>
  <si>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</si>
  <si>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</si>
  <si>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</si>
  <si>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</si>
  <si>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</si>
  <si>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</si>
  <si>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</si>
  <si>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SPP 1</t>
  </si>
  <si>
    <t>yes</t>
  </si>
  <si>
    <t>SPP - OH to UG Conversion</t>
  </si>
  <si>
    <t>Additions</t>
  </si>
  <si>
    <t>Other Costs</t>
  </si>
  <si>
    <t>depr. svgs</t>
  </si>
  <si>
    <t>Retirements</t>
  </si>
  <si>
    <t>SPP 2</t>
  </si>
  <si>
    <t>PRE-09360</t>
  </si>
  <si>
    <t>SPP - Transmission Asset Upgrades</t>
  </si>
  <si>
    <t>SPP 3</t>
  </si>
  <si>
    <t>PRE-09400</t>
  </si>
  <si>
    <t>SPP - Substation Extreme Weather Protection</t>
  </si>
  <si>
    <t>Dist Sub - Acct 361</t>
  </si>
  <si>
    <t>SPP4</t>
  </si>
  <si>
    <t>PRE-09362</t>
  </si>
  <si>
    <t>SPP - Targeted Distribution Overhead Hardening</t>
  </si>
  <si>
    <t>SPP 5</t>
  </si>
  <si>
    <t>PRE-09401</t>
  </si>
  <si>
    <t>SPP - Transmission Access</t>
  </si>
  <si>
    <t>SPP 6</t>
  </si>
  <si>
    <t>TBD</t>
  </si>
  <si>
    <t>SPP - Distribution Pole Replacements</t>
  </si>
  <si>
    <t>Retirement</t>
  </si>
  <si>
    <t>Est In-Service Date Assumptions</t>
  </si>
  <si>
    <t>12 months</t>
  </si>
  <si>
    <t>9 months</t>
  </si>
  <si>
    <t>? months</t>
  </si>
  <si>
    <t>Est In-Service Date not needed for retirements</t>
  </si>
  <si>
    <t>2030 O&amp;M</t>
  </si>
  <si>
    <t>2031 O&amp;M</t>
  </si>
  <si>
    <t>Storm Protection Plan</t>
  </si>
  <si>
    <t>This tab should pull from the 2022 Capital fcst tab.</t>
  </si>
  <si>
    <t xml:space="preserve">This tab should pull from the 2022 O&amp;M fcst cost element tab. </t>
  </si>
  <si>
    <t>Projected Period: January through December 2023</t>
  </si>
  <si>
    <t>January through December 2023</t>
  </si>
  <si>
    <t>Annual Escalation - not applied to all</t>
  </si>
  <si>
    <t>SPP SEW - MacDill AFB</t>
  </si>
  <si>
    <t>SEW-TBD1</t>
  </si>
  <si>
    <t>SEW-TBD1.1</t>
  </si>
  <si>
    <t>done - used Brandys info</t>
  </si>
  <si>
    <t>done - none</t>
  </si>
  <si>
    <t>PRE-09837</t>
  </si>
  <si>
    <t>SPP TXE - W. of Forbes Rd - Bridge</t>
  </si>
  <si>
    <t>PRE-09837.1</t>
  </si>
  <si>
    <t>PRE-09838</t>
  </si>
  <si>
    <t>SPP TXE - Columbus Dr #1 - Bridge</t>
  </si>
  <si>
    <t>PRE-09838.1</t>
  </si>
  <si>
    <t>PRE-09839</t>
  </si>
  <si>
    <t>SPP TXE - Tampa Palms #1 - Bridge</t>
  </si>
  <si>
    <t>PRE-09839.1</t>
  </si>
  <si>
    <t>PRE-09841</t>
  </si>
  <si>
    <t>SPP TXE - E.Sydney Washer Rd-Bridge</t>
  </si>
  <si>
    <t>PRE-09841.1</t>
  </si>
  <si>
    <t>PRE-09842</t>
  </si>
  <si>
    <t>SPP TXE - Tampa Palms #3 - Bridge</t>
  </si>
  <si>
    <t>PRE-09872</t>
  </si>
  <si>
    <t>SPP TXE - 230020 - 4 road locations</t>
  </si>
  <si>
    <t>PRE-09873</t>
  </si>
  <si>
    <t>SPP TXE - Tampa Palms #2 - Bridge</t>
  </si>
  <si>
    <t>PRE-09876</t>
  </si>
  <si>
    <t>SPP TXE - 66016</t>
  </si>
  <si>
    <t>PRE-09876.1</t>
  </si>
  <si>
    <t>PRE-09873.1</t>
  </si>
  <si>
    <t>PRE-09872.1</t>
  </si>
  <si>
    <t>PRE-09877</t>
  </si>
  <si>
    <t>SPP TXE - Tampa Palms #4 - Bridge</t>
  </si>
  <si>
    <t>PRE-09877.1</t>
  </si>
  <si>
    <t>PRE-09842.1</t>
  </si>
  <si>
    <t>PRE-09878</t>
  </si>
  <si>
    <t>SPP TXE - 66035 - 2 road locations</t>
  </si>
  <si>
    <t>PRE-09878.1</t>
  </si>
  <si>
    <t>PRE-09881</t>
  </si>
  <si>
    <t>SPP TXE - 230007</t>
  </si>
  <si>
    <t>PRE-09881.1</t>
  </si>
  <si>
    <t>TXE - TBD32</t>
  </si>
  <si>
    <t>SPP TXE - 66033</t>
  </si>
  <si>
    <t>TXE - TBD34</t>
  </si>
  <si>
    <t>SPP TXE - 66046</t>
  </si>
  <si>
    <t>TXE - TBD36</t>
  </si>
  <si>
    <t>SPP TXE - 66001 - 3 road locations</t>
  </si>
  <si>
    <t>TXE - TBD32.1</t>
  </si>
  <si>
    <t>TXE - TBD34.1</t>
  </si>
  <si>
    <t>TXE - TBD36.1</t>
  </si>
  <si>
    <t>TXE - TBD12</t>
  </si>
  <si>
    <t>TXE - TBD13</t>
  </si>
  <si>
    <t>TXE - TBD14</t>
  </si>
  <si>
    <t>TXE - TBD16</t>
  </si>
  <si>
    <t>TXE - TBD20</t>
  </si>
  <si>
    <t>TXE - TBD17</t>
  </si>
  <si>
    <t>TXE - TBD21</t>
  </si>
  <si>
    <t>TXE - TBD24</t>
  </si>
  <si>
    <t>TXE - TBD25</t>
  </si>
  <si>
    <t>TXE - TBD26</t>
  </si>
  <si>
    <t>TXE - TBD30</t>
  </si>
  <si>
    <t>TXE - TBD12.1</t>
  </si>
  <si>
    <t>TXE - TBD13.1</t>
  </si>
  <si>
    <t>TXE - TBD14.1</t>
  </si>
  <si>
    <t>TXE - TBD16.1</t>
  </si>
  <si>
    <t>TXE - TBD17.1</t>
  </si>
  <si>
    <t>TXE - TBD20.1</t>
  </si>
  <si>
    <t>TXE - TBD21.1</t>
  </si>
  <si>
    <t>TXE - TBD24.1</t>
  </si>
  <si>
    <t>TXE - TBD25.1</t>
  </si>
  <si>
    <t>TXE - TBD26.1</t>
  </si>
  <si>
    <t>TXE - TBD30.1</t>
  </si>
  <si>
    <t>TAU-TBD14</t>
  </si>
  <si>
    <t>PRE-09752</t>
  </si>
  <si>
    <t>SPP TAU - Circuit 66407</t>
  </si>
  <si>
    <t>TAU-TBD14.1</t>
  </si>
  <si>
    <t>PRE-09752.1</t>
  </si>
  <si>
    <t>TAU-TBD15</t>
  </si>
  <si>
    <t>PRE-09753</t>
  </si>
  <si>
    <t>SPP TAU - Circuit 66033</t>
  </si>
  <si>
    <t>TAU-TBD15.1</t>
  </si>
  <si>
    <t>PRE-09753.1</t>
  </si>
  <si>
    <t>TAU-TBD16</t>
  </si>
  <si>
    <t>PRE-09754</t>
  </si>
  <si>
    <t>SPP TAU - Circuit 66016</t>
  </si>
  <si>
    <t>TAU-TBD16.1</t>
  </si>
  <si>
    <t>PRE-09754.1</t>
  </si>
  <si>
    <t>TAU-TBD17</t>
  </si>
  <si>
    <t>PRE-09755</t>
  </si>
  <si>
    <t>SPP TAU - Circuit 66427</t>
  </si>
  <si>
    <t>TAU-TBD17.1</t>
  </si>
  <si>
    <t>PRE-09755.1</t>
  </si>
  <si>
    <t>TAU-TBD18</t>
  </si>
  <si>
    <t>PRE-09756</t>
  </si>
  <si>
    <t>SPP TAU - Circuit 66415</t>
  </si>
  <si>
    <t>TAU-TBD18.1</t>
  </si>
  <si>
    <t>PRE-09756.1</t>
  </si>
  <si>
    <t>TAU-TBD20</t>
  </si>
  <si>
    <t>PRE-09758</t>
  </si>
  <si>
    <t>SPP TAU - Circuit 66022</t>
  </si>
  <si>
    <t>TAU-TBD20.1</t>
  </si>
  <si>
    <t>PRE-09758.1</t>
  </si>
  <si>
    <t>TAU-TBD21</t>
  </si>
  <si>
    <t>PRE-09759</t>
  </si>
  <si>
    <t>SPP TAU - Circuit 66060</t>
  </si>
  <si>
    <t>TAU-TBD21.1</t>
  </si>
  <si>
    <t>PRE-09759.1</t>
  </si>
  <si>
    <t>TAU-TBD22</t>
  </si>
  <si>
    <t>PRE-09760</t>
  </si>
  <si>
    <t>SPP TAU - Circuit 66048</t>
  </si>
  <si>
    <t>TAU-TBD22.1</t>
  </si>
  <si>
    <t>PRE-09760.1</t>
  </si>
  <si>
    <t>TAU-TBD24</t>
  </si>
  <si>
    <t>PRE-09762</t>
  </si>
  <si>
    <t>SPP TAU - Circuit 66036</t>
  </si>
  <si>
    <t>TAU-TBD24.1</t>
  </si>
  <si>
    <t>PRE-09762.1</t>
  </si>
  <si>
    <t>TAU-TBD25</t>
  </si>
  <si>
    <t>PRE-09763</t>
  </si>
  <si>
    <t>SPP TAU - Circuit 230402</t>
  </si>
  <si>
    <t>TAU-TBD25.1</t>
  </si>
  <si>
    <t>PRE-09763.1</t>
  </si>
  <si>
    <t>TAU-TBD27.1</t>
  </si>
  <si>
    <t>PRE-09824.1</t>
  </si>
  <si>
    <t>TAU-TBD28.1</t>
  </si>
  <si>
    <t>PRE-09825.1</t>
  </si>
  <si>
    <t>TAU-TBD29.1</t>
  </si>
  <si>
    <t>PRE-09826.1</t>
  </si>
  <si>
    <t>TAU-TBD30.1</t>
  </si>
  <si>
    <t>PRE-09827.1</t>
  </si>
  <si>
    <t>TAU-TBD31.1</t>
  </si>
  <si>
    <t>PRE-09828.1</t>
  </si>
  <si>
    <t>TAU-TBD32.1</t>
  </si>
  <si>
    <t>PRE-09829.1</t>
  </si>
  <si>
    <t>TAU-TBD33.1</t>
  </si>
  <si>
    <t>PRE-09830.1</t>
  </si>
  <si>
    <t>TAU-TBD34.1</t>
  </si>
  <si>
    <t>PRE-09831.1</t>
  </si>
  <si>
    <t>TAU-TBD35.1</t>
  </si>
  <si>
    <t>PRE-09832.1</t>
  </si>
  <si>
    <t>TAU-TBD36.1</t>
  </si>
  <si>
    <t>PRE-09833.1</t>
  </si>
  <si>
    <t>TAU-TBD37.1</t>
  </si>
  <si>
    <t>PRE-09834.1</t>
  </si>
  <si>
    <t>TAU-TBD38.1</t>
  </si>
  <si>
    <t>PRE-09835.1</t>
  </si>
  <si>
    <t>TAU-TBD39.1</t>
  </si>
  <si>
    <t>TAU-TBD40.1</t>
  </si>
  <si>
    <t>TAU-TBD41.1</t>
  </si>
  <si>
    <t>TAU-TBD42.1</t>
  </si>
  <si>
    <t>TAU-TBD43.1</t>
  </si>
  <si>
    <t>TAU-TBD44.1</t>
  </si>
  <si>
    <t>TAU-TBD45.1</t>
  </si>
  <si>
    <t>TAU-TBD46.1</t>
  </si>
  <si>
    <t>TAU-TBD47.1</t>
  </si>
  <si>
    <t>TAU-TBD48.1</t>
  </si>
  <si>
    <t>TAU-TBD49.1</t>
  </si>
  <si>
    <t>TAU-TBD50.1</t>
  </si>
  <si>
    <t>TAU-TBD51.1</t>
  </si>
  <si>
    <t>TAU-TBD52.1</t>
  </si>
  <si>
    <t>TAU-TBD53.1</t>
  </si>
  <si>
    <t>PRE-10042</t>
  </si>
  <si>
    <t>PRE-10043</t>
  </si>
  <si>
    <t>PRE-10044</t>
  </si>
  <si>
    <t>PRE-10045</t>
  </si>
  <si>
    <t>PRE-10046</t>
  </si>
  <si>
    <t>PRE-10047</t>
  </si>
  <si>
    <t>PRE-10048</t>
  </si>
  <si>
    <t>PRE-10049</t>
  </si>
  <si>
    <t>PRE-10050</t>
  </si>
  <si>
    <t>PRE-10051</t>
  </si>
  <si>
    <t>PRE-10052</t>
  </si>
  <si>
    <t>PRE-10053</t>
  </si>
  <si>
    <t>PRE-10054</t>
  </si>
  <si>
    <t>PRE-10055</t>
  </si>
  <si>
    <t>PRE-10056</t>
  </si>
  <si>
    <t>PRE-10042.1</t>
  </si>
  <si>
    <t>PRE-10043.1</t>
  </si>
  <si>
    <t>PRE-10044.1</t>
  </si>
  <si>
    <t>PRE-10045.1</t>
  </si>
  <si>
    <t>PRE-10046.1</t>
  </si>
  <si>
    <t>PRE-10047.1</t>
  </si>
  <si>
    <t>PRE-10048.1</t>
  </si>
  <si>
    <t>PRE-10049.1</t>
  </si>
  <si>
    <t>PRE-10050.1</t>
  </si>
  <si>
    <t>PRE-10051.1</t>
  </si>
  <si>
    <t>PRE-10052.1</t>
  </si>
  <si>
    <t>PRE-10053.1</t>
  </si>
  <si>
    <t>PRE-10054.1</t>
  </si>
  <si>
    <t>PRE-10055.1</t>
  </si>
  <si>
    <t>PRE-10056.1</t>
  </si>
  <si>
    <t>TAU-TBD54</t>
  </si>
  <si>
    <t>SPP TAU - Circuit 66067</t>
  </si>
  <si>
    <t>TAU-TBD54.1</t>
  </si>
  <si>
    <t>TAU-TBD55</t>
  </si>
  <si>
    <t>SPP TAU - Circuit 66042</t>
  </si>
  <si>
    <t>TAU-TBD55.1</t>
  </si>
  <si>
    <t>TAU-TBD56</t>
  </si>
  <si>
    <t>SPP TAU - Circuit 66652</t>
  </si>
  <si>
    <t>TAU-TBD56.1</t>
  </si>
  <si>
    <t>TAU-TBD57</t>
  </si>
  <si>
    <t>SPP TAU - Circuit 66034</t>
  </si>
  <si>
    <t>TAU-TBD57.1</t>
  </si>
  <si>
    <t>TAU-TBD58</t>
  </si>
  <si>
    <t>SPP TAU - Circuit 66838</t>
  </si>
  <si>
    <t>TAU-TBD58.1</t>
  </si>
  <si>
    <t>TAU-TBD59</t>
  </si>
  <si>
    <t>SPP TAU - Circuit 66040</t>
  </si>
  <si>
    <t>TAU-TBD59.1</t>
  </si>
  <si>
    <t>TAU-TBD60</t>
  </si>
  <si>
    <t>SPP TAU -  Circuit 66656</t>
  </si>
  <si>
    <t>TAU-TBD60.1</t>
  </si>
  <si>
    <t>TAU-TBD61</t>
  </si>
  <si>
    <t>SPP TAU - Circuit 66412</t>
  </si>
  <si>
    <t>TAU-TBD61.1</t>
  </si>
  <si>
    <t>TAU-TBD62</t>
  </si>
  <si>
    <t>SPP TAU - Circuit 66830</t>
  </si>
  <si>
    <t>TAU-TBD62.1</t>
  </si>
  <si>
    <t>TAU-TBD63</t>
  </si>
  <si>
    <t>SPP TAU - Circuit 66650</t>
  </si>
  <si>
    <t>TAU-TBD63.1</t>
  </si>
  <si>
    <t>TAU-TBD64</t>
  </si>
  <si>
    <t>SPP TAU - Circuit 66657</t>
  </si>
  <si>
    <t>TAU-TBD64.1</t>
  </si>
  <si>
    <t>TAU-TBD65</t>
  </si>
  <si>
    <t>SPP TAU - Circuit 66043</t>
  </si>
  <si>
    <t>TAU-TBD65.1</t>
  </si>
  <si>
    <t>TAU-TBD66</t>
  </si>
  <si>
    <t>SPP TAU - Circuit 66837</t>
  </si>
  <si>
    <t>TAU-TBD66.1</t>
  </si>
  <si>
    <t>TAU-TBD67</t>
  </si>
  <si>
    <t>SPP TAU - Circuit 66603</t>
  </si>
  <si>
    <t>TAU-TBD67.1</t>
  </si>
  <si>
    <t>Bill, Mark,, Leslie</t>
  </si>
  <si>
    <t>Storm workshop and Annual Hearing</t>
  </si>
  <si>
    <t>Leslie conference and Tally</t>
  </si>
  <si>
    <t>Print SPP</t>
  </si>
  <si>
    <t>Mark (.5), Leslie</t>
  </si>
  <si>
    <t>will go to program</t>
  </si>
  <si>
    <t>Leslie Distribtech</t>
  </si>
  <si>
    <t xml:space="preserve">done - used Lee, but adjusted 2023 total slightly, to include labor </t>
  </si>
  <si>
    <t>I</t>
  </si>
  <si>
    <t>PRE-09847</t>
  </si>
  <si>
    <t>SPP LUG - O&amp;M Support</t>
  </si>
  <si>
    <t>PRE-09847.1</t>
  </si>
  <si>
    <t>PRE-09882</t>
  </si>
  <si>
    <t>SPP - Warehouse Lease</t>
  </si>
  <si>
    <t>D0098581</t>
  </si>
  <si>
    <t>done - used TAU capex + 2% escalation</t>
  </si>
  <si>
    <t xml:space="preserve">This tab should pull from the 2023 O&amp;M fcst cost element tab. </t>
  </si>
  <si>
    <t>This tab should pull from the 2023 Capital fcst tab.</t>
  </si>
  <si>
    <t>3/15/22</t>
  </si>
  <si>
    <t>5/15/22</t>
  </si>
  <si>
    <t>SPP FH - East Winter Haven 13313</t>
  </si>
  <si>
    <t>SPP FH - East Winter Haven 13314</t>
  </si>
  <si>
    <t>SPP FH - Waters 13339</t>
  </si>
  <si>
    <t>SPP FH - 12th Ave 13433</t>
  </si>
  <si>
    <t>7/15/22</t>
  </si>
  <si>
    <t>SPP FH - Knights Ave. 13808</t>
  </si>
  <si>
    <t>SPP FH - Orient 13964</t>
  </si>
  <si>
    <t>SPP FH - Hopewell 13148</t>
  </si>
  <si>
    <t>SPP FH -Fourteenth Street 13048</t>
  </si>
  <si>
    <t>10/15/22</t>
  </si>
  <si>
    <t>SPP FH - Plymouth  13094 - OH Feeder</t>
  </si>
  <si>
    <t>12/15/22</t>
  </si>
  <si>
    <t>SPP FH - Plymouth 13094 - S&amp;E/R&amp;C</t>
  </si>
  <si>
    <t>1/15/23</t>
  </si>
  <si>
    <t>SPP FH - Lake Juliana 13770 - OH Feeder</t>
  </si>
  <si>
    <t>SPP FH - Lake Juliana 13770 - S&amp;E/R&amp;C</t>
  </si>
  <si>
    <t>3/15/23</t>
  </si>
  <si>
    <t>SPP FH - Lake Alfred 13118 -OH Feeder</t>
  </si>
  <si>
    <t>9/15/22</t>
  </si>
  <si>
    <t>SPP FH - Lake Alfred 13118 - S&amp;E/R&amp;C</t>
  </si>
  <si>
    <t>SPP FH - Jan Phyl 13296 - OH Feeder</t>
  </si>
  <si>
    <t>SPP FH -  Jan Phyl  13296 - S&amp;E/R&amp;C</t>
  </si>
  <si>
    <t>SPP FH - Trout Creek 13989</t>
  </si>
  <si>
    <t>SPP FH - Coronet 13984</t>
  </si>
  <si>
    <t>SPP FH - Fishhawk 14123</t>
  </si>
  <si>
    <t>SPP FH - Pebble Creek 14094</t>
  </si>
  <si>
    <t>SPP FH - Rhodine 13651</t>
  </si>
  <si>
    <t>2/15/23</t>
  </si>
  <si>
    <t>SPP FH - East Bay 13346</t>
  </si>
  <si>
    <t>SPP FH - East Winter Haven13312</t>
  </si>
  <si>
    <t>SPP FH - 13008</t>
  </si>
  <si>
    <t>SPP FH - 13028</t>
  </si>
  <si>
    <t>SPP FH - 13039</t>
  </si>
  <si>
    <t>SPP FH - 13077</t>
  </si>
  <si>
    <t>SPP FH - 13187</t>
  </si>
  <si>
    <t>SPP FH - 13227</t>
  </si>
  <si>
    <t>SPP FH - 13230</t>
  </si>
  <si>
    <t>SPP FH - 13292</t>
  </si>
  <si>
    <t>SPP FH - 13299</t>
  </si>
  <si>
    <t>SPP FH - 13308</t>
  </si>
  <si>
    <t>SPP FH - 13687</t>
  </si>
  <si>
    <t>SPP FH - 13040</t>
  </si>
  <si>
    <t>9/15/23</t>
  </si>
  <si>
    <t>12/15/23</t>
  </si>
  <si>
    <t>2/15/24</t>
  </si>
  <si>
    <t>6/15/23</t>
  </si>
  <si>
    <t>FH - TBD32</t>
  </si>
  <si>
    <t>FH - TBD33</t>
  </si>
  <si>
    <t>FH - TBD34</t>
  </si>
  <si>
    <t>FH - TBD35</t>
  </si>
  <si>
    <t>FH - TBD36</t>
  </si>
  <si>
    <t>FH - TBD37</t>
  </si>
  <si>
    <t>FH - TBD38</t>
  </si>
  <si>
    <t>FH - TBD39</t>
  </si>
  <si>
    <t>FH - TBD40</t>
  </si>
  <si>
    <t>FH - TBD41</t>
  </si>
  <si>
    <t>FH - TBD42</t>
  </si>
  <si>
    <t>FH - TBD43</t>
  </si>
  <si>
    <t>FH - TBD32.1</t>
  </si>
  <si>
    <t>FH - TBD33.1</t>
  </si>
  <si>
    <t>FH - TBD34.1</t>
  </si>
  <si>
    <t>FH - TBD35.1</t>
  </si>
  <si>
    <t>FH - TBD36.1</t>
  </si>
  <si>
    <t>FH - TBD37.1</t>
  </si>
  <si>
    <t>FH - TBD38.1</t>
  </si>
  <si>
    <t>FH - TBD39.1</t>
  </si>
  <si>
    <t>FH - TBD40.1</t>
  </si>
  <si>
    <t>FH - TBD41.1</t>
  </si>
  <si>
    <t>FH - TBD42.1</t>
  </si>
  <si>
    <t>FH - TBD43.1</t>
  </si>
  <si>
    <t>SPP FH - 13311</t>
  </si>
  <si>
    <t>SPP FH - 13343</t>
  </si>
  <si>
    <t>SPP FH - 13364</t>
  </si>
  <si>
    <t>SPP FH - 13414</t>
  </si>
  <si>
    <t>SPP FH - 13417</t>
  </si>
  <si>
    <t>SPP FH - 13438</t>
  </si>
  <si>
    <t>SPP FH - 13457</t>
  </si>
  <si>
    <t>SPP FH - 13633</t>
  </si>
  <si>
    <t>SPP FH - 13695</t>
  </si>
  <si>
    <t>SPP FH - 13737</t>
  </si>
  <si>
    <t>SPP FH - 13753</t>
  </si>
  <si>
    <t>SPP FH - 13772</t>
  </si>
  <si>
    <t>SPP FH - 13807</t>
  </si>
  <si>
    <t>SPP FH - 13892</t>
  </si>
  <si>
    <t>SPP FH - 13944</t>
  </si>
  <si>
    <t>SPP FH - 13014</t>
  </si>
  <si>
    <t>SPP FH - 13042</t>
  </si>
  <si>
    <t>SPP FH - 13083</t>
  </si>
  <si>
    <t>FH - TBD44</t>
  </si>
  <si>
    <t>FH - TBD45</t>
  </si>
  <si>
    <t>FH - TBD46</t>
  </si>
  <si>
    <t>FH - TBD47</t>
  </si>
  <si>
    <t>FH - TBD48</t>
  </si>
  <si>
    <t>FH - TBD49</t>
  </si>
  <si>
    <t>FH - TBD50</t>
  </si>
  <si>
    <t>FH - TBD51</t>
  </si>
  <si>
    <t>FH - TBD52</t>
  </si>
  <si>
    <t>FH - TBD53</t>
  </si>
  <si>
    <t>FH - TBD54</t>
  </si>
  <si>
    <t>FH - TBD55</t>
  </si>
  <si>
    <t>FH - TBD56</t>
  </si>
  <si>
    <t>FH - TBD57</t>
  </si>
  <si>
    <t>FH - TBD58</t>
  </si>
  <si>
    <t>FH - TBD59</t>
  </si>
  <si>
    <t>FH - TBD60</t>
  </si>
  <si>
    <t>FH - TBD61</t>
  </si>
  <si>
    <t>FH - TBD44.1</t>
  </si>
  <si>
    <t>FH - TBD45.1</t>
  </si>
  <si>
    <t>FH - TBD46.1</t>
  </si>
  <si>
    <t>FH - TBD47.1</t>
  </si>
  <si>
    <t>FH - TBD48.1</t>
  </si>
  <si>
    <t>FH - TBD49.1</t>
  </si>
  <si>
    <t>FH - TBD50.1</t>
  </si>
  <si>
    <t>FH - TBD51.1</t>
  </si>
  <si>
    <t>FH - TBD52.1</t>
  </si>
  <si>
    <t>FH - TBD53.1</t>
  </si>
  <si>
    <t>FH - TBD54.1</t>
  </si>
  <si>
    <t>FH - TBD55.1</t>
  </si>
  <si>
    <t>FH - TBD56.1</t>
  </si>
  <si>
    <t>FH - TBD57.1</t>
  </si>
  <si>
    <t>FH - TBD58.1</t>
  </si>
  <si>
    <t>FH - TBD59.1</t>
  </si>
  <si>
    <t>FH - TBD60.1</t>
  </si>
  <si>
    <t>FH - TBD61.1</t>
  </si>
  <si>
    <t>?</t>
  </si>
  <si>
    <t>done - used Luke 2022 &amp; 2% escalation</t>
  </si>
  <si>
    <t>RIVA License Purchase</t>
  </si>
  <si>
    <t>5/15/23</t>
  </si>
  <si>
    <t>done - used 2022 filing + 2% escalation</t>
  </si>
  <si>
    <t>FLISR Line Sensing Server Installation</t>
  </si>
  <si>
    <t>6/15/22</t>
  </si>
  <si>
    <t>11/15/27</t>
  </si>
  <si>
    <t>12/15/29</t>
  </si>
  <si>
    <t>11/15/22</t>
  </si>
  <si>
    <t>5/15/29</t>
  </si>
  <si>
    <t>11/15/23</t>
  </si>
  <si>
    <t>8/15/29</t>
  </si>
  <si>
    <t>11/15/25</t>
  </si>
  <si>
    <t>12/15/25</t>
  </si>
  <si>
    <t>6/15/24</t>
  </si>
  <si>
    <t>4/15/23</t>
  </si>
  <si>
    <t>7/15/23</t>
  </si>
  <si>
    <t>12/15/24</t>
  </si>
  <si>
    <t>10/15/23</t>
  </si>
  <si>
    <t>1/15/24</t>
  </si>
  <si>
    <t>1/15/25</t>
  </si>
  <si>
    <t>4/15/24</t>
  </si>
  <si>
    <t>5/15/24</t>
  </si>
  <si>
    <t>7/15/24</t>
  </si>
  <si>
    <t>8/15/24</t>
  </si>
  <si>
    <t>9/15/24</t>
  </si>
  <si>
    <t>10/15/24</t>
  </si>
  <si>
    <t>3/15/25</t>
  </si>
  <si>
    <t>4/15/25</t>
  </si>
  <si>
    <t>5/15/25</t>
  </si>
  <si>
    <t>SPP- FH O&amp;M-TBD1</t>
  </si>
  <si>
    <t>SPP FH - O&amp;M Support</t>
  </si>
  <si>
    <t>SPP- FH O&amp;M-TBD1.1</t>
  </si>
  <si>
    <t>done - used FH capex + 2% escalation + Verizon Data Plan O&amp;M annual est</t>
  </si>
  <si>
    <t>LUG</t>
  </si>
  <si>
    <t>FH</t>
  </si>
  <si>
    <t>TAU</t>
  </si>
  <si>
    <t>TXE</t>
  </si>
  <si>
    <t>SEW</t>
  </si>
  <si>
    <t>15 months</t>
  </si>
  <si>
    <t>done</t>
  </si>
  <si>
    <t>8/15/23</t>
  </si>
  <si>
    <t>LUG - TBD1000</t>
  </si>
  <si>
    <t>Lateral Hardening-Fuse-93324791,1</t>
  </si>
  <si>
    <t>LUG - TBD1001</t>
  </si>
  <si>
    <t>Lateral Hardening-Fuse-93294943,1</t>
  </si>
  <si>
    <t>LUG - TBD1002</t>
  </si>
  <si>
    <t>Lateral Hardening-Fuse-93218070,1</t>
  </si>
  <si>
    <t>LUG - TBD1003</t>
  </si>
  <si>
    <t>Lateral Hardening-Fuse-92937437,1</t>
  </si>
  <si>
    <t>LUG - TBD1004</t>
  </si>
  <si>
    <t>Lateral Hardening-Fuse-92901825,1</t>
  </si>
  <si>
    <t>LUG - TBD1005</t>
  </si>
  <si>
    <t>Lateral Hardening-Fuse-92897362,1</t>
  </si>
  <si>
    <t>LUG - TBD1006</t>
  </si>
  <si>
    <t>Lateral Hardening-Fuse-92867406,1</t>
  </si>
  <si>
    <t>LUG - TBD1007</t>
  </si>
  <si>
    <t>Lateral Hardening-Fuse-92678765,1</t>
  </si>
  <si>
    <t>LUG - TBD1008</t>
  </si>
  <si>
    <t>Lateral Hardening-Fuse-92622569,1</t>
  </si>
  <si>
    <t>LUG - TBD1009</t>
  </si>
  <si>
    <t>Lateral Hardening-Fuse-92620889,1</t>
  </si>
  <si>
    <t>LUG - TBD1010</t>
  </si>
  <si>
    <t>Lateral Hardening-Fuse-92612860,1</t>
  </si>
  <si>
    <t>LUG - TBD1011</t>
  </si>
  <si>
    <t>Lateral Hardening-Fuse-92610250,1</t>
  </si>
  <si>
    <t>LUG - TBD1012</t>
  </si>
  <si>
    <t>Lateral Hardening-Fuse-92609981,1</t>
  </si>
  <si>
    <t>LUG - TBD1013</t>
  </si>
  <si>
    <t>Lateral Hardening-Fuse-92605381,1</t>
  </si>
  <si>
    <t>LUG - TBD1014</t>
  </si>
  <si>
    <t>Lateral Hardening-Fuse-92605327,1</t>
  </si>
  <si>
    <t>LUG - TBD1015</t>
  </si>
  <si>
    <t>Lateral Hardening-Fuse-92603717,1</t>
  </si>
  <si>
    <t>LUG - TBD1016</t>
  </si>
  <si>
    <t>Lateral Hardening-Fuse-92602262,1</t>
  </si>
  <si>
    <t>LUG - TBD1017</t>
  </si>
  <si>
    <t>Lateral Hardening-Fuse-92599120,1</t>
  </si>
  <si>
    <t>LUG - TBD1018</t>
  </si>
  <si>
    <t>Lateral Hardening-Fuse-92597622,1</t>
  </si>
  <si>
    <t>LUG - TBD1019</t>
  </si>
  <si>
    <t>Lateral Hardening-Fuse-92497118,1</t>
  </si>
  <si>
    <t>LUG - TBD1020</t>
  </si>
  <si>
    <t>Lateral Hardening-Fuse-92354169,1</t>
  </si>
  <si>
    <t>LUG - TBD1021</t>
  </si>
  <si>
    <t>Lateral Hardening-Fuse-92320131,1</t>
  </si>
  <si>
    <t>LUG - TBD1022</t>
  </si>
  <si>
    <t>Lateral Hardening-Fuse-91421327,1</t>
  </si>
  <si>
    <t>LUG - TBD1023</t>
  </si>
  <si>
    <t>Lateral Hardening-Fuse-91404359,1</t>
  </si>
  <si>
    <t>3/15/24</t>
  </si>
  <si>
    <t>LUG - TBD1024</t>
  </si>
  <si>
    <t>Lateral Hardening-Fuse-91382618,1</t>
  </si>
  <si>
    <t>LUG - TBD1025</t>
  </si>
  <si>
    <t>Lateral Hardening-Fuse-91337725,1</t>
  </si>
  <si>
    <t>LUG - TBD1026</t>
  </si>
  <si>
    <t>Lateral Hardening-Fuse-91334566,1</t>
  </si>
  <si>
    <t>LUG - TBD1027</t>
  </si>
  <si>
    <t>Lateral Hardening-Fuse-91234338,1</t>
  </si>
  <si>
    <t>LUG - TBD1028</t>
  </si>
  <si>
    <t>Lateral Hardening-Fuse-91161524,1</t>
  </si>
  <si>
    <t>LUG - TBD1029</t>
  </si>
  <si>
    <t>Lateral Hardening-Fuse-91096289,1</t>
  </si>
  <si>
    <t>LUG - TBD1030</t>
  </si>
  <si>
    <t>Lateral Hardening-Fuse-90852788,1</t>
  </si>
  <si>
    <t>LUG - TBD1031</t>
  </si>
  <si>
    <t>Lateral Hardening-Fuse-90848130,1</t>
  </si>
  <si>
    <t>LUG - TBD1032</t>
  </si>
  <si>
    <t>Lateral Hardening-Fuse-90393849,1</t>
  </si>
  <si>
    <t>LUG - TBD1033</t>
  </si>
  <si>
    <t>Lateral Hardening-Fuse-90377733,1</t>
  </si>
  <si>
    <t>LUG - TBD1034</t>
  </si>
  <si>
    <t>Lateral Hardening-Fuse-90297635,1</t>
  </si>
  <si>
    <t>LUG - TBD1035</t>
  </si>
  <si>
    <t>Lateral Hardening-Fuse-60463714,1</t>
  </si>
  <si>
    <t>LUG - TBD1036</t>
  </si>
  <si>
    <t>Lateral Hardening-Fuse-60422059,1</t>
  </si>
  <si>
    <t>LUG - TBD1037</t>
  </si>
  <si>
    <t>Lateral Hardening-Fuse-60365361,1</t>
  </si>
  <si>
    <t>LUG - TBD1038</t>
  </si>
  <si>
    <t>Lateral Hardening-Fuse-60337684,1</t>
  </si>
  <si>
    <t>LUG - TBD1039</t>
  </si>
  <si>
    <t>Lateral Hardening-Fuse-60200737,1</t>
  </si>
  <si>
    <t>LUG - TBD1040</t>
  </si>
  <si>
    <t>Lateral Hardening-Fuse-60181011,1</t>
  </si>
  <si>
    <t>LUG - TBD1041</t>
  </si>
  <si>
    <t>Lateral Hardening-Fuse-60061785,1</t>
  </si>
  <si>
    <t>LUG - TBD1042</t>
  </si>
  <si>
    <t>Lateral Hardening-Fuse-60028650,1</t>
  </si>
  <si>
    <t>LUG - TBD1043</t>
  </si>
  <si>
    <t>Lateral Hardening-Fuse-60015427,1</t>
  </si>
  <si>
    <t>LUG - TBD1044</t>
  </si>
  <si>
    <t>Lateral Hardening-Fuse-60015117,1</t>
  </si>
  <si>
    <t>LUG - TBD1045</t>
  </si>
  <si>
    <t>Lateral Hardening-Fuse-10916743,1</t>
  </si>
  <si>
    <t>LUG - TBD1046</t>
  </si>
  <si>
    <t>Lateral Hardening-Fuse-10791889,1</t>
  </si>
  <si>
    <t>LUG - TBD1047</t>
  </si>
  <si>
    <t>Lateral Hardening-Fuse-10791877,1</t>
  </si>
  <si>
    <t>LUG - TBD1048</t>
  </si>
  <si>
    <t>Lateral Hardening-Fuse-10716318,1</t>
  </si>
  <si>
    <t>LUG - TBD1049</t>
  </si>
  <si>
    <t>Lateral Hardening-Fuse-10716315,1</t>
  </si>
  <si>
    <t>LUG - TBD1050</t>
  </si>
  <si>
    <t>Lateral Hardening-Fuse-10716303,1</t>
  </si>
  <si>
    <t>LUG - TBD1051</t>
  </si>
  <si>
    <t>Lateral Hardening-Fuse-10710623,1</t>
  </si>
  <si>
    <t>LUG - TBD1052</t>
  </si>
  <si>
    <t>Lateral Hardening-Fuse-10696464,1</t>
  </si>
  <si>
    <t>LUG - TBD1053</t>
  </si>
  <si>
    <t>Lateral Hardening-Fuse-10696420,1</t>
  </si>
  <si>
    <t>LUG - TBD1054</t>
  </si>
  <si>
    <t>Lateral Hardening-Fuse-10692803,1</t>
  </si>
  <si>
    <t>LUG - TBD1055</t>
  </si>
  <si>
    <t>Lateral Hardening-Fuse-10692795,1</t>
  </si>
  <si>
    <t>LUG - TBD1056</t>
  </si>
  <si>
    <t>Lateral Hardening-Fuse-10686006,1</t>
  </si>
  <si>
    <t>LUG - TBD1057</t>
  </si>
  <si>
    <t>Lateral Hardening-Fuse-10675160,1</t>
  </si>
  <si>
    <t>LUG - TBD1058</t>
  </si>
  <si>
    <t>Lateral Hardening-Fuse-10674784,1</t>
  </si>
  <si>
    <t>LUG - TBD1059</t>
  </si>
  <si>
    <t>Lateral Hardening-Fuse-10674240,1</t>
  </si>
  <si>
    <t>LUG - TBD1060</t>
  </si>
  <si>
    <t>Lateral Hardening-Fuse-10674224,1</t>
  </si>
  <si>
    <t>LUG - TBD1061</t>
  </si>
  <si>
    <t>Lateral Hardening-Fuse-10671179,1</t>
  </si>
  <si>
    <t>LUG - TBD1062</t>
  </si>
  <si>
    <t>Lateral Hardening-Fuse-10668889,1</t>
  </si>
  <si>
    <t>LUG - TBD1063</t>
  </si>
  <si>
    <t>Lateral Hardening-Fuse-10640103,1</t>
  </si>
  <si>
    <t>LUG - TBD1064</t>
  </si>
  <si>
    <t>Lateral Hardening-Fuse-10633695,1</t>
  </si>
  <si>
    <t>LUG - TBD1065</t>
  </si>
  <si>
    <t>Lateral Hardening-Fuse-10625698,1</t>
  </si>
  <si>
    <t>LUG - TBD1066</t>
  </si>
  <si>
    <t>Lateral Hardening-Fuse-10616460,1</t>
  </si>
  <si>
    <t>LUG - TBD1067</t>
  </si>
  <si>
    <t>Lateral Hardening-Fuse-10144159,1</t>
  </si>
  <si>
    <t>LUG - TBD1068</t>
  </si>
  <si>
    <t>Lateral Hardening-Fuse-10087587,1</t>
  </si>
  <si>
    <t>LUG - TBD1069</t>
  </si>
  <si>
    <t>Lateral Hardening-Fuse-10075336,1</t>
  </si>
  <si>
    <t>LUG - TBD1070</t>
  </si>
  <si>
    <t>Lateral Hardening-Fuse-10075304,1</t>
  </si>
  <si>
    <t>8/15/22</t>
  </si>
  <si>
    <t>4/15/22</t>
  </si>
  <si>
    <t>Lateral Hardening-Fuse-93283740,1</t>
  </si>
  <si>
    <t>LUG - TBD1071</t>
  </si>
  <si>
    <t>Lateral Hardening-Fuse-93283244,2</t>
  </si>
  <si>
    <t>LUG - TBD1072</t>
  </si>
  <si>
    <t>Lateral Hardening-Fuse-93267158,1</t>
  </si>
  <si>
    <t>LUG - TBD1073</t>
  </si>
  <si>
    <t>Lateral Hardening-Fuse-93266650,1</t>
  </si>
  <si>
    <t>LUG - TBD1074</t>
  </si>
  <si>
    <t>Lateral Hardening-Fuse-93264130,1</t>
  </si>
  <si>
    <t>LUG - TBD1075</t>
  </si>
  <si>
    <t>Lateral Hardening-Fuse-93263753,1</t>
  </si>
  <si>
    <t>LUG - TBD1076</t>
  </si>
  <si>
    <t>Lateral Hardening-Fuse-93263741,1</t>
  </si>
  <si>
    <t>LUG - TBD1077</t>
  </si>
  <si>
    <t>Lateral Hardening-Fuse-93249426,1</t>
  </si>
  <si>
    <t>LUG - TBD1078</t>
  </si>
  <si>
    <t>Lateral Hardening-Fuse-93247243,1</t>
  </si>
  <si>
    <t>LUG - TBD1079</t>
  </si>
  <si>
    <t>Lateral Hardening-Fuse-93113905,1</t>
  </si>
  <si>
    <t>LUG - TBD1080</t>
  </si>
  <si>
    <t>Lateral Hardening-Fuse-93033231,1</t>
  </si>
  <si>
    <t>LUG - TBD1081</t>
  </si>
  <si>
    <t>Lateral Hardening-Fuse-92922162,1</t>
  </si>
  <si>
    <t>LUG - TBD1082</t>
  </si>
  <si>
    <t>Lateral Hardening-Fuse-92905104,1</t>
  </si>
  <si>
    <t>LUG - TBD1083</t>
  </si>
  <si>
    <t>Lateral Hardening-Fuse-92856634,1</t>
  </si>
  <si>
    <t>LUG - TBD1084</t>
  </si>
  <si>
    <t>Lateral Hardening-Fuse-92835651,4</t>
  </si>
  <si>
    <t>LUG - TBD1085</t>
  </si>
  <si>
    <t>Lateral Hardening-Fuse-92543665,1</t>
  </si>
  <si>
    <t>LUG - TBD1086</t>
  </si>
  <si>
    <t>Lateral Hardening-Fuse-92197131,1</t>
  </si>
  <si>
    <t>LUG - TBD1087</t>
  </si>
  <si>
    <t>Lateral Hardening-Fuse-92035203,1</t>
  </si>
  <si>
    <t>LUG - TBD1088</t>
  </si>
  <si>
    <t>Lateral Hardening-Fuse-92027991,1</t>
  </si>
  <si>
    <t>LUG - TBD1089</t>
  </si>
  <si>
    <t>Lateral Hardening-Fuse-91774500,1</t>
  </si>
  <si>
    <t>LUG - TBD1090</t>
  </si>
  <si>
    <t>Lateral Hardening-Fuse-91702481,1</t>
  </si>
  <si>
    <t>LUG - TBD1091</t>
  </si>
  <si>
    <t>Lateral Hardening-Fuse-91643964,1</t>
  </si>
  <si>
    <t>LUG - TBD1092</t>
  </si>
  <si>
    <t>Lateral Hardening-Fuse-91565159,4</t>
  </si>
  <si>
    <t>LUG - TBD1093</t>
  </si>
  <si>
    <t>Lateral Hardening-Fuse-91550764,1</t>
  </si>
  <si>
    <t>LUG - TBD1094</t>
  </si>
  <si>
    <t>Lateral Hardening-Fuse-91532301,1</t>
  </si>
  <si>
    <t>LUG - TBD1095</t>
  </si>
  <si>
    <t>Lateral Hardening-Fuse-91532289,1</t>
  </si>
  <si>
    <t>LUG - TBD1096</t>
  </si>
  <si>
    <t>Lateral Hardening-Fuse-91232937,1</t>
  </si>
  <si>
    <t>LUG - TBD1097</t>
  </si>
  <si>
    <t>Lateral Hardening-Fuse-91154995,2</t>
  </si>
  <si>
    <t>LUG - TBD1098</t>
  </si>
  <si>
    <t>Lateral Hardening-Fuse-91151734,1</t>
  </si>
  <si>
    <t>LUG - TBD1099</t>
  </si>
  <si>
    <t>Lateral Hardening-Fuse-91147533,3</t>
  </si>
  <si>
    <t>LUG - TBD1100</t>
  </si>
  <si>
    <t>Lateral Hardening-Fuse-91076397,1</t>
  </si>
  <si>
    <t>LUG - TBD1101</t>
  </si>
  <si>
    <t>Lateral Hardening-Fuse-91016874,2</t>
  </si>
  <si>
    <t>LUG - TBD1102</t>
  </si>
  <si>
    <t>Lateral Hardening-Fuse-90830976,1</t>
  </si>
  <si>
    <t>LUG - TBD1103</t>
  </si>
  <si>
    <t>Lateral Hardening-Fuse-90823812,1</t>
  </si>
  <si>
    <t>LUG - TBD1104</t>
  </si>
  <si>
    <t>Lateral Hardening-Fuse-90748138,1</t>
  </si>
  <si>
    <t>LUG - TBD1105</t>
  </si>
  <si>
    <t>Lateral Hardening-Fuse-90668793,1</t>
  </si>
  <si>
    <t>LUG - TBD1106</t>
  </si>
  <si>
    <t>Lateral Hardening-Fuse-90399851,6</t>
  </si>
  <si>
    <t>LUG - TBD1107</t>
  </si>
  <si>
    <t>Lateral Hardening-Fuse-90179103,1</t>
  </si>
  <si>
    <t>LUG - TBD1108</t>
  </si>
  <si>
    <t>Lateral Hardening-Fuse-90165527,1</t>
  </si>
  <si>
    <t>LUG - TBD1109</t>
  </si>
  <si>
    <t>Lateral Hardening-Fuse-60350024,5</t>
  </si>
  <si>
    <t>LUG - TBD1110</t>
  </si>
  <si>
    <t>Lateral Hardening-Fuse-60302651,1</t>
  </si>
  <si>
    <t>LUG - TBD1111</t>
  </si>
  <si>
    <t>Lateral Hardening-Fuse-60289071,1</t>
  </si>
  <si>
    <t>LUG - TBD1112</t>
  </si>
  <si>
    <t>Lateral Hardening-Fuse-60060568,1</t>
  </si>
  <si>
    <t>LUG - TBD1113</t>
  </si>
  <si>
    <t>Lateral Hardening-Fuse-60060564,1</t>
  </si>
  <si>
    <t>LUG - TBD1114</t>
  </si>
  <si>
    <t>Lateral Hardening-Fuse-60060554,1</t>
  </si>
  <si>
    <t>LUG - TBD1115</t>
  </si>
  <si>
    <t>Lateral Hardening-Fuse-60047463,1</t>
  </si>
  <si>
    <t>LUG - TBD1116</t>
  </si>
  <si>
    <t>Lateral Hardening-Fuse-60031511,1</t>
  </si>
  <si>
    <t>LUG - TBD1117</t>
  </si>
  <si>
    <t>Lateral Hardening-Fuse-60029925,3</t>
  </si>
  <si>
    <t>LUG - TBD1118</t>
  </si>
  <si>
    <t>Lateral Hardening-Fuse-60029776,1</t>
  </si>
  <si>
    <t>LUG - TBD1119</t>
  </si>
  <si>
    <t>Lateral Hardening-Fuse-60029011,1</t>
  </si>
  <si>
    <t>LUG - TBD1120</t>
  </si>
  <si>
    <t>Lateral Hardening-Fuse-60017429,2</t>
  </si>
  <si>
    <t>LUG - TBD1121</t>
  </si>
  <si>
    <t>Lateral Hardening-Fuse-60016353,1</t>
  </si>
  <si>
    <t>LUG - TBD1122</t>
  </si>
  <si>
    <t>Lateral Hardening-Fuse-60016282,1</t>
  </si>
  <si>
    <t>LUG - TBD1123</t>
  </si>
  <si>
    <t>Lateral Hardening-Fuse-60013778,1</t>
  </si>
  <si>
    <t>LUG - TBD1124</t>
  </si>
  <si>
    <t>Lateral Hardening-Fuse-60011392,1</t>
  </si>
  <si>
    <t>LUG - TBD1125</t>
  </si>
  <si>
    <t>Lateral Hardening-Fuse-10429550,1</t>
  </si>
  <si>
    <t>LUG - TBD1126</t>
  </si>
  <si>
    <t>Lateral Hardening-Fuse-10427678,1</t>
  </si>
  <si>
    <t>LUG - TBD1127</t>
  </si>
  <si>
    <t>Lateral Hardening-Fuse-10425054,1</t>
  </si>
  <si>
    <t>LUG - TBD1128</t>
  </si>
  <si>
    <t>Lateral Hardening-Fuse-10424221,1</t>
  </si>
  <si>
    <t>LUG - TBD1129</t>
  </si>
  <si>
    <t>Lateral Hardening-Fuse-10389247,2</t>
  </si>
  <si>
    <t>LUG - TBD1130</t>
  </si>
  <si>
    <t>Lateral Hardening-Fuse-10384723,1</t>
  </si>
  <si>
    <t>LUG - TBD1131</t>
  </si>
  <si>
    <t>Lateral Hardening-Fuse-10384706,1</t>
  </si>
  <si>
    <t>LUG - TBD1132</t>
  </si>
  <si>
    <t>Lateral Hardening-Fuse-10382337,1</t>
  </si>
  <si>
    <t>LUG - TBD1133</t>
  </si>
  <si>
    <t>Lateral Hardening-Fuse-10363933,1</t>
  </si>
  <si>
    <t>LUG - TBD1134</t>
  </si>
  <si>
    <t>Lateral Hardening-Fuse-10362869,3</t>
  </si>
  <si>
    <t>LUG - TBD1135</t>
  </si>
  <si>
    <t>Lateral Hardening-Fuse-10361894,1</t>
  </si>
  <si>
    <t>LUG - TBD1136</t>
  </si>
  <si>
    <t>Lateral Hardening-Fuse-10165382,1</t>
  </si>
  <si>
    <t>LUG - TBD1137</t>
  </si>
  <si>
    <t>Lateral Hardening-Fuse-10165381,2</t>
  </si>
  <si>
    <t>LUG - TBD1138</t>
  </si>
  <si>
    <t>Lateral Hardening-Fuse-10165356,4</t>
  </si>
  <si>
    <t>LUG - TBD1139</t>
  </si>
  <si>
    <t>Lateral Hardening-Fuse-10163228,1</t>
  </si>
  <si>
    <t>LUG - TBD1140</t>
  </si>
  <si>
    <t>Lateral Hardening-Fuse-10163224,4</t>
  </si>
  <si>
    <t>LUG - TBD1141</t>
  </si>
  <si>
    <t>Lateral Hardening-Fuse-10142238,1</t>
  </si>
  <si>
    <t>LUG - TBD1142</t>
  </si>
  <si>
    <t>Lateral Hardening-Fuse-10120788,1</t>
  </si>
  <si>
    <t>LUG - TBD1143</t>
  </si>
  <si>
    <t>Lateral Hardening-Fuse-10120786,1</t>
  </si>
  <si>
    <t>LUG - TBD1144</t>
  </si>
  <si>
    <t>Lateral Hardening-Fuse-10101247,3</t>
  </si>
  <si>
    <t>LUG - TBD1145</t>
  </si>
  <si>
    <t>Lateral Hardening-Fuse-10100722,1</t>
  </si>
  <si>
    <t>LUG - TBD1146</t>
  </si>
  <si>
    <t>Lateral Hardening-Fuse-10100716,1</t>
  </si>
  <si>
    <t>LUG - TBD1147</t>
  </si>
  <si>
    <t>Lateral Hardening-Fuse-10093683,1</t>
  </si>
  <si>
    <t>LUG - TBD1148</t>
  </si>
  <si>
    <t>Lateral Hardening-Fuse-10093658,1</t>
  </si>
  <si>
    <t>LUG - TBD1149</t>
  </si>
  <si>
    <t>Lateral Hardening-Fuse-10093646,2</t>
  </si>
  <si>
    <t>LUG - TBD1150</t>
  </si>
  <si>
    <t>Lateral Hardening-Fuse-10055941,1</t>
  </si>
  <si>
    <t>LUG - TBD1151</t>
  </si>
  <si>
    <t>Lateral Hardening-Fuse-10055000,2</t>
  </si>
  <si>
    <t>Lateral Hardening-Fuse-93432382,1</t>
  </si>
  <si>
    <t>LUG - TBD1152</t>
  </si>
  <si>
    <t>Lateral Hardening-Fuse-93082436,1</t>
  </si>
  <si>
    <t>LUG - TBD1153</t>
  </si>
  <si>
    <t>Lateral Hardening-Fuse-92907479,1</t>
  </si>
  <si>
    <t>LUG - TBD1154</t>
  </si>
  <si>
    <t>Lateral Hardening-Fuse-92890357,1</t>
  </si>
  <si>
    <t>LUG - TBD1155</t>
  </si>
  <si>
    <t>Lateral Hardening-Fuse-92874488,1</t>
  </si>
  <si>
    <t>LUG - TBD1156</t>
  </si>
  <si>
    <t>Lateral Hardening-Fuse-92655421,1</t>
  </si>
  <si>
    <t>LUG - TBD1157</t>
  </si>
  <si>
    <t>Lateral Hardening-Fuse-92529638,1</t>
  </si>
  <si>
    <t>LUG - TBD1158</t>
  </si>
  <si>
    <t>Lateral Hardening-Fuse-92529635,1</t>
  </si>
  <si>
    <t>LUG - TBD1159</t>
  </si>
  <si>
    <t>Lateral Hardening-Fuse-92527637,1</t>
  </si>
  <si>
    <t>LUG - TBD1160</t>
  </si>
  <si>
    <t>Lateral Hardening-Fuse-92527630,1</t>
  </si>
  <si>
    <t>LUG - TBD1161</t>
  </si>
  <si>
    <t>Lateral Hardening-Fuse-92448697,1</t>
  </si>
  <si>
    <t>LUG - TBD1162</t>
  </si>
  <si>
    <t>Lateral Hardening-Fuse-92408051,1</t>
  </si>
  <si>
    <t>LUG - TBD1163</t>
  </si>
  <si>
    <t>Lateral Hardening-Fuse-92398222,1</t>
  </si>
  <si>
    <t>LUG - TBD1164</t>
  </si>
  <si>
    <t>Lateral Hardening-Fuse-92238609,1</t>
  </si>
  <si>
    <t>LUG - TBD1165</t>
  </si>
  <si>
    <t>Lateral Hardening-Fuse-92132257,1</t>
  </si>
  <si>
    <t>LUG - TBD1166</t>
  </si>
  <si>
    <t>Lateral Hardening-Fuse-92097014,1</t>
  </si>
  <si>
    <t>LUG - TBD1167</t>
  </si>
  <si>
    <t>Lateral Hardening-Fuse-92079502,1</t>
  </si>
  <si>
    <t>LUG - TBD1168</t>
  </si>
  <si>
    <t>Lateral Hardening-Fuse-92005809,1</t>
  </si>
  <si>
    <t>LUG - TBD1169</t>
  </si>
  <si>
    <t>Lateral Hardening-Fuse-91910924,1</t>
  </si>
  <si>
    <t>LUG - TBD1170</t>
  </si>
  <si>
    <t>Lateral Hardening-Fuse-91868130,1</t>
  </si>
  <si>
    <t>LUG - TBD1171</t>
  </si>
  <si>
    <t>Lateral Hardening-Fuse-91623641,1</t>
  </si>
  <si>
    <t>LUG - TBD1172</t>
  </si>
  <si>
    <t>Lateral Hardening-Fuse-91418404,1</t>
  </si>
  <si>
    <t>LUG - TBD1173</t>
  </si>
  <si>
    <t>Lateral Hardening-Fuse-91354294,1</t>
  </si>
  <si>
    <t>LUG - TBD1174</t>
  </si>
  <si>
    <t>Lateral Hardening-Fuse-91177941,3</t>
  </si>
  <si>
    <t>LUG - TBD1175</t>
  </si>
  <si>
    <t>Lateral Hardening-Fuse-91066431,1</t>
  </si>
  <si>
    <t>LUG - TBD1176</t>
  </si>
  <si>
    <t>Lateral Hardening-Fuse-91060899,1</t>
  </si>
  <si>
    <t>LUG - TBD1177</t>
  </si>
  <si>
    <t>Lateral Hardening-Fuse-90847913,1</t>
  </si>
  <si>
    <t>LUG - TBD1178</t>
  </si>
  <si>
    <t>Lateral Hardening-Fuse-90630567,1</t>
  </si>
  <si>
    <t>LUG - TBD1179</t>
  </si>
  <si>
    <t>Lateral Hardening-Fuse-90526768,1</t>
  </si>
  <si>
    <t>LUG - TBD1180</t>
  </si>
  <si>
    <t>Lateral Hardening-Fuse-90522517,5</t>
  </si>
  <si>
    <t>LUG - TBD1181</t>
  </si>
  <si>
    <t>Lateral Hardening-Fuse-90487798,1</t>
  </si>
  <si>
    <t>LUG - TBD1182</t>
  </si>
  <si>
    <t>Lateral Hardening-Fuse-90482454,4</t>
  </si>
  <si>
    <t>LUG - TBD1183</t>
  </si>
  <si>
    <t>Lateral Hardening-Fuse-90441325,1</t>
  </si>
  <si>
    <t>LUG - TBD1184</t>
  </si>
  <si>
    <t>Lateral Hardening-Fuse-90416605,1</t>
  </si>
  <si>
    <t>LUG - TBD1185</t>
  </si>
  <si>
    <t>Lateral Hardening-Fuse-90267141,1</t>
  </si>
  <si>
    <t>LUG - TBD1186</t>
  </si>
  <si>
    <t>Lateral Hardening-Fuse-90211134,1</t>
  </si>
  <si>
    <t>LUG - TBD1187</t>
  </si>
  <si>
    <t>Lateral Hardening-Fuse-90157556,1</t>
  </si>
  <si>
    <t>LUG - TBD1188</t>
  </si>
  <si>
    <t>Lateral Hardening-Fuse-90152415,1</t>
  </si>
  <si>
    <t>LUG - TBD1189</t>
  </si>
  <si>
    <t>Lateral Hardening-Fuse-90098676,4</t>
  </si>
  <si>
    <t>LUG - TBD1190</t>
  </si>
  <si>
    <t>Lateral Hardening-Fuse-90097474,7</t>
  </si>
  <si>
    <t>LUG - TBD1191</t>
  </si>
  <si>
    <t>Lateral Hardening-Fuse-60614298,1</t>
  </si>
  <si>
    <t>LUG - TBD1192</t>
  </si>
  <si>
    <t>Lateral Hardening-Fuse-60518342,1</t>
  </si>
  <si>
    <t>LUG - TBD1193</t>
  </si>
  <si>
    <t>Lateral Hardening-Fuse-60474882,1</t>
  </si>
  <si>
    <t>LUG - TBD1194</t>
  </si>
  <si>
    <t>Lateral Hardening-Fuse-60305740,1</t>
  </si>
  <si>
    <t>LUG - TBD1195</t>
  </si>
  <si>
    <t>Lateral Hardening-Fuse-60241209,1</t>
  </si>
  <si>
    <t>LUG - TBD1196</t>
  </si>
  <si>
    <t>Lateral Hardening-Fuse-60124027,1</t>
  </si>
  <si>
    <t>LUG - TBD1197</t>
  </si>
  <si>
    <t>Lateral Hardening-Fuse-60088567,1</t>
  </si>
  <si>
    <t>LUG - TBD1198</t>
  </si>
  <si>
    <t>Lateral Hardening-Fuse-60088186,1</t>
  </si>
  <si>
    <t>LUG - TBD1199</t>
  </si>
  <si>
    <t>Lateral Hardening-Fuse-60087052,1</t>
  </si>
  <si>
    <t>LUG - TBD1200</t>
  </si>
  <si>
    <t>Lateral Hardening-Fuse-60073803,1</t>
  </si>
  <si>
    <t>LUG - TBD1201</t>
  </si>
  <si>
    <t>Lateral Hardening-Fuse-60073788,1</t>
  </si>
  <si>
    <t>LUG - TBD1202</t>
  </si>
  <si>
    <t>Lateral Hardening-Fuse-60065898,1</t>
  </si>
  <si>
    <t>LUG - TBD1203</t>
  </si>
  <si>
    <t>Lateral Hardening-Fuse-60058616,1</t>
  </si>
  <si>
    <t>LUG - TBD1204</t>
  </si>
  <si>
    <t>Lateral Hardening-Fuse-60048809,1</t>
  </si>
  <si>
    <t>LUG - TBD1205</t>
  </si>
  <si>
    <t>Lateral Hardening-Fuse-60048514,1</t>
  </si>
  <si>
    <t>LUG - TBD1206</t>
  </si>
  <si>
    <t>Lateral Hardening-Fuse-60034479,1</t>
  </si>
  <si>
    <t>LUG - TBD1207</t>
  </si>
  <si>
    <t>Lateral Hardening-Fuse-60033388,1</t>
  </si>
  <si>
    <t>LUG - TBD1208</t>
  </si>
  <si>
    <t>Lateral Hardening-Fuse-60033370,1</t>
  </si>
  <si>
    <t>LUG - TBD1209</t>
  </si>
  <si>
    <t>Lateral Hardening-Fuse-60008652,1</t>
  </si>
  <si>
    <t>LUG - TBD1210</t>
  </si>
  <si>
    <t>Lateral Hardening-Fuse-10928275,1</t>
  </si>
  <si>
    <t>LUG - TBD1211</t>
  </si>
  <si>
    <t>Lateral Hardening-Fuse-10688316,1</t>
  </si>
  <si>
    <t>LUG - TBD1212</t>
  </si>
  <si>
    <t>Lateral Hardening-Fuse-10589590,1</t>
  </si>
  <si>
    <t>LUG - TBD1213</t>
  </si>
  <si>
    <t>Lateral Hardening-Fuse-10392877,1</t>
  </si>
  <si>
    <t>LUG - TBD1214</t>
  </si>
  <si>
    <t>Lateral Hardening-Fuse-10297442,1</t>
  </si>
  <si>
    <t>LUG - TBD1215</t>
  </si>
  <si>
    <t>Lateral Hardening-Fuse-10297440,1</t>
  </si>
  <si>
    <t>LUG - TBD1216</t>
  </si>
  <si>
    <t>Lateral Hardening-Fuse-10297412,1</t>
  </si>
  <si>
    <t>LUG - TBD1217</t>
  </si>
  <si>
    <t>Lateral Hardening-Fuse-10274748,1</t>
  </si>
  <si>
    <t>LUG - TBD1218</t>
  </si>
  <si>
    <t>Lateral Hardening-Fuse-10247860,1</t>
  </si>
  <si>
    <t>LUG - TBD1219</t>
  </si>
  <si>
    <t>Lateral Hardening-Fuse-10218987,1</t>
  </si>
  <si>
    <t>LUG - TBD1220</t>
  </si>
  <si>
    <t>Lateral Hardening-Fuse-10173522,1</t>
  </si>
  <si>
    <t>LUG - TBD1221</t>
  </si>
  <si>
    <t>Lateral Hardening-Fuse-10173500,1</t>
  </si>
  <si>
    <t>LUG - TBD1222</t>
  </si>
  <si>
    <t>Lateral Hardening-Fuse-10173494,1</t>
  </si>
  <si>
    <t>LUG - TBD1223</t>
  </si>
  <si>
    <t>Lateral Hardening-Fuse-10167762,1</t>
  </si>
  <si>
    <t>LUG - TBD1224</t>
  </si>
  <si>
    <t>Lateral Hardening-Fuse-10165803,1</t>
  </si>
  <si>
    <t>LUG - TBD1225</t>
  </si>
  <si>
    <t>Lateral Hardening-Fuse-10165797,1</t>
  </si>
  <si>
    <t>LUG - TBD1226</t>
  </si>
  <si>
    <t>Lateral Hardening-Fuse-10165789,1</t>
  </si>
  <si>
    <t>LUG - TBD1227</t>
  </si>
  <si>
    <t>Lateral Hardening-Fuse-10160212,1</t>
  </si>
  <si>
    <t>LUG - TBD1228</t>
  </si>
  <si>
    <t>Lateral Hardening-Fuse-10158932,1</t>
  </si>
  <si>
    <t>LUG - TBD1229</t>
  </si>
  <si>
    <t>Lateral Hardening-Fuse-10153131,1</t>
  </si>
  <si>
    <t>LUG - TBD1230</t>
  </si>
  <si>
    <t>Lateral Hardening-Fuse-10147338,1</t>
  </si>
  <si>
    <t>LUG - TBD1231</t>
  </si>
  <si>
    <t>Lateral Hardening-Fuse-10126980,1</t>
  </si>
  <si>
    <t>LUG - TBD1232</t>
  </si>
  <si>
    <t>Lateral Hardening-Fuse-10124545,1</t>
  </si>
  <si>
    <t>LUG - TBD1233</t>
  </si>
  <si>
    <t>Lateral Hardening-Fuse-10092875,1</t>
  </si>
  <si>
    <t>LUG - TBD1234</t>
  </si>
  <si>
    <t>Lateral Hardening-Fuse-10051863,1</t>
  </si>
  <si>
    <t>LUG - TBD1235</t>
  </si>
  <si>
    <t>Lateral Hardening-Fuse-10050730,3</t>
  </si>
  <si>
    <t>LUG - TBD1236</t>
  </si>
  <si>
    <t>Lateral Hardening-Fuse-10007252,1</t>
  </si>
  <si>
    <t xml:space="preserve">LUG ESA 13454.90755954 </t>
  </si>
  <si>
    <t xml:space="preserve">LUG ESA 13231.10868138 </t>
  </si>
  <si>
    <t>Lateral Hardening-Fuse-93355196,1</t>
  </si>
  <si>
    <t>2/15/25</t>
  </si>
  <si>
    <t>LUG - TBD1237</t>
  </si>
  <si>
    <t>Lateral Hardening-Fuse-93292955,1</t>
  </si>
  <si>
    <t>LUG - TBD1238</t>
  </si>
  <si>
    <t>Lateral Hardening-Fuse-93276507,1</t>
  </si>
  <si>
    <t>LUG - TBD1239</t>
  </si>
  <si>
    <t>Lateral Hardening-Fuse-93235148,1</t>
  </si>
  <si>
    <t>LUG - TBD1240</t>
  </si>
  <si>
    <t>Lateral Hardening-Fuse-93233174,1</t>
  </si>
  <si>
    <t>LUG - TBD1241</t>
  </si>
  <si>
    <t>Lateral Hardening-Fuse-93172625,1</t>
  </si>
  <si>
    <t>LUG - TBD1242</t>
  </si>
  <si>
    <t>Lateral Hardening-Fuse-93118733,1</t>
  </si>
  <si>
    <t>LUG - TBD1243</t>
  </si>
  <si>
    <t>Lateral Hardening-Fuse-93090160,1</t>
  </si>
  <si>
    <t>LUG - TBD1244</t>
  </si>
  <si>
    <t>Lateral Hardening-Fuse-92859507,1</t>
  </si>
  <si>
    <t>LUG - TBD1245</t>
  </si>
  <si>
    <t>Lateral Hardening-Fuse-92814355,1</t>
  </si>
  <si>
    <t>LUG - TBD1246</t>
  </si>
  <si>
    <t>Lateral Hardening-Fuse-92773510,1</t>
  </si>
  <si>
    <t>LUG - TBD1247</t>
  </si>
  <si>
    <t>Lateral Hardening-Fuse-92701725,1</t>
  </si>
  <si>
    <t>LUG - TBD1248</t>
  </si>
  <si>
    <t>Lateral Hardening-Fuse-92570284,1</t>
  </si>
  <si>
    <t>LUG - TBD1249</t>
  </si>
  <si>
    <t>Lateral Hardening-Fuse-92537158,1</t>
  </si>
  <si>
    <t>LUG - TBD1250</t>
  </si>
  <si>
    <t>Lateral Hardening-Fuse-92486363,1</t>
  </si>
  <si>
    <t>LUG - TBD1251</t>
  </si>
  <si>
    <t>Lateral Hardening-Fuse-92418323,1</t>
  </si>
  <si>
    <t>LUG - TBD1252</t>
  </si>
  <si>
    <t>Lateral Hardening-Fuse-92257437,1</t>
  </si>
  <si>
    <t>LUG - TBD1253</t>
  </si>
  <si>
    <t>Lateral Hardening-Fuse-91782844,1</t>
  </si>
  <si>
    <t>LUG - TBD1254</t>
  </si>
  <si>
    <t>Lateral Hardening-Fuse-90704066,4</t>
  </si>
  <si>
    <t>LUG - TBD1255</t>
  </si>
  <si>
    <t>Lateral Hardening-Fuse-90398961,1</t>
  </si>
  <si>
    <t>LUG - TBD1256</t>
  </si>
  <si>
    <t>Lateral Hardening-Fuse-60190659,1</t>
  </si>
  <si>
    <t>LUG - TBD1257</t>
  </si>
  <si>
    <t>Lateral Hardening-Fuse-60077860,1</t>
  </si>
  <si>
    <t>LUG - TBD1258</t>
  </si>
  <si>
    <t>Lateral Hardening-Fuse-60058546,1</t>
  </si>
  <si>
    <t>LUG - TBD1259</t>
  </si>
  <si>
    <t>Lateral Hardening-Fuse-60046437,1</t>
  </si>
  <si>
    <t>LUG - TBD1260</t>
  </si>
  <si>
    <t>Lateral Hardening-Fuse-60044927,1</t>
  </si>
  <si>
    <t>LUG - TBD1261</t>
  </si>
  <si>
    <t>Lateral Hardening-Fuse-60005954,1</t>
  </si>
  <si>
    <t>LUG - TBD1262</t>
  </si>
  <si>
    <t>Lateral Hardening-Fuse-10933157,1</t>
  </si>
  <si>
    <t>LUG - TBD1263</t>
  </si>
  <si>
    <t>Lateral Hardening-Fuse-10823013,1</t>
  </si>
  <si>
    <t>LUG - TBD1264</t>
  </si>
  <si>
    <t>Lateral Hardening-Fuse-10637218,1</t>
  </si>
  <si>
    <t>8/15/25</t>
  </si>
  <si>
    <t>LUG - TBD1265</t>
  </si>
  <si>
    <t>Lateral Hardening-Fuse-10632727,1</t>
  </si>
  <si>
    <t>LUG - TBD1266</t>
  </si>
  <si>
    <t>Lateral Hardening-Fuse-10632726,1</t>
  </si>
  <si>
    <t>LUG - TBD1267</t>
  </si>
  <si>
    <t>Lateral Hardening-Fuse-10572982,1</t>
  </si>
  <si>
    <t>LUG - TBD1268</t>
  </si>
  <si>
    <t>Lateral Hardening-Fuse-10565895,1</t>
  </si>
  <si>
    <t>LUG - TBD1269</t>
  </si>
  <si>
    <t>Lateral Hardening-Fuse-10565887,1</t>
  </si>
  <si>
    <t>LUG - TBD1270</t>
  </si>
  <si>
    <t>Lateral Hardening-Fuse-10565136,1</t>
  </si>
  <si>
    <t>LUG - TBD1271</t>
  </si>
  <si>
    <t>Lateral Hardening-Fuse-10565130,1</t>
  </si>
  <si>
    <t>LUG - TBD1272</t>
  </si>
  <si>
    <t>Lateral Hardening-Fuse-10565125,1</t>
  </si>
  <si>
    <t>LUG - TBD1273</t>
  </si>
  <si>
    <t>Lateral Hardening-Fuse-10545847,1</t>
  </si>
  <si>
    <t>LUG - TBD1274</t>
  </si>
  <si>
    <t>Lateral Hardening-Fuse-10535991,1</t>
  </si>
  <si>
    <t>LUG - TBD1275</t>
  </si>
  <si>
    <t>Lateral Hardening-Fuse-10477228,1</t>
  </si>
  <si>
    <t>LUG - TBD1276</t>
  </si>
  <si>
    <t>Lateral Hardening-Fuse-10475330,1</t>
  </si>
  <si>
    <t>LUG - TBD1277</t>
  </si>
  <si>
    <t>Lateral Hardening-Fuse-10457713,1</t>
  </si>
  <si>
    <t>LUG - TBD1278</t>
  </si>
  <si>
    <t>Lateral Hardening-Fuse-10089965,1</t>
  </si>
  <si>
    <t>LUG - TBD1279</t>
  </si>
  <si>
    <t>Lateral Hardening-Fuse-92335715,1</t>
  </si>
  <si>
    <t>LUG - TBD1280</t>
  </si>
  <si>
    <t>Lateral Hardening-Fuse-92445673,1</t>
  </si>
  <si>
    <t>LUG - TBD1281</t>
  </si>
  <si>
    <t>Lateral Hardening-Fuse-92601584,1</t>
  </si>
  <si>
    <t>LUG - TBD1282</t>
  </si>
  <si>
    <t>Lateral Hardening-Fuse-10679312,1</t>
  </si>
  <si>
    <t>LUG - TBD1283</t>
  </si>
  <si>
    <t>Lateral Hardening-Fuse-60076834,1</t>
  </si>
  <si>
    <t>LUG - TBD1284</t>
  </si>
  <si>
    <t>Lateral Hardening-Fuse-93301648,1</t>
  </si>
  <si>
    <t>LUG - TBD1285</t>
  </si>
  <si>
    <t>Lateral Hardening-Fuse-93299665,1</t>
  </si>
  <si>
    <t>LUG - TBD1286</t>
  </si>
  <si>
    <t>Lateral Hardening-Fuse-91109070,1</t>
  </si>
  <si>
    <t>LUG - TBD1287</t>
  </si>
  <si>
    <t>Lateral Hardening-Fuse-92609203,1</t>
  </si>
  <si>
    <t>LUG - TBD1288</t>
  </si>
  <si>
    <t>Lateral Hardening-Fuse-92320735,1</t>
  </si>
  <si>
    <t>LUG - TBD1289</t>
  </si>
  <si>
    <t>Lateral Hardening-Fuse-10635962,1</t>
  </si>
  <si>
    <t>LUG - TBD1290</t>
  </si>
  <si>
    <t>Lateral Hardening-Fuse-10916841,1</t>
  </si>
  <si>
    <t>LUG - TBD1291</t>
  </si>
  <si>
    <t>Lateral Hardening-Fuse-10692796,1</t>
  </si>
  <si>
    <t>LUG - TBD1292</t>
  </si>
  <si>
    <t>Lateral Hardening-Fuse-92170591,1</t>
  </si>
  <si>
    <t>LUG - TBD1293</t>
  </si>
  <si>
    <t>Lateral Hardening-Fuse-60442542,1</t>
  </si>
  <si>
    <t>LUG - TBD1294</t>
  </si>
  <si>
    <t>Lateral Hardening-Fuse-10635154,1</t>
  </si>
  <si>
    <t>LUG - TBD1295</t>
  </si>
  <si>
    <t>Lateral Hardening-Fuse-10668906,1</t>
  </si>
  <si>
    <t>LUG - TBD1296</t>
  </si>
  <si>
    <t>Lateral Hardening-Fuse-92607672,2</t>
  </si>
  <si>
    <t>LUG - TBD1297</t>
  </si>
  <si>
    <t>Lateral Hardening-Fuse-10629029,1</t>
  </si>
  <si>
    <t>LUG - TBD1298</t>
  </si>
  <si>
    <t>Lateral Hardening-Fuse-60360851,5</t>
  </si>
  <si>
    <t>LUG - TBD1299</t>
  </si>
  <si>
    <t>Lateral Hardening-Fuse-91867495,2</t>
  </si>
  <si>
    <t>LUG - TBD1300</t>
  </si>
  <si>
    <t>Lateral Hardening-Fuse-92888391,1</t>
  </si>
  <si>
    <t>LUG - TBD1301</t>
  </si>
  <si>
    <t>Lateral Hardening-Fuse-60183106,1</t>
  </si>
  <si>
    <t>LUG - TBD1302</t>
  </si>
  <si>
    <t>Lateral Hardening-Fuse-92977502,31</t>
  </si>
  <si>
    <t>LUG - TBD1303</t>
  </si>
  <si>
    <t>Lateral Hardening-Fuse-91835528,1</t>
  </si>
  <si>
    <t>LUG - TBD1304</t>
  </si>
  <si>
    <t>Lateral Hardening-Fuse-10710606,6</t>
  </si>
  <si>
    <t>LUG - TBD1305</t>
  </si>
  <si>
    <t>Lateral Hardening-Fuse-93291320,1</t>
  </si>
  <si>
    <t>LUG - TBD1306</t>
  </si>
  <si>
    <t>Lateral Hardening-Fuse-10087596,3</t>
  </si>
  <si>
    <t>LUG - TBD1307</t>
  </si>
  <si>
    <t>Lateral Hardening-Fuse-92447008,1</t>
  </si>
  <si>
    <t>LUG - TBD1308</t>
  </si>
  <si>
    <t>Lateral Hardening-Fuse-92209767,2</t>
  </si>
  <si>
    <t>LUG - TBD1309</t>
  </si>
  <si>
    <t>Lateral Hardening-Fuse-60195648,37</t>
  </si>
  <si>
    <t>Lateral Hardening-Fuse-10248867,2</t>
  </si>
  <si>
    <t>LUG - TBD1310</t>
  </si>
  <si>
    <t>Lateral Hardening-Fuse-91174974,2</t>
  </si>
  <si>
    <t>LUG - TBD1311</t>
  </si>
  <si>
    <t>Lateral Hardening-Fuse-10014422,1</t>
  </si>
  <si>
    <t>LUG - TBD1312</t>
  </si>
  <si>
    <t>Lateral Hardening-Fuse-91870802,1</t>
  </si>
  <si>
    <t>LUG - TBD1313</t>
  </si>
  <si>
    <t>Lateral Hardening-Fuse-90430158,6</t>
  </si>
  <si>
    <t>LUG - TBD1314</t>
  </si>
  <si>
    <t>Lateral Hardening-Fuse-91680239,2</t>
  </si>
  <si>
    <t>LUG - TBD1315</t>
  </si>
  <si>
    <t>Lateral Hardening-Fuse-60111391,4</t>
  </si>
  <si>
    <t>LUG - TBD1316</t>
  </si>
  <si>
    <t>Lateral Hardening-Fuse-90153246,3</t>
  </si>
  <si>
    <t>LUG - TBD1317</t>
  </si>
  <si>
    <t>Lateral Hardening-Fuse-10160211,1</t>
  </si>
  <si>
    <t>LUG - TBD1318</t>
  </si>
  <si>
    <t>Lateral Hardening-Fuse-93059592,2</t>
  </si>
  <si>
    <t>LUG - TBD1319</t>
  </si>
  <si>
    <t>Lateral Hardening-Fuse-93118819,3</t>
  </si>
  <si>
    <t>LUG - TBD1320</t>
  </si>
  <si>
    <t>Lateral Hardening-Fuse-10147363,1</t>
  </si>
  <si>
    <t>LUG - TBD1321</t>
  </si>
  <si>
    <t>Lateral Hardening-Fuse-90917828,4</t>
  </si>
  <si>
    <t>LUG - TBD1322</t>
  </si>
  <si>
    <t>Lateral Hardening-Fuse-60170521,1</t>
  </si>
  <si>
    <t>LUG - TBD1323</t>
  </si>
  <si>
    <t>Lateral Hardening-Fuse-90877719,1</t>
  </si>
  <si>
    <t>LUG - TBD1324</t>
  </si>
  <si>
    <t>Lateral Hardening-Fuse-93244013,1</t>
  </si>
  <si>
    <t>LUG - TBD1325</t>
  </si>
  <si>
    <t>Lateral Hardening-Fuse-90621444,1</t>
  </si>
  <si>
    <t>LUG - TBD1326</t>
  </si>
  <si>
    <t>Lateral Hardening-Fuse-10123796,1</t>
  </si>
  <si>
    <t>LUG - TBD1327</t>
  </si>
  <si>
    <t>Lateral Hardening-Fuse-91060802,1</t>
  </si>
  <si>
    <t>LUG - TBD1328</t>
  </si>
  <si>
    <t>Lateral Hardening-Fuse-91781907,1</t>
  </si>
  <si>
    <t>LUG - TBD1329</t>
  </si>
  <si>
    <t>Lateral Hardening-Fuse-91442237,1</t>
  </si>
  <si>
    <t>LUG - TBD1330</t>
  </si>
  <si>
    <t>Lateral Hardening-Fuse-92655489,1</t>
  </si>
  <si>
    <t>LUG - TBD1331</t>
  </si>
  <si>
    <t>Lateral Hardening-Fuse-10283693,2</t>
  </si>
  <si>
    <t>LUG - TBD1332</t>
  </si>
  <si>
    <t>Lateral Hardening-Fuse-91957152,1</t>
  </si>
  <si>
    <t>LUG - TBD1333</t>
  </si>
  <si>
    <t>Lateral Hardening-Fuse-10198075,2</t>
  </si>
  <si>
    <t>LUG - TBD1334</t>
  </si>
  <si>
    <t>Lateral Hardening-Fuse-91246837,9</t>
  </si>
  <si>
    <t>LUG - TBD1335</t>
  </si>
  <si>
    <t>Lateral Hardening-Fuse-10204412,1</t>
  </si>
  <si>
    <t>LUG - TBD1336</t>
  </si>
  <si>
    <t>Lateral Hardening-Fuse-91951196,3</t>
  </si>
  <si>
    <t>LUG - TBD1337</t>
  </si>
  <si>
    <t>Lateral Hardening-Fuse-60225949,8</t>
  </si>
  <si>
    <t>LUG - TBD1338</t>
  </si>
  <si>
    <t>Lateral Hardening-Fuse-10776331,4</t>
  </si>
  <si>
    <t>LUG - TBD1339</t>
  </si>
  <si>
    <t>Lateral Hardening-Fuse-91510346,6</t>
  </si>
  <si>
    <t>LUG - TBD1340</t>
  </si>
  <si>
    <t>Lateral Hardening-Fuse-92203067,1</t>
  </si>
  <si>
    <t>LUG - TBD1341</t>
  </si>
  <si>
    <t>Lateral Hardening-Fuse-90733129,3</t>
  </si>
  <si>
    <t>LUG - TBD1342</t>
  </si>
  <si>
    <t>Lateral Hardening-Fuse-10340775,2</t>
  </si>
  <si>
    <t>LUG - TBD1343</t>
  </si>
  <si>
    <t>Lateral Hardening-Fuse-60318065,2</t>
  </si>
  <si>
    <t>LUG - TBD1344</t>
  </si>
  <si>
    <t>Lateral Hardening-Fuse-60020524,2</t>
  </si>
  <si>
    <t>LUG - TBD1345</t>
  </si>
  <si>
    <t>Lateral Hardening-Fuse-10240061,1</t>
  </si>
  <si>
    <t>LUG - TBD1346</t>
  </si>
  <si>
    <t>Lateral Hardening-Fuse-93176460,6</t>
  </si>
  <si>
    <t>LUG - TBD1347</t>
  </si>
  <si>
    <t>Lateral Hardening-Fuse-60144246,1</t>
  </si>
  <si>
    <t>LUG - TBD1348</t>
  </si>
  <si>
    <t>Lateral Hardening-Fuse-10172610,1</t>
  </si>
  <si>
    <t>LUG - TBD1349</t>
  </si>
  <si>
    <t>Lateral Hardening-Fuse-10153141,1</t>
  </si>
  <si>
    <t>LUG - TBD1350</t>
  </si>
  <si>
    <t>Lateral Hardening-Fuse-10168319,2</t>
  </si>
  <si>
    <t>LUG - TBD1351</t>
  </si>
  <si>
    <t>Lateral Hardening-Fuse-10165816,4</t>
  </si>
  <si>
    <t>LUG - TBD1352</t>
  </si>
  <si>
    <t>Lateral Hardening-Fuse-91965410,1</t>
  </si>
  <si>
    <t>LUG - TBD1353</t>
  </si>
  <si>
    <t>Lateral Hardening-Fuse-92638378,2</t>
  </si>
  <si>
    <t>Lateral Hardening-Fuse-10483757,2</t>
  </si>
  <si>
    <t>LUG - TBD1354</t>
  </si>
  <si>
    <t>Lateral Hardening-Fuse-93407761,3</t>
  </si>
  <si>
    <t>LUG - TBD1355</t>
  </si>
  <si>
    <t>Lateral Hardening-Fuse-10142246,2</t>
  </si>
  <si>
    <t>LUG - TBD1356</t>
  </si>
  <si>
    <t>Lateral Hardening-Fuse-93249124,1</t>
  </si>
  <si>
    <t>LUG - TBD1357</t>
  </si>
  <si>
    <t>Lateral Hardening-Fuse-10101286,6</t>
  </si>
  <si>
    <t>LUG - TBD1358</t>
  </si>
  <si>
    <t>Lateral Hardening-Fuse-10005221,1</t>
  </si>
  <si>
    <t>LUG - TBD1359</t>
  </si>
  <si>
    <t>Lateral Hardening-Fuse-10757376,1</t>
  </si>
  <si>
    <t>LUG - TBD1360</t>
  </si>
  <si>
    <t>Lateral Hardening-Fuse-60005444,3</t>
  </si>
  <si>
    <t>LUG - TBD1361</t>
  </si>
  <si>
    <t>Lateral Hardening-Fuse-91015266,1</t>
  </si>
  <si>
    <t>LUG - TBD1362</t>
  </si>
  <si>
    <t>Lateral Hardening-Fuse-10120771,9</t>
  </si>
  <si>
    <t>LUG - TBD1363</t>
  </si>
  <si>
    <t>Lateral Hardening-Fuse-10142911,2</t>
  </si>
  <si>
    <t>LUG - TBD1364</t>
  </si>
  <si>
    <t>Lateral Hardening-Fuse-60008221,2</t>
  </si>
  <si>
    <t>LUG - TBD1365</t>
  </si>
  <si>
    <t>Lateral Hardening-Fuse-92128810,3</t>
  </si>
  <si>
    <t>LUG - TBD1366</t>
  </si>
  <si>
    <t>Lateral Hardening-Fuse-10429530,3</t>
  </si>
  <si>
    <t>LUG - TBD1367</t>
  </si>
  <si>
    <t>Lateral Hardening-Fuse-60010026,4</t>
  </si>
  <si>
    <t>LUG - TBD1368</t>
  </si>
  <si>
    <t>Lateral Hardening-Fuse-10409206,2</t>
  </si>
  <si>
    <t>LUG - TBD1369</t>
  </si>
  <si>
    <t>Lateral Hardening-Fuse-91168509,2</t>
  </si>
  <si>
    <t>LUG - TBD1370</t>
  </si>
  <si>
    <t>Lateral Hardening-Fuse-10657027,6</t>
  </si>
  <si>
    <t>LUG - TBD1371</t>
  </si>
  <si>
    <t>Lateral Hardening-Fuse-91937629,5</t>
  </si>
  <si>
    <t>LUG - TBD1372</t>
  </si>
  <si>
    <t>Lateral Hardening-Fuse-91812632,5</t>
  </si>
  <si>
    <t>LUG - TBD1373</t>
  </si>
  <si>
    <t>Lateral Hardening-Fuse-92299193,5</t>
  </si>
  <si>
    <t>LUG - TBD1374</t>
  </si>
  <si>
    <t>Lateral Hardening-Fuse-91479826,8</t>
  </si>
  <si>
    <t>LUG - TBD1375</t>
  </si>
  <si>
    <t>Lateral Hardening-Fuse-10424241,5</t>
  </si>
  <si>
    <t>LUG - TBD1376</t>
  </si>
  <si>
    <t>Lateral Hardening-Fuse-10051146,1</t>
  </si>
  <si>
    <t>Lateral Hardening-Fuse-91750992,4</t>
  </si>
  <si>
    <t>LUG - TBD1377</t>
  </si>
  <si>
    <t>Lateral Hardening-Fuse-10465338,1</t>
  </si>
  <si>
    <t>LUG - TBD1378</t>
  </si>
  <si>
    <t>Lateral Hardening-Fuse-60584220,3</t>
  </si>
  <si>
    <t>LUG - TBD1379</t>
  </si>
  <si>
    <t>Lateral Hardening-Fuse-92395386,1</t>
  </si>
  <si>
    <t>LUG - TBD1380</t>
  </si>
  <si>
    <t>Lateral Hardening-Fuse-10640113,1</t>
  </si>
  <si>
    <t>LUG - TBD1381</t>
  </si>
  <si>
    <t>Lateral Hardening-Fuse-60274637,3</t>
  </si>
  <si>
    <t>LUG - TBD1382</t>
  </si>
  <si>
    <t>Lateral Hardening-Fuse-60211536,3</t>
  </si>
  <si>
    <t>LUG - TBD1383</t>
  </si>
  <si>
    <t>Lateral Hardening-Fuse-10567792,2</t>
  </si>
  <si>
    <t>LUG - TBD1384</t>
  </si>
  <si>
    <t>Lateral Hardening-Fuse-92134864,3</t>
  </si>
  <si>
    <t>LUG - TBD1385</t>
  </si>
  <si>
    <t>Lateral Hardening-Fuse-60166032,2</t>
  </si>
  <si>
    <t>LUG - TBD1386</t>
  </si>
  <si>
    <t>Lateral Hardening-Fuse-90106483,1</t>
  </si>
  <si>
    <t>6/15/25</t>
  </si>
  <si>
    <t>LUG - TBD1387</t>
  </si>
  <si>
    <t>Lateral Hardening-Fuse-91750785,1</t>
  </si>
  <si>
    <t>LUG - TBD1388</t>
  </si>
  <si>
    <t>Lateral Hardening-Fuse-92972963,3</t>
  </si>
  <si>
    <t>LUG - TBD1389</t>
  </si>
  <si>
    <t>Lateral Hardening-Fuse-10914143,2</t>
  </si>
  <si>
    <t>LUG - TBD1390</t>
  </si>
  <si>
    <t>Lateral Hardening-Fuse-10590630,1</t>
  </si>
  <si>
    <t>LUG - TBD1391</t>
  </si>
  <si>
    <t>Lateral Hardening-Fuse-10904182,2</t>
  </si>
  <si>
    <t>LUG - TBD1392</t>
  </si>
  <si>
    <t>Lateral Hardening-Fuse-10801788,1</t>
  </si>
  <si>
    <t>LUG - TBD1393</t>
  </si>
  <si>
    <t>Lateral Hardening-Fuse-10866796,2</t>
  </si>
  <si>
    <t>LUG - TBD1394</t>
  </si>
  <si>
    <t>Lateral Hardening-Fuse-10089969,1</t>
  </si>
  <si>
    <t>LUG - TBD1395</t>
  </si>
  <si>
    <t>Lateral Hardening-Fuse-10933143,2</t>
  </si>
  <si>
    <t>LUG - TBD1396</t>
  </si>
  <si>
    <t>Lateral Hardening-Fuse-10090003,1</t>
  </si>
  <si>
    <t>9/15/25</t>
  </si>
  <si>
    <t>LUG - TBD1397</t>
  </si>
  <si>
    <t>Lateral Hardening-Fuse-91317842,1</t>
  </si>
  <si>
    <t>LUG - TBD1398</t>
  </si>
  <si>
    <t>Lateral Hardening-Fuse-10545848,1</t>
  </si>
  <si>
    <t>LUG - TBD1399</t>
  </si>
  <si>
    <t>Lateral Hardening-Fuse-10680818,1</t>
  </si>
  <si>
    <t>LUG - TBD1400</t>
  </si>
  <si>
    <t>Lateral Hardening-Fuse-10476050,1</t>
  </si>
  <si>
    <t>LUG - TBD1401</t>
  </si>
  <si>
    <t>Lateral Hardening-Fuse-60077931,1</t>
  </si>
  <si>
    <t>LUG - TBD1402</t>
  </si>
  <si>
    <t>Lateral Hardening-Fuse-92275699,4</t>
  </si>
  <si>
    <t>LUG - TBD1403</t>
  </si>
  <si>
    <t>Lateral Hardening-Fuse-92436549,1</t>
  </si>
  <si>
    <t>LUG - TBD1404</t>
  </si>
  <si>
    <t>Lateral Hardening-Fuse-10443864,1</t>
  </si>
  <si>
    <t>LUG - TBD1405</t>
  </si>
  <si>
    <t>Lateral Hardening-Fuse-92035381,8</t>
  </si>
  <si>
    <t>LUG - TBD1406</t>
  </si>
  <si>
    <t>Lateral Hardening-Fuse-60077882,8</t>
  </si>
  <si>
    <t>LUG - TBD1407</t>
  </si>
  <si>
    <t>Lateral Hardening-Fuse-10566566,1</t>
  </si>
  <si>
    <t>LUG - TBD1408</t>
  </si>
  <si>
    <t>Lateral Hardening-Fuse-60210581,1</t>
  </si>
  <si>
    <t>LUG - TBD1409</t>
  </si>
  <si>
    <t>Lateral Hardening-Fuse-90787275,2</t>
  </si>
  <si>
    <t>LUG - TBD1410</t>
  </si>
  <si>
    <t>Lateral Hardening-Fuse-92571177,6</t>
  </si>
  <si>
    <t>LUG - TBD1411</t>
  </si>
  <si>
    <t>Lateral Hardening-Fuse-92316625,1</t>
  </si>
  <si>
    <t>LUG - TBD1412</t>
  </si>
  <si>
    <t>Lateral Hardening-Fuse-91087056,6</t>
  </si>
  <si>
    <t>LUG - TBD1413</t>
  </si>
  <si>
    <t>Lateral Hardening-Fuse-60171426,2</t>
  </si>
  <si>
    <t>LUG - TBD1414</t>
  </si>
  <si>
    <t>Lateral Hardening-Fuse-91504609,8</t>
  </si>
  <si>
    <t>LUG - TBD1415</t>
  </si>
  <si>
    <t>Lateral Hardening-Fuse-10802850,1</t>
  </si>
  <si>
    <t>LUG - TBD1416</t>
  </si>
  <si>
    <t>Lateral Hardening-Fuse-91621768,1</t>
  </si>
  <si>
    <t>LUG - TBD1417</t>
  </si>
  <si>
    <t>Lateral Hardening-Fuse-90747759,2</t>
  </si>
  <si>
    <t>LUG - TBD1418</t>
  </si>
  <si>
    <t>Lateral Hardening-Fuse-90413214,1</t>
  </si>
  <si>
    <t>less VGM Reactive "Unplanned"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</si>
</sst>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_);\(#,##0.0000000\)"/>
    <numFmt numFmtId="166" formatCode="_(&quot;$&quot;* #,##0_);_(&quot;$&quot;* \(#,##0\);_(&quot;$&quot;* &quot;-&quot;??_);_(@_)"/>
    <numFmt numFmtId="167" formatCode="0.0%"/>
    <numFmt numFmtId="168" formatCode="mm/dd/yy;@"/>
    <numFmt numFmtId="169" formatCode="_(&quot;$&quot;* #,##0.0_);_(&quot;$&quot;* \(#,##0.0\);_(&quot;$&quot;* &quot;-&quot;??_);_(@_)"/>
    <numFmt numFmtId="170" formatCode="#,##0.0_);\(#,##0.0\)"/>
    <numFmt numFmtId="171" formatCode="_(&quot;$&quot;* #,##0.0000_);_(&quot;$&quot;* \(#,##0.0000\);_(&quot;$&quot;* &quot;-&quot;??_);_(@_)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2"/>
      <color rgb="FF0000FF"/>
      <name val="Arial"/>
      <family val="2"/>
    </font>
    <font>
      <sz val="12"/>
      <color theme="1" tint="0.499984740745262"/>
      <name val="Arial"/>
      <family val="2"/>
    </font>
    <font>
      <b/>
      <sz val="12"/>
      <color rgb="FFC00000"/>
      <name val="Arial"/>
      <family val="2"/>
    </font>
    <font>
      <sz val="12"/>
      <color theme="1" tint="0.34998626667073579"/>
      <name val="Arial"/>
      <family val="2"/>
    </font>
    <font>
      <b/>
      <i/>
      <sz val="12"/>
      <color theme="1" tint="0.34998626667073579"/>
      <name val="Arial"/>
      <family val="2"/>
    </font>
    <font>
      <sz val="12"/>
      <color rgb="FFC00000"/>
      <name val="Arial"/>
      <family val="2"/>
    </font>
    <font>
      <b/>
      <i/>
      <sz val="12"/>
      <color rgb="FF0000FF"/>
      <name val="Arial"/>
      <family val="2"/>
    </font>
    <font>
      <i/>
      <sz val="12"/>
      <color theme="1" tint="0.3499862666707357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B050"/>
      <name val="Arial"/>
      <family val="2"/>
    </font>
    <font>
      <b/>
      <u/>
      <sz val="12"/>
      <color rgb="FF0000FF"/>
      <name val="Arial"/>
      <family val="2"/>
    </font>
    <font>
      <u/>
      <sz val="12"/>
      <name val="Arial"/>
      <family val="2"/>
    </font>
    <font>
      <u/>
      <sz val="12"/>
      <color theme="1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2"/>
      <color rgb="FF7030A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5FF65"/>
        <bgColor indexed="64"/>
      </patternFill>
    </fill>
    <fill>
      <patternFill patternType="solid">
        <fgColor rgb="FF87C7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8F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0">
    <xf numFmtId="37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3" fillId="0" borderId="0" applyBorder="0" applyProtection="0"/>
    <xf numFmtId="37" fontId="3" fillId="0" borderId="0"/>
    <xf numFmtId="44" fontId="2" fillId="0" borderId="0" applyFont="0" applyFill="0" applyBorder="0" applyAlignment="0" applyProtection="0"/>
    <xf numFmtId="37" fontId="2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95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center" vertical="center"/>
    </xf>
    <xf numFmtId="37" fontId="5" fillId="0" borderId="0" xfId="0" applyFont="1"/>
    <xf numFmtId="37" fontId="5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center" vertical="center" wrapText="1"/>
    </xf>
    <xf numFmtId="37" fontId="3" fillId="0" borderId="0" xfId="0" applyFont="1" applyAlignment="1">
      <alignment horizontal="center" wrapText="1"/>
    </xf>
    <xf numFmtId="17" fontId="3" fillId="0" borderId="0" xfId="0" applyNumberFormat="1" applyFont="1" applyAlignment="1">
      <alignment horizontal="center"/>
    </xf>
    <xf numFmtId="37" fontId="3" fillId="0" borderId="2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49" fontId="3" fillId="0" borderId="0" xfId="4" applyNumberFormat="1"/>
    <xf numFmtId="37" fontId="3" fillId="0" borderId="0" xfId="4" quotePrefix="1"/>
    <xf numFmtId="49" fontId="3" fillId="0" borderId="0" xfId="0" applyNumberFormat="1" applyFont="1" applyAlignment="1">
      <alignment horizontal="center"/>
    </xf>
    <xf numFmtId="10" fontId="3" fillId="0" borderId="0" xfId="3" applyNumberFormat="1" applyFont="1" applyFill="1"/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5" fontId="3" fillId="0" borderId="0" xfId="0" applyNumberFormat="1" applyFont="1"/>
    <xf numFmtId="165" fontId="3" fillId="0" borderId="0" xfId="0" applyNumberFormat="1" applyFont="1"/>
    <xf numFmtId="164" fontId="3" fillId="0" borderId="0" xfId="1" applyNumberFormat="1" applyFont="1" applyFill="1" applyBorder="1" applyProtection="1"/>
    <xf numFmtId="166" fontId="3" fillId="0" borderId="0" xfId="2" applyNumberFormat="1" applyFont="1" applyFill="1" applyBorder="1" applyProtection="1"/>
    <xf numFmtId="166" fontId="3" fillId="0" borderId="0" xfId="2" applyNumberFormat="1" applyFont="1" applyFill="1"/>
    <xf numFmtId="37" fontId="3" fillId="0" borderId="0" xfId="4"/>
    <xf numFmtId="37" fontId="4" fillId="0" borderId="0" xfId="4" applyFont="1" applyAlignment="1" applyProtection="1">
      <alignment horizontal="center"/>
    </xf>
    <xf numFmtId="37" fontId="3" fillId="0" borderId="0" xfId="0" applyFont="1" applyAlignment="1">
      <alignment horizontal="right"/>
    </xf>
    <xf numFmtId="7" fontId="3" fillId="0" borderId="0" xfId="0" applyNumberFormat="1" applyFont="1"/>
    <xf numFmtId="43" fontId="3" fillId="0" borderId="0" xfId="1" applyFont="1" applyFill="1"/>
    <xf numFmtId="37" fontId="7" fillId="0" borderId="0" xfId="0" applyFont="1" applyAlignment="1">
      <alignment horizontal="right"/>
    </xf>
    <xf numFmtId="37" fontId="8" fillId="0" borderId="0" xfId="0" applyFont="1" applyAlignment="1">
      <alignment horizontal="right"/>
    </xf>
    <xf numFmtId="37" fontId="8" fillId="0" borderId="0" xfId="0" applyFont="1"/>
    <xf numFmtId="167" fontId="8" fillId="0" borderId="0" xfId="3" applyNumberFormat="1" applyFont="1" applyFill="1"/>
    <xf numFmtId="43" fontId="3" fillId="0" borderId="0" xfId="1" applyFont="1" applyFill="1" applyBorder="1"/>
    <xf numFmtId="37" fontId="3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3" fillId="0" borderId="0" xfId="0" applyFont="1" applyFill="1" applyAlignment="1">
      <alignment horizontal="centerContinuous"/>
    </xf>
    <xf numFmtId="37" fontId="5" fillId="0" borderId="0" xfId="0" applyFont="1" applyFill="1"/>
    <xf numFmtId="37" fontId="3" fillId="0" borderId="0" xfId="0" applyFont="1" applyFill="1"/>
    <xf numFmtId="17" fontId="3" fillId="0" borderId="0" xfId="0" applyNumberFormat="1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5" fontId="3" fillId="0" borderId="0" xfId="0" applyNumberFormat="1" applyFont="1" applyFill="1"/>
    <xf numFmtId="7" fontId="3" fillId="0" borderId="0" xfId="0" applyNumberFormat="1" applyFont="1" applyFill="1"/>
    <xf numFmtId="37" fontId="7" fillId="0" borderId="0" xfId="0" applyFont="1" applyFill="1" applyAlignment="1">
      <alignment horizontal="right"/>
    </xf>
    <xf numFmtId="37" fontId="8" fillId="0" borderId="0" xfId="0" applyFont="1" applyFill="1" applyAlignment="1">
      <alignment horizontal="right"/>
    </xf>
    <xf numFmtId="37" fontId="8" fillId="0" borderId="0" xfId="0" applyFont="1" applyFill="1"/>
    <xf numFmtId="37" fontId="3" fillId="0" borderId="0" xfId="0" applyFont="1" applyFill="1" applyAlignment="1">
      <alignment horizontal="center"/>
    </xf>
    <xf numFmtId="37" fontId="3" fillId="3" borderId="0" xfId="0" applyFont="1" applyFill="1"/>
    <xf numFmtId="166" fontId="5" fillId="0" borderId="0" xfId="2" applyNumberFormat="1" applyFont="1" applyFill="1"/>
    <xf numFmtId="37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37" fontId="5" fillId="3" borderId="0" xfId="0" applyFont="1" applyFill="1"/>
    <xf numFmtId="37" fontId="5" fillId="0" borderId="0" xfId="0" applyFont="1" applyAlignment="1">
      <alignment horizontal="center" vertical="center"/>
    </xf>
    <xf numFmtId="37" fontId="5" fillId="0" borderId="0" xfId="0" applyFont="1" applyAlignment="1">
      <alignment horizontal="left" indent="1"/>
    </xf>
    <xf numFmtId="37" fontId="3" fillId="0" borderId="0" xfId="0" applyFont="1" applyAlignment="1">
      <alignment horizontal="left" indent="1"/>
    </xf>
    <xf numFmtId="49" fontId="3" fillId="0" borderId="0" xfId="4" applyNumberFormat="1" applyAlignment="1">
      <alignment horizontal="left" indent="1"/>
    </xf>
    <xf numFmtId="49" fontId="3" fillId="0" borderId="0" xfId="0" applyNumberFormat="1" applyFont="1" applyAlignment="1">
      <alignment horizontal="left" indent="1"/>
    </xf>
    <xf numFmtId="37" fontId="4" fillId="0" borderId="0" xfId="4" applyFont="1" applyAlignment="1" applyProtection="1">
      <alignment horizontal="left" indent="1"/>
    </xf>
    <xf numFmtId="49" fontId="3" fillId="0" borderId="1" xfId="0" applyNumberFormat="1" applyFont="1" applyBorder="1" applyAlignment="1">
      <alignment horizontal="center"/>
    </xf>
    <xf numFmtId="37" fontId="3" fillId="4" borderId="0" xfId="0" applyFont="1" applyFill="1"/>
    <xf numFmtId="49" fontId="3" fillId="0" borderId="1" xfId="0" applyNumberFormat="1" applyFont="1" applyBorder="1" applyAlignment="1">
      <alignment horizontal="left"/>
    </xf>
    <xf numFmtId="49" fontId="5" fillId="0" borderId="0" xfId="4" applyNumberFormat="1" applyFont="1" applyAlignment="1">
      <alignment horizontal="left"/>
    </xf>
    <xf numFmtId="10" fontId="5" fillId="0" borderId="0" xfId="3" applyNumberFormat="1" applyFont="1" applyFill="1"/>
    <xf numFmtId="37" fontId="9" fillId="0" borderId="0" xfId="0" applyFont="1" applyAlignment="1">
      <alignment horizontal="center" vertical="center"/>
    </xf>
    <xf numFmtId="37" fontId="9" fillId="0" borderId="0" xfId="0" applyFont="1"/>
    <xf numFmtId="37" fontId="9" fillId="3" borderId="0" xfId="0" applyFont="1" applyFill="1"/>
    <xf numFmtId="37" fontId="9" fillId="4" borderId="0" xfId="0" applyFont="1" applyFill="1"/>
    <xf numFmtId="37" fontId="9" fillId="0" borderId="0" xfId="0" applyFont="1" applyFill="1"/>
    <xf numFmtId="37" fontId="10" fillId="0" borderId="0" xfId="0" applyFont="1" applyFill="1"/>
    <xf numFmtId="49" fontId="3" fillId="4" borderId="0" xfId="0" applyNumberFormat="1" applyFont="1" applyFill="1"/>
    <xf numFmtId="49" fontId="3" fillId="4" borderId="0" xfId="0" applyNumberFormat="1" applyFont="1" applyFill="1" applyAlignment="1">
      <alignment horizontal="center" vertical="center"/>
    </xf>
    <xf numFmtId="37" fontId="4" fillId="0" borderId="0" xfId="0" applyFont="1" applyAlignment="1"/>
    <xf numFmtId="37" fontId="3" fillId="0" borderId="0" xfId="0" applyFont="1" applyAlignment="1"/>
    <xf numFmtId="37" fontId="5" fillId="0" borderId="0" xfId="0" applyFont="1" applyAlignment="1"/>
    <xf numFmtId="37" fontId="9" fillId="0" borderId="0" xfId="0" applyFont="1" applyFill="1" applyAlignment="1">
      <alignment horizontal="center" vertical="center"/>
    </xf>
    <xf numFmtId="37" fontId="12" fillId="0" borderId="0" xfId="0" applyFont="1" applyFill="1"/>
    <xf numFmtId="37" fontId="12" fillId="0" borderId="0" xfId="0" applyFont="1"/>
    <xf numFmtId="49" fontId="3" fillId="0" borderId="0" xfId="4" applyNumberFormat="1" applyAlignment="1">
      <alignment horizontal="center"/>
    </xf>
    <xf numFmtId="49" fontId="5" fillId="0" borderId="0" xfId="4" applyNumberFormat="1" applyFont="1" applyAlignment="1">
      <alignment horizontal="center"/>
    </xf>
    <xf numFmtId="37" fontId="5" fillId="5" borderId="0" xfId="0" applyFont="1" applyFill="1"/>
    <xf numFmtId="37" fontId="9" fillId="5" borderId="0" xfId="0" applyFont="1" applyFill="1"/>
    <xf numFmtId="37" fontId="9" fillId="0" borderId="0" xfId="0" applyFont="1" applyAlignment="1">
      <alignment horizontal="left" indent="1"/>
    </xf>
    <xf numFmtId="37" fontId="5" fillId="4" borderId="0" xfId="0" applyFont="1" applyFill="1"/>
    <xf numFmtId="10" fontId="3" fillId="0" borderId="0" xfId="3" applyNumberFormat="1" applyFont="1" applyFill="1" applyAlignment="1">
      <alignment horizontal="center"/>
    </xf>
    <xf numFmtId="49" fontId="3" fillId="0" borderId="0" xfId="4" applyNumberFormat="1"/>
    <xf numFmtId="10" fontId="3" fillId="0" borderId="0" xfId="3" applyNumberFormat="1" applyFont="1" applyFill="1"/>
    <xf numFmtId="49" fontId="3" fillId="0" borderId="0" xfId="4" applyNumberFormat="1" applyAlignment="1">
      <alignment horizontal="left" indent="1"/>
    </xf>
    <xf numFmtId="37" fontId="4" fillId="0" borderId="0" xfId="4" applyFont="1" applyAlignment="1" applyProtection="1">
      <alignment horizontal="left" indent="1"/>
    </xf>
    <xf numFmtId="49" fontId="5" fillId="0" borderId="0" xfId="4" applyNumberFormat="1" applyFont="1" applyAlignment="1">
      <alignment horizontal="left"/>
    </xf>
    <xf numFmtId="49" fontId="5" fillId="4" borderId="0" xfId="4" applyNumberFormat="1" applyFont="1" applyFill="1"/>
    <xf numFmtId="43" fontId="13" fillId="0" borderId="0" xfId="1" applyFont="1" applyFill="1"/>
    <xf numFmtId="49" fontId="3" fillId="0" borderId="0" xfId="4" applyNumberFormat="1" applyFill="1" applyAlignment="1">
      <alignment horizontal="left" indent="1"/>
    </xf>
    <xf numFmtId="49" fontId="3" fillId="0" borderId="0" xfId="4" applyNumberFormat="1" applyFill="1"/>
    <xf numFmtId="49" fontId="5" fillId="0" borderId="0" xfId="4" applyNumberFormat="1" applyFont="1" applyFill="1" applyAlignment="1">
      <alignment horizontal="left"/>
    </xf>
    <xf numFmtId="37" fontId="3" fillId="0" borderId="0" xfId="0" applyFont="1" applyFill="1" applyAlignment="1">
      <alignment horizontal="center" vertical="center"/>
    </xf>
    <xf numFmtId="37" fontId="5" fillId="0" borderId="0" xfId="0" applyFont="1" applyFill="1" applyAlignment="1">
      <alignment horizontal="center" vertical="center"/>
    </xf>
    <xf numFmtId="49" fontId="3" fillId="6" borderId="0" xfId="4" applyNumberFormat="1" applyFill="1" applyAlignment="1">
      <alignment horizontal="left" indent="1"/>
    </xf>
    <xf numFmtId="37" fontId="3" fillId="6" borderId="0" xfId="0" applyFont="1" applyFill="1"/>
    <xf numFmtId="37" fontId="3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14" fillId="2" borderId="0" xfId="0" applyFont="1" applyFill="1" applyAlignment="1">
      <alignment horizontal="left" indent="1"/>
    </xf>
    <xf numFmtId="37" fontId="3" fillId="2" borderId="0" xfId="0" applyFont="1" applyFill="1" applyAlignment="1">
      <alignment horizontal="left" indent="1"/>
    </xf>
    <xf numFmtId="37" fontId="3" fillId="2" borderId="0" xfId="0" applyFont="1" applyFill="1"/>
    <xf numFmtId="37" fontId="3" fillId="0" borderId="0" xfId="0" applyFont="1" applyAlignment="1">
      <alignment horizontal="center"/>
    </xf>
    <xf numFmtId="49" fontId="3" fillId="4" borderId="0" xfId="0" applyNumberFormat="1" applyFont="1" applyFill="1" applyAlignment="1">
      <alignment horizontal="left" vertical="center"/>
    </xf>
    <xf numFmtId="168" fontId="3" fillId="4" borderId="0" xfId="0" applyNumberFormat="1" applyFont="1" applyFill="1" applyAlignment="1">
      <alignment horizontal="center"/>
    </xf>
    <xf numFmtId="49" fontId="3" fillId="4" borderId="0" xfId="4" applyNumberFormat="1" applyFont="1" applyFill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37" fontId="3" fillId="0" borderId="0" xfId="0" applyFont="1" applyAlignment="1">
      <alignment horizontal="center"/>
    </xf>
    <xf numFmtId="43" fontId="15" fillId="0" borderId="0" xfId="1" applyFont="1" applyFill="1"/>
    <xf numFmtId="43" fontId="16" fillId="0" borderId="0" xfId="1" applyFont="1" applyFill="1"/>
    <xf numFmtId="37" fontId="3" fillId="4" borderId="0" xfId="4" applyNumberFormat="1" applyFont="1" applyFill="1"/>
    <xf numFmtId="37" fontId="8" fillId="0" borderId="0" xfId="0" applyNumberFormat="1" applyFont="1"/>
    <xf numFmtId="37" fontId="3" fillId="0" borderId="0" xfId="0" applyFont="1" applyAlignment="1">
      <alignment horizontal="left"/>
    </xf>
    <xf numFmtId="37" fontId="3" fillId="0" borderId="0" xfId="4" applyAlignment="1" applyProtection="1"/>
    <xf numFmtId="37" fontId="3" fillId="0" borderId="0" xfId="0" applyFont="1" applyBorder="1" applyAlignment="1">
      <alignment horizontal="center"/>
    </xf>
    <xf numFmtId="37" fontId="3" fillId="0" borderId="0" xfId="0" applyFont="1" applyAlignment="1">
      <alignment horizontal="center"/>
    </xf>
    <xf numFmtId="17" fontId="3" fillId="0" borderId="0" xfId="0" applyNumberFormat="1" applyFont="1" applyFill="1" applyBorder="1" applyAlignment="1">
      <alignment horizontal="center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3" fillId="0" borderId="0" xfId="0" applyFont="1" applyAlignment="1">
      <alignment horizontal="center"/>
    </xf>
    <xf numFmtId="37" fontId="3" fillId="0" borderId="0" xfId="4" applyAlignment="1" applyProtection="1">
      <alignment horizontal="center"/>
    </xf>
    <xf numFmtId="164" fontId="3" fillId="0" borderId="0" xfId="1" applyNumberFormat="1" applyFont="1"/>
    <xf numFmtId="43" fontId="5" fillId="0" borderId="0" xfId="1" applyFont="1"/>
    <xf numFmtId="164" fontId="5" fillId="0" borderId="0" xfId="1" applyNumberFormat="1" applyFont="1"/>
    <xf numFmtId="164" fontId="3" fillId="0" borderId="1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4" borderId="0" xfId="0" applyNumberFormat="1" applyFont="1" applyFill="1" applyAlignment="1">
      <alignment horizontal="left" vertical="center"/>
    </xf>
    <xf numFmtId="164" fontId="9" fillId="0" borderId="0" xfId="1" applyNumberFormat="1" applyFont="1" applyFill="1"/>
    <xf numFmtId="0" fontId="3" fillId="4" borderId="0" xfId="0" applyNumberFormat="1" applyFont="1" applyFill="1" applyAlignment="1">
      <alignment horizontal="center" vertical="center"/>
    </xf>
    <xf numFmtId="37" fontId="3" fillId="0" borderId="0" xfId="0" applyFont="1" applyFill="1" applyAlignment="1">
      <alignment horizontal="right"/>
    </xf>
    <xf numFmtId="37" fontId="3" fillId="4" borderId="0" xfId="0" applyNumberFormat="1" applyFont="1" applyFill="1"/>
    <xf numFmtId="49" fontId="3" fillId="8" borderId="0" xfId="4" applyNumberFormat="1" applyFill="1" applyAlignment="1">
      <alignment horizontal="center"/>
    </xf>
    <xf numFmtId="37" fontId="3" fillId="9" borderId="0" xfId="0" applyNumberFormat="1" applyFont="1" applyFill="1"/>
    <xf numFmtId="37" fontId="3" fillId="0" borderId="0" xfId="0" applyFont="1" applyBorder="1" applyAlignment="1">
      <alignment horizontal="center"/>
    </xf>
    <xf numFmtId="37" fontId="3" fillId="0" borderId="0" xfId="0" applyFont="1" applyAlignment="1">
      <alignment horizontal="center"/>
    </xf>
    <xf numFmtId="37" fontId="0" fillId="0" borderId="4" xfId="0" applyBorder="1"/>
    <xf numFmtId="9" fontId="0" fillId="0" borderId="5" xfId="0" applyNumberFormat="1" applyBorder="1"/>
    <xf numFmtId="37" fontId="0" fillId="7" borderId="0" xfId="0" applyFill="1"/>
    <xf numFmtId="37" fontId="18" fillId="0" borderId="0" xfId="0" applyFont="1" applyAlignment="1">
      <alignment horizontal="center"/>
    </xf>
    <xf numFmtId="37" fontId="19" fillId="0" borderId="0" xfId="0" applyFont="1" applyAlignment="1">
      <alignment horizontal="center"/>
    </xf>
    <xf numFmtId="37" fontId="19" fillId="0" borderId="6" xfId="0" applyFont="1" applyBorder="1" applyAlignment="1">
      <alignment horizontal="center"/>
    </xf>
    <xf numFmtId="169" fontId="0" fillId="0" borderId="0" xfId="6" applyNumberFormat="1" applyFont="1" applyFill="1"/>
    <xf numFmtId="169" fontId="0" fillId="0" borderId="6" xfId="6" applyNumberFormat="1" applyFont="1" applyFill="1" applyBorder="1"/>
    <xf numFmtId="169" fontId="3" fillId="0" borderId="0" xfId="6" applyNumberFormat="1" applyFont="1" applyFill="1"/>
    <xf numFmtId="169" fontId="3" fillId="0" borderId="6" xfId="6" applyNumberFormat="1" applyFont="1" applyFill="1" applyBorder="1"/>
    <xf numFmtId="37" fontId="3" fillId="0" borderId="0" xfId="0" applyFont="1" applyAlignment="1">
      <alignment horizontal="left" indent="2"/>
    </xf>
    <xf numFmtId="37" fontId="0" fillId="0" borderId="0" xfId="0" applyAlignment="1">
      <alignment horizontal="left" indent="3"/>
    </xf>
    <xf numFmtId="37" fontId="3" fillId="0" borderId="0" xfId="0" applyFont="1" applyAlignment="1">
      <alignment horizontal="left" indent="3"/>
    </xf>
    <xf numFmtId="169" fontId="0" fillId="11" borderId="0" xfId="6" applyNumberFormat="1" applyFont="1" applyFill="1"/>
    <xf numFmtId="169" fontId="0" fillId="11" borderId="6" xfId="6" applyNumberFormat="1" applyFont="1" applyFill="1" applyBorder="1"/>
    <xf numFmtId="37" fontId="0" fillId="7" borderId="0" xfId="0" applyFill="1" applyAlignment="1">
      <alignment horizontal="left" indent="3"/>
    </xf>
    <xf numFmtId="37" fontId="14" fillId="0" borderId="0" xfId="0" applyFont="1"/>
    <xf numFmtId="37" fontId="14" fillId="0" borderId="0" xfId="0" applyFont="1" applyAlignment="1">
      <alignment horizontal="left" indent="2"/>
    </xf>
    <xf numFmtId="169" fontId="14" fillId="0" borderId="0" xfId="6" applyNumberFormat="1" applyFont="1" applyFill="1"/>
    <xf numFmtId="169" fontId="14" fillId="0" borderId="6" xfId="6" applyNumberFormat="1" applyFont="1" applyFill="1" applyBorder="1"/>
    <xf numFmtId="37" fontId="0" fillId="0" borderId="0" xfId="0" applyAlignment="1">
      <alignment horizontal="left" indent="2"/>
    </xf>
    <xf numFmtId="37" fontId="3" fillId="7" borderId="0" xfId="0" applyFont="1" applyFill="1" applyAlignment="1">
      <alignment horizontal="left" indent="3"/>
    </xf>
    <xf numFmtId="169" fontId="0" fillId="11" borderId="0" xfId="6" applyNumberFormat="1" applyFont="1" applyFill="1" applyBorder="1"/>
    <xf numFmtId="169" fontId="0" fillId="0" borderId="0" xfId="6" applyNumberFormat="1" applyFont="1" applyFill="1" applyBorder="1"/>
    <xf numFmtId="37" fontId="0" fillId="0" borderId="0" xfId="0" applyAlignment="1">
      <alignment horizontal="center"/>
    </xf>
    <xf numFmtId="169" fontId="14" fillId="0" borderId="0" xfId="6" applyNumberFormat="1" applyFont="1" applyFill="1" applyBorder="1"/>
    <xf numFmtId="37" fontId="14" fillId="12" borderId="0" xfId="0" applyFont="1" applyFill="1" applyAlignment="1">
      <alignment horizontal="center"/>
    </xf>
    <xf numFmtId="37" fontId="14" fillId="0" borderId="0" xfId="0" applyFont="1" applyAlignment="1">
      <alignment horizontal="left"/>
    </xf>
    <xf numFmtId="37" fontId="0" fillId="13" borderId="0" xfId="0" applyFill="1"/>
    <xf numFmtId="169" fontId="18" fillId="13" borderId="0" xfId="6" applyNumberFormat="1" applyFont="1" applyFill="1"/>
    <xf numFmtId="169" fontId="18" fillId="13" borderId="6" xfId="6" applyNumberFormat="1" applyFont="1" applyFill="1" applyBorder="1"/>
    <xf numFmtId="170" fontId="0" fillId="0" borderId="7" xfId="0" applyNumberFormat="1" applyBorder="1"/>
    <xf numFmtId="37" fontId="21" fillId="0" borderId="0" xfId="0" applyFont="1"/>
    <xf numFmtId="37" fontId="0" fillId="14" borderId="0" xfId="0" applyFill="1"/>
    <xf numFmtId="37" fontId="19" fillId="14" borderId="0" xfId="0" applyFont="1" applyFill="1" applyAlignment="1">
      <alignment horizontal="center"/>
    </xf>
    <xf numFmtId="37" fontId="19" fillId="14" borderId="6" xfId="0" applyFont="1" applyFill="1" applyBorder="1" applyAlignment="1">
      <alignment horizontal="center"/>
    </xf>
    <xf numFmtId="37" fontId="22" fillId="14" borderId="0" xfId="0" applyFont="1" applyFill="1"/>
    <xf numFmtId="37" fontId="0" fillId="14" borderId="6" xfId="0" applyFill="1" applyBorder="1"/>
    <xf numFmtId="37" fontId="3" fillId="14" borderId="0" xfId="0" applyFont="1" applyFill="1"/>
    <xf numFmtId="37" fontId="0" fillId="14" borderId="0" xfId="0" applyFill="1" applyAlignment="1">
      <alignment horizontal="left"/>
    </xf>
    <xf numFmtId="37" fontId="0" fillId="14" borderId="8" xfId="0" applyFill="1" applyBorder="1"/>
    <xf numFmtId="37" fontId="0" fillId="14" borderId="9" xfId="0" applyFill="1" applyBorder="1"/>
    <xf numFmtId="164" fontId="0" fillId="15" borderId="0" xfId="0" applyNumberFormat="1" applyFill="1"/>
    <xf numFmtId="37" fontId="23" fillId="0" borderId="0" xfId="7"/>
    <xf numFmtId="49" fontId="0" fillId="0" borderId="0" xfId="0" applyNumberFormat="1"/>
    <xf numFmtId="37" fontId="24" fillId="0" borderId="0" xfId="0" applyFont="1"/>
    <xf numFmtId="37" fontId="24" fillId="0" borderId="0" xfId="0" applyFont="1" applyAlignment="1">
      <alignment horizontal="center"/>
    </xf>
    <xf numFmtId="37" fontId="25" fillId="0" borderId="10" xfId="0" applyFont="1" applyBorder="1" applyAlignment="1">
      <alignment horizontal="center"/>
    </xf>
    <xf numFmtId="49" fontId="25" fillId="0" borderId="10" xfId="0" applyNumberFormat="1" applyFont="1" applyBorder="1" applyAlignment="1">
      <alignment horizontal="center"/>
    </xf>
    <xf numFmtId="37" fontId="0" fillId="16" borderId="0" xfId="0" applyFill="1"/>
    <xf numFmtId="167" fontId="0" fillId="16" borderId="0" xfId="3" applyNumberFormat="1" applyFont="1" applyFill="1"/>
    <xf numFmtId="49" fontId="0" fillId="17" borderId="0" xfId="0" applyNumberFormat="1" applyFill="1" applyAlignment="1">
      <alignment horizontal="center"/>
    </xf>
    <xf numFmtId="164" fontId="0" fillId="16" borderId="0" xfId="1" applyNumberFormat="1" applyFont="1" applyFill="1"/>
    <xf numFmtId="37" fontId="26" fillId="0" borderId="0" xfId="0" applyFont="1"/>
    <xf numFmtId="37" fontId="26" fillId="0" borderId="0" xfId="0" applyFont="1" applyAlignment="1">
      <alignment horizontal="center"/>
    </xf>
    <xf numFmtId="37" fontId="26" fillId="18" borderId="0" xfId="0" applyFont="1" applyFill="1"/>
    <xf numFmtId="167" fontId="26" fillId="18" borderId="0" xfId="3" applyNumberFormat="1" applyFont="1" applyFill="1"/>
    <xf numFmtId="49" fontId="26" fillId="17" borderId="0" xfId="0" applyNumberFormat="1" applyFont="1" applyFill="1" applyAlignment="1">
      <alignment horizontal="center"/>
    </xf>
    <xf numFmtId="164" fontId="26" fillId="18" borderId="0" xfId="1" applyNumberFormat="1" applyFont="1" applyFill="1"/>
    <xf numFmtId="37" fontId="14" fillId="0" borderId="0" xfId="0" applyFont="1" applyAlignment="1">
      <alignment horizontal="center"/>
    </xf>
    <xf numFmtId="37" fontId="14" fillId="16" borderId="0" xfId="0" applyFont="1" applyFill="1"/>
    <xf numFmtId="167" fontId="14" fillId="16" borderId="0" xfId="3" applyNumberFormat="1" applyFont="1" applyFill="1"/>
    <xf numFmtId="49" fontId="14" fillId="17" borderId="0" xfId="0" applyNumberFormat="1" applyFont="1" applyFill="1" applyAlignment="1">
      <alignment horizontal="center"/>
    </xf>
    <xf numFmtId="164" fontId="14" fillId="16" borderId="0" xfId="1" applyNumberFormat="1" applyFont="1" applyFill="1"/>
    <xf numFmtId="37" fontId="14" fillId="18" borderId="0" xfId="0" applyFont="1" applyFill="1"/>
    <xf numFmtId="167" fontId="14" fillId="18" borderId="0" xfId="3" applyNumberFormat="1" applyFont="1" applyFill="1"/>
    <xf numFmtId="164" fontId="14" fillId="18" borderId="0" xfId="1" applyNumberFormat="1" applyFont="1" applyFill="1"/>
    <xf numFmtId="37" fontId="0" fillId="19" borderId="11" xfId="0" applyFill="1" applyBorder="1"/>
    <xf numFmtId="167" fontId="0" fillId="19" borderId="11" xfId="3" applyNumberFormat="1" applyFont="1" applyFill="1" applyBorder="1"/>
    <xf numFmtId="49" fontId="0" fillId="10" borderId="11" xfId="0" applyNumberFormat="1" applyFill="1" applyBorder="1" applyAlignment="1">
      <alignment horizontal="center"/>
    </xf>
    <xf numFmtId="164" fontId="0" fillId="19" borderId="11" xfId="1" applyNumberFormat="1" applyFont="1" applyFill="1" applyBorder="1"/>
    <xf numFmtId="37" fontId="0" fillId="0" borderId="11" xfId="0" applyBorder="1"/>
    <xf numFmtId="37" fontId="0" fillId="20" borderId="0" xfId="0" applyFill="1"/>
    <xf numFmtId="167" fontId="0" fillId="20" borderId="0" xfId="3" applyNumberFormat="1" applyFont="1" applyFill="1"/>
    <xf numFmtId="49" fontId="0" fillId="10" borderId="0" xfId="0" applyNumberFormat="1" applyFill="1" applyAlignment="1">
      <alignment horizontal="center"/>
    </xf>
    <xf numFmtId="164" fontId="0" fillId="20" borderId="0" xfId="1" applyNumberFormat="1" applyFont="1" applyFill="1"/>
    <xf numFmtId="37" fontId="0" fillId="19" borderId="0" xfId="0" applyFill="1"/>
    <xf numFmtId="167" fontId="0" fillId="19" borderId="0" xfId="3" applyNumberFormat="1" applyFont="1" applyFill="1"/>
    <xf numFmtId="164" fontId="0" fillId="19" borderId="0" xfId="1" applyNumberFormat="1" applyFont="1" applyFill="1"/>
    <xf numFmtId="37" fontId="14" fillId="19" borderId="0" xfId="0" applyFont="1" applyFill="1"/>
    <xf numFmtId="167" fontId="14" fillId="19" borderId="0" xfId="3" applyNumberFormat="1" applyFont="1" applyFill="1"/>
    <xf numFmtId="49" fontId="14" fillId="10" borderId="0" xfId="0" applyNumberFormat="1" applyFont="1" applyFill="1" applyAlignment="1">
      <alignment horizontal="center"/>
    </xf>
    <xf numFmtId="164" fontId="14" fillId="19" borderId="0" xfId="1" applyNumberFormat="1" applyFont="1" applyFill="1"/>
    <xf numFmtId="37" fontId="14" fillId="20" borderId="0" xfId="0" applyFont="1" applyFill="1"/>
    <xf numFmtId="167" fontId="14" fillId="20" borderId="0" xfId="3" applyNumberFormat="1" applyFont="1" applyFill="1"/>
    <xf numFmtId="164" fontId="14" fillId="20" borderId="0" xfId="1" applyNumberFormat="1" applyFont="1" applyFill="1"/>
    <xf numFmtId="37" fontId="0" fillId="16" borderId="11" xfId="0" applyFill="1" applyBorder="1"/>
    <xf numFmtId="167" fontId="0" fillId="16" borderId="11" xfId="3" applyNumberFormat="1" applyFont="1" applyFill="1" applyBorder="1"/>
    <xf numFmtId="49" fontId="0" fillId="21" borderId="11" xfId="0" applyNumberFormat="1" applyFill="1" applyBorder="1" applyAlignment="1">
      <alignment horizontal="center"/>
    </xf>
    <xf numFmtId="164" fontId="0" fillId="16" borderId="11" xfId="1" applyNumberFormat="1" applyFont="1" applyFill="1" applyBorder="1"/>
    <xf numFmtId="37" fontId="0" fillId="18" borderId="0" xfId="0" applyFill="1"/>
    <xf numFmtId="167" fontId="0" fillId="18" borderId="0" xfId="3" applyNumberFormat="1" applyFont="1" applyFill="1"/>
    <xf numFmtId="49" fontId="0" fillId="21" borderId="0" xfId="0" applyNumberFormat="1" applyFill="1" applyAlignment="1">
      <alignment horizontal="center"/>
    </xf>
    <xf numFmtId="164" fontId="0" fillId="18" borderId="0" xfId="1" applyNumberFormat="1" applyFont="1" applyFill="1"/>
    <xf numFmtId="49" fontId="14" fillId="21" borderId="0" xfId="0" applyNumberFormat="1" applyFont="1" applyFill="1" applyAlignment="1">
      <alignment horizontal="center"/>
    </xf>
    <xf numFmtId="49" fontId="0" fillId="22" borderId="11" xfId="0" applyNumberFormat="1" applyFill="1" applyBorder="1" applyAlignment="1">
      <alignment horizontal="center"/>
    </xf>
    <xf numFmtId="49" fontId="0" fillId="22" borderId="0" xfId="0" applyNumberFormat="1" applyFill="1" applyAlignment="1">
      <alignment horizontal="center"/>
    </xf>
    <xf numFmtId="49" fontId="14" fillId="22" borderId="0" xfId="0" applyNumberFormat="1" applyFont="1" applyFill="1" applyAlignment="1">
      <alignment horizontal="center"/>
    </xf>
    <xf numFmtId="49" fontId="0" fillId="23" borderId="11" xfId="0" applyNumberFormat="1" applyFill="1" applyBorder="1" applyAlignment="1">
      <alignment horizontal="center"/>
    </xf>
    <xf numFmtId="49" fontId="0" fillId="23" borderId="0" xfId="0" applyNumberFormat="1" applyFill="1" applyAlignment="1">
      <alignment horizontal="center"/>
    </xf>
    <xf numFmtId="49" fontId="14" fillId="23" borderId="0" xfId="0" applyNumberFormat="1" applyFont="1" applyFill="1" applyAlignment="1">
      <alignment horizontal="center"/>
    </xf>
    <xf numFmtId="49" fontId="3" fillId="17" borderId="11" xfId="0" applyNumberFormat="1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3" fillId="21" borderId="11" xfId="0" applyNumberFormat="1" applyFont="1" applyFill="1" applyBorder="1" applyAlignment="1">
      <alignment horizontal="center"/>
    </xf>
    <xf numFmtId="49" fontId="3" fillId="22" borderId="11" xfId="0" applyNumberFormat="1" applyFont="1" applyFill="1" applyBorder="1" applyAlignment="1">
      <alignment horizontal="center"/>
    </xf>
    <xf numFmtId="37" fontId="0" fillId="0" borderId="0" xfId="0" applyFill="1" applyAlignment="1">
      <alignment horizontal="center"/>
    </xf>
    <xf numFmtId="37" fontId="0" fillId="0" borderId="0" xfId="0" applyFill="1"/>
    <xf numFmtId="49" fontId="0" fillId="0" borderId="0" xfId="0" applyNumberFormat="1" applyFill="1"/>
    <xf numFmtId="167" fontId="0" fillId="0" borderId="0" xfId="3" applyNumberFormat="1" applyFont="1" applyFill="1"/>
    <xf numFmtId="49" fontId="0" fillId="0" borderId="0" xfId="0" applyNumberFormat="1" applyFill="1" applyAlignment="1">
      <alignment horizontal="center"/>
    </xf>
    <xf numFmtId="164" fontId="0" fillId="0" borderId="0" xfId="1" applyNumberFormat="1" applyFont="1" applyFill="1"/>
    <xf numFmtId="49" fontId="3" fillId="0" borderId="0" xfId="0" applyNumberFormat="1" applyFont="1" applyFill="1" applyAlignment="1">
      <alignment horizontal="center"/>
    </xf>
    <xf numFmtId="37" fontId="5" fillId="0" borderId="0" xfId="0" applyFont="1" applyFill="1" applyAlignment="1">
      <alignment horizontal="left"/>
    </xf>
    <xf numFmtId="37" fontId="5" fillId="0" borderId="0" xfId="0" applyFont="1" applyFill="1" applyAlignment="1">
      <alignment horizontal="left" indent="1"/>
    </xf>
    <xf numFmtId="37" fontId="3" fillId="0" borderId="0" xfId="0" applyFont="1" applyFill="1" applyBorder="1" applyAlignment="1">
      <alignment horizontal="left" indent="1"/>
    </xf>
    <xf numFmtId="37" fontId="3" fillId="0" borderId="0" xfId="0" applyFont="1" applyFill="1" applyBorder="1"/>
    <xf numFmtId="37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37" fontId="5" fillId="0" borderId="0" xfId="0" applyFont="1" applyFill="1" applyBorder="1" applyAlignment="1"/>
    <xf numFmtId="5" fontId="3" fillId="0" borderId="0" xfId="0" applyNumberFormat="1" applyFont="1" applyFill="1" applyBorder="1"/>
    <xf numFmtId="37" fontId="3" fillId="0" borderId="0" xfId="4" applyFill="1" applyBorder="1" applyAlignment="1" applyProtection="1"/>
    <xf numFmtId="37" fontId="4" fillId="0" borderId="0" xfId="4" applyFont="1" applyFill="1" applyBorder="1" applyAlignment="1" applyProtection="1">
      <alignment horizontal="left" indent="1"/>
    </xf>
    <xf numFmtId="37" fontId="3" fillId="0" borderId="0" xfId="4" applyFill="1" applyBorder="1"/>
    <xf numFmtId="5" fontId="3" fillId="0" borderId="0" xfId="2" applyNumberFormat="1" applyFont="1" applyFill="1" applyBorder="1"/>
    <xf numFmtId="37" fontId="3" fillId="0" borderId="0" xfId="0" applyFont="1" applyFill="1" applyBorder="1" applyAlignment="1">
      <alignment horizontal="left"/>
    </xf>
    <xf numFmtId="37" fontId="3" fillId="0" borderId="0" xfId="0" applyFont="1" applyFill="1" applyBorder="1" applyAlignment="1">
      <alignment horizontal="right"/>
    </xf>
    <xf numFmtId="37" fontId="5" fillId="0" borderId="0" xfId="0" applyFont="1" applyFill="1" applyBorder="1"/>
    <xf numFmtId="37" fontId="4" fillId="0" borderId="0" xfId="0" applyFont="1" applyFill="1" applyBorder="1" applyAlignment="1">
      <alignment horizontal="center"/>
    </xf>
    <xf numFmtId="37" fontId="4" fillId="0" borderId="0" xfId="0" applyFont="1" applyFill="1" applyBorder="1" applyAlignment="1">
      <alignment horizontal="center"/>
    </xf>
    <xf numFmtId="37" fontId="3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3" fillId="0" borderId="0" xfId="4" applyAlignment="1" applyProtection="1">
      <alignment horizontal="center"/>
    </xf>
    <xf numFmtId="37" fontId="3" fillId="0" borderId="0" xfId="0" applyFont="1" applyBorder="1" applyAlignment="1">
      <alignment horizontal="center"/>
    </xf>
    <xf numFmtId="37" fontId="3" fillId="0" borderId="3" xfId="0" applyFont="1" applyBorder="1"/>
    <xf numFmtId="164" fontId="9" fillId="4" borderId="0" xfId="1" applyNumberFormat="1" applyFont="1" applyFill="1"/>
    <xf numFmtId="164" fontId="9" fillId="0" borderId="0" xfId="1" applyNumberFormat="1" applyFont="1"/>
    <xf numFmtId="168" fontId="3" fillId="4" borderId="0" xfId="0" quotePrefix="1" applyNumberFormat="1" applyFont="1" applyFill="1" applyAlignment="1">
      <alignment horizontal="center"/>
    </xf>
    <xf numFmtId="169" fontId="27" fillId="0" borderId="0" xfId="6" applyNumberFormat="1" applyFont="1" applyFill="1" applyBorder="1"/>
    <xf numFmtId="49" fontId="27" fillId="4" borderId="0" xfId="0" applyNumberFormat="1" applyFont="1" applyFill="1"/>
    <xf numFmtId="171" fontId="0" fillId="0" borderId="0" xfId="6" applyNumberFormat="1" applyFont="1" applyFill="1"/>
    <xf numFmtId="37" fontId="0" fillId="0" borderId="0" xfId="0" applyAlignment="1">
      <alignment horizontal="left"/>
    </xf>
    <xf numFmtId="37" fontId="28" fillId="2" borderId="10" xfId="0" applyFont="1" applyFill="1" applyBorder="1" applyAlignment="1">
      <alignment horizontal="center"/>
    </xf>
    <xf numFmtId="37" fontId="3" fillId="16" borderId="0" xfId="0" applyFont="1" applyFill="1"/>
    <xf numFmtId="37" fontId="29" fillId="0" borderId="0" xfId="0" applyFont="1"/>
    <xf numFmtId="37" fontId="0" fillId="0" borderId="0" xfId="0" applyFill="1" applyAlignment="1">
      <alignment horizontal="left"/>
    </xf>
    <xf numFmtId="166" fontId="1" fillId="0" borderId="0" xfId="9" applyNumberFormat="1" applyFont="1" applyAlignment="1">
      <alignment vertical="center" wrapText="1"/>
    </xf>
    <xf numFmtId="166" fontId="1" fillId="11" borderId="0" xfId="9" applyNumberFormat="1" applyFont="1" applyFill="1" applyAlignment="1">
      <alignment vertical="center" wrapText="1"/>
    </xf>
    <xf numFmtId="164" fontId="29" fillId="0" borderId="0" xfId="1" applyNumberFormat="1" applyFont="1"/>
    <xf numFmtId="37" fontId="0" fillId="0" borderId="0" xfId="0" applyFill="1" applyAlignment="1">
      <alignment horizontal="left" indent="2"/>
    </xf>
    <xf numFmtId="37" fontId="30" fillId="0" borderId="0" xfId="0" applyFont="1" applyAlignment="1">
      <alignment horizontal="right"/>
    </xf>
    <xf numFmtId="169" fontId="30" fillId="0" borderId="0" xfId="0" applyNumberFormat="1" applyFont="1"/>
    <xf numFmtId="37" fontId="4" fillId="0" borderId="0" xfId="0" applyFont="1" applyFill="1" applyBorder="1" applyAlignment="1">
      <alignment horizontal="center"/>
    </xf>
    <xf numFmtId="37" fontId="3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7" fontId="3" fillId="0" borderId="0" xfId="4" applyAlignment="1" applyProtection="1">
      <alignment horizontal="center"/>
    </xf>
    <xf numFmtId="37" fontId="11" fillId="2" borderId="0" xfId="0" applyFont="1" applyFill="1" applyAlignment="1">
      <alignment horizontal="center"/>
    </xf>
    <xf numFmtId="37" fontId="3" fillId="0" borderId="0" xfId="0" applyFont="1" applyBorder="1" applyAlignment="1">
      <alignment horizontal="center"/>
    </xf>
  </cellXfs>
  <cellStyles count="10">
    <cellStyle name="Comma" xfId="1" builtinId="3"/>
    <cellStyle name="Currency" xfId="2" builtinId="4"/>
    <cellStyle name="Currency 2" xfId="9" xr:uid="{DF938497-6903-4BEF-BB46-AD8610895F9E}"/>
    <cellStyle name="Currency 3" xfId="6" xr:uid="{2A450310-6C24-41AD-A1D2-4FE1D0F36D33}"/>
    <cellStyle name="Hyperlink 2" xfId="7" xr:uid="{42F0356E-A591-4E84-A807-B16BC85353EE}"/>
    <cellStyle name="Normal" xfId="0" builtinId="0"/>
    <cellStyle name="Normal 2" xfId="5" xr:uid="{00000000-0005-0000-0000-000030000000}"/>
    <cellStyle name="Normal 3" xfId="8" xr:uid="{99389233-E03B-417A-80B0-F00A38E89EA0}"/>
    <cellStyle name="Normal_2002 True-up Schedules - Final_1 2" xfId="4" xr:uid="{28E33605-87F2-4BCB-9BB7-4480D428CF17}"/>
    <cellStyle name="Percent" xfId="3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9C0006"/>
      </font>
      <fill>
        <patternFill>
          <bgColor rgb="FF9FFFF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ecc_fp1\FIN_REPT\REG_ACCT\CLAUSE%20FILES\STORM%20PROTECTION%20(SPPCRC)\FILINGS\2021\2021%20Act-Est%20&amp;%202022%20Projection\2021%20Actual-Estimate%20&amp;%202022%20Projection_SPPCRC%20Capital_Distr.%20L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p1 - DLU"/>
      <sheetName val="Distr. Lateral Undergrounding"/>
      <sheetName val="ROI"/>
      <sheetName val="WACC Jan-June"/>
      <sheetName val="WACC July-Dec"/>
      <sheetName val="WACC 2021"/>
      <sheetName val="WACC 2022"/>
      <sheetName val="Costs for Project A"/>
      <sheetName val="Rate Allocation %"/>
      <sheetName val="Factors"/>
      <sheetName val="WACC-FESR"/>
      <sheetName val="WACC 2022-2025"/>
      <sheetName val="RS Rate Impact Calc"/>
    </sheetNames>
    <sheetDataSet>
      <sheetData sheetId="0"/>
      <sheetData sheetId="1">
        <row r="5">
          <cell r="C5" t="str">
            <v>LUG PCA 13390.92599119</v>
          </cell>
          <cell r="D5" t="str">
            <v>PRE-09361.1</v>
          </cell>
        </row>
        <row r="6">
          <cell r="C6" t="str">
            <v>LUG PCA 13961.92829453</v>
          </cell>
          <cell r="D6" t="str">
            <v>PRE-09361.2</v>
          </cell>
        </row>
        <row r="7">
          <cell r="C7" t="str">
            <v>LUG PCA 13724.90911087</v>
          </cell>
          <cell r="D7" t="str">
            <v>PRE-09361.3</v>
          </cell>
        </row>
        <row r="8">
          <cell r="C8" t="str">
            <v>LUG PCA 13146.10629014</v>
          </cell>
          <cell r="D8" t="str">
            <v>PRE-09361.4</v>
          </cell>
        </row>
        <row r="9">
          <cell r="C9" t="str">
            <v>LUG WHA 13972.92421291</v>
          </cell>
          <cell r="D9" t="str">
            <v>PRE-09361.5</v>
          </cell>
        </row>
        <row r="10">
          <cell r="C10" t="str">
            <v>LUG WHA 13312.60182741</v>
          </cell>
          <cell r="D10" t="str">
            <v>PRE-09361.6</v>
          </cell>
        </row>
        <row r="11">
          <cell r="C11" t="str">
            <v>LUG WHA 13972.90241880</v>
          </cell>
          <cell r="D11" t="str">
            <v>PRE-09361.7</v>
          </cell>
        </row>
        <row r="12">
          <cell r="C12" t="str">
            <v>LUG PCA 13961.92820848</v>
          </cell>
          <cell r="D12" t="str">
            <v>PRE-09361.8</v>
          </cell>
        </row>
        <row r="13">
          <cell r="C13" t="str">
            <v>LUG PCA 13961.60193482</v>
          </cell>
          <cell r="D13" t="str">
            <v>PRE-09361.9</v>
          </cell>
        </row>
        <row r="14">
          <cell r="C14" t="str">
            <v>LUG PCA 13785.10676209</v>
          </cell>
          <cell r="D14" t="str">
            <v>PRE-09361.10</v>
          </cell>
        </row>
        <row r="15">
          <cell r="C15" t="str">
            <v>LUG PCA 13462.60458175</v>
          </cell>
          <cell r="D15" t="str">
            <v>PRE-09361.41</v>
          </cell>
        </row>
        <row r="16">
          <cell r="C16" t="str">
            <v>LUG PCA 14121.93159006</v>
          </cell>
          <cell r="D16" t="str">
            <v>PRE-09361.42</v>
          </cell>
        </row>
        <row r="17">
          <cell r="C17" t="str">
            <v>LUG PCA 13462.60180762</v>
          </cell>
          <cell r="D17" t="str">
            <v>PRE-09361.43</v>
          </cell>
        </row>
        <row r="18">
          <cell r="C18" t="str">
            <v>LUG PCA 13462.91407512</v>
          </cell>
          <cell r="D18" t="str">
            <v>PRE-09361.44</v>
          </cell>
        </row>
        <row r="19">
          <cell r="C19" t="str">
            <v>LUG PCA 13390.10643541</v>
          </cell>
          <cell r="D19" t="str">
            <v>PRE-09361.45</v>
          </cell>
        </row>
        <row r="20">
          <cell r="C20" t="str">
            <v>LUG PCA 13120.60015632</v>
          </cell>
          <cell r="D20" t="str">
            <v>PRE-09361.46</v>
          </cell>
        </row>
        <row r="21">
          <cell r="C21" t="str">
            <v>LUG PCA 13785.92466250</v>
          </cell>
          <cell r="D21" t="str">
            <v>PRE-09361.47</v>
          </cell>
        </row>
        <row r="22">
          <cell r="C22" t="str">
            <v>LUG CSA 14040.10786382</v>
          </cell>
          <cell r="D22" t="str">
            <v>PRE-09361.21</v>
          </cell>
        </row>
        <row r="23">
          <cell r="C23" t="str">
            <v>LUG CSA 13840.93019714</v>
          </cell>
          <cell r="D23" t="str">
            <v>PRE-09361.22</v>
          </cell>
        </row>
        <row r="24">
          <cell r="C24" t="str">
            <v>LUG CSA 14040.10786374</v>
          </cell>
          <cell r="D24" t="str">
            <v>PRE-09361.23</v>
          </cell>
        </row>
        <row r="25">
          <cell r="C25" t="str">
            <v>LUG CSA 13836.91406672</v>
          </cell>
          <cell r="D25" t="str">
            <v>PRE-09361.24</v>
          </cell>
        </row>
        <row r="26">
          <cell r="C26" t="str">
            <v>LUG DCA 13815.92407065</v>
          </cell>
          <cell r="D26" t="str">
            <v>PRE-09361.25</v>
          </cell>
        </row>
        <row r="27">
          <cell r="C27" t="str">
            <v>LUG DCA 13815.90288627</v>
          </cell>
          <cell r="D27" t="str">
            <v>PRE-09361.26</v>
          </cell>
        </row>
        <row r="28">
          <cell r="C28" t="str">
            <v>LUG DCA 13815.93026469</v>
          </cell>
          <cell r="D28" t="str">
            <v>PRE-09361.27</v>
          </cell>
        </row>
        <row r="29">
          <cell r="C29" t="str">
            <v>LUG CSA 13183.60036344</v>
          </cell>
          <cell r="D29" t="str">
            <v>PRE-09361.28</v>
          </cell>
        </row>
        <row r="30">
          <cell r="C30" t="str">
            <v>LUG CSA 13205.60059346</v>
          </cell>
          <cell r="D30" t="str">
            <v>PRE-09361.29</v>
          </cell>
        </row>
        <row r="31">
          <cell r="C31" t="str">
            <v>LUG CSA 13934.10467606</v>
          </cell>
          <cell r="D31" t="str">
            <v>PRE-09361.30</v>
          </cell>
        </row>
        <row r="32">
          <cell r="C32" t="str">
            <v>LUG CSA 13633.92740152</v>
          </cell>
          <cell r="D32" t="str">
            <v>PRE-09361.75</v>
          </cell>
        </row>
        <row r="33">
          <cell r="C33" t="str">
            <v>LUG CSA 13592.10402239</v>
          </cell>
          <cell r="D33" t="str">
            <v>PRE-09361.76</v>
          </cell>
        </row>
        <row r="34">
          <cell r="C34" t="str">
            <v>LUG CSA 13351.93283733</v>
          </cell>
          <cell r="D34" t="str">
            <v>PRE-09361.77</v>
          </cell>
        </row>
        <row r="35">
          <cell r="C35" t="str">
            <v>LUG CSA 13099.90882614</v>
          </cell>
          <cell r="D35" t="str">
            <v>PRE-09361.78</v>
          </cell>
        </row>
        <row r="36">
          <cell r="C36" t="str">
            <v>LUG CSA 13093.91004837</v>
          </cell>
          <cell r="D36" t="str">
            <v>PRE-09361.79</v>
          </cell>
        </row>
        <row r="37">
          <cell r="C37" t="str">
            <v>LUG CSA 13630.10429536</v>
          </cell>
          <cell r="D37" t="str">
            <v>PRE-09361.80</v>
          </cell>
        </row>
        <row r="38">
          <cell r="C38" t="str">
            <v>LUG CSA 13205.90998414</v>
          </cell>
          <cell r="D38" t="str">
            <v>PRE-09361.81</v>
          </cell>
        </row>
        <row r="39">
          <cell r="C39" t="str">
            <v>LUG CSA 13948.91837409</v>
          </cell>
          <cell r="D39" t="str">
            <v>PRE-09361.82</v>
          </cell>
        </row>
        <row r="40">
          <cell r="C40" t="str">
            <v>LUG CSA 13093.91004843</v>
          </cell>
          <cell r="D40" t="str">
            <v>PRE-09361.83</v>
          </cell>
        </row>
        <row r="41">
          <cell r="C41" t="str">
            <v>LUG CSA 13836.91377944</v>
          </cell>
          <cell r="D41" t="str">
            <v>PRE-09361.84</v>
          </cell>
        </row>
        <row r="42">
          <cell r="C42" t="str">
            <v>LUG CSA 13102.60123654</v>
          </cell>
          <cell r="D42" t="str">
            <v>PRE-09361.85</v>
          </cell>
        </row>
        <row r="43">
          <cell r="C43" t="str">
            <v>LUG CSA 13158.92874802</v>
          </cell>
          <cell r="D43" t="str">
            <v>PRE-09361.86</v>
          </cell>
        </row>
        <row r="44">
          <cell r="C44" t="str">
            <v>LUG CSA 13176.10375134</v>
          </cell>
          <cell r="D44" t="str">
            <v>PRE-09361.87</v>
          </cell>
        </row>
        <row r="45">
          <cell r="C45" t="str">
            <v>LUG CSA 13107.10376173</v>
          </cell>
          <cell r="D45" t="str">
            <v>PRE-09361.88</v>
          </cell>
        </row>
        <row r="46">
          <cell r="C46" t="str">
            <v>LUG CSA 13057.10121709</v>
          </cell>
          <cell r="D46" t="str">
            <v>PRE-09361.89</v>
          </cell>
        </row>
        <row r="47">
          <cell r="C47" t="str">
            <v>LUG CSA 13418.92357188</v>
          </cell>
          <cell r="D47" t="str">
            <v>PRE-09361.90</v>
          </cell>
        </row>
        <row r="48">
          <cell r="C48" t="str">
            <v>LUG CSA 13592.91213055</v>
          </cell>
          <cell r="D48" t="str">
            <v>PRE-09361.91</v>
          </cell>
        </row>
        <row r="49">
          <cell r="C49" t="str">
            <v>LUG CSA 13100.91340554</v>
          </cell>
          <cell r="D49" t="str">
            <v>PRE-09361.92</v>
          </cell>
        </row>
        <row r="50">
          <cell r="C50" t="str">
            <v>LUG CSA 13715.90737020</v>
          </cell>
          <cell r="D50" t="str">
            <v>PRE-09361.93</v>
          </cell>
        </row>
        <row r="51">
          <cell r="C51" t="str">
            <v>LUG CSA 13176.91029163</v>
          </cell>
          <cell r="D51" t="str">
            <v>PRE-09361.94</v>
          </cell>
        </row>
        <row r="52">
          <cell r="C52" t="str">
            <v>LUG CSA 13835.60131429</v>
          </cell>
          <cell r="D52" t="str">
            <v>PRE-09361.95</v>
          </cell>
        </row>
        <row r="53">
          <cell r="C53" t="str">
            <v>LUG CSA 13593.93057902</v>
          </cell>
          <cell r="D53" t="str">
            <v>PRE-09361.96</v>
          </cell>
        </row>
        <row r="54">
          <cell r="C54" t="str">
            <v>LUG CSA 13105.10580678</v>
          </cell>
          <cell r="D54" t="str">
            <v>PRE-09361.97</v>
          </cell>
        </row>
        <row r="55">
          <cell r="C55" t="str">
            <v>LUG CSA 13188.10655453</v>
          </cell>
          <cell r="D55" t="str">
            <v>PRE-09361.98</v>
          </cell>
        </row>
        <row r="56">
          <cell r="C56" t="str">
            <v>LUG CSA 13592.10402259</v>
          </cell>
          <cell r="D56" t="str">
            <v>PRE-09361.99</v>
          </cell>
        </row>
        <row r="57">
          <cell r="C57" t="str">
            <v>LUG CSA 13948.10442385</v>
          </cell>
          <cell r="D57" t="str">
            <v>PRE-09361.100</v>
          </cell>
        </row>
        <row r="58">
          <cell r="C58" t="str">
            <v>LUG ESA 13174.60588225</v>
          </cell>
          <cell r="D58" t="str">
            <v>PRE-09361.11</v>
          </cell>
        </row>
        <row r="59">
          <cell r="C59" t="str">
            <v>LUG ESA 13454.90755954</v>
          </cell>
          <cell r="D59" t="str">
            <v>PRE-09361.12</v>
          </cell>
        </row>
        <row r="60">
          <cell r="C60" t="str">
            <v>LUG ESA 13174.60451701</v>
          </cell>
          <cell r="D60" t="str">
            <v>PRE-09361.13</v>
          </cell>
        </row>
        <row r="61">
          <cell r="C61" t="str">
            <v>LUG ESA 13710.92881445</v>
          </cell>
          <cell r="D61" t="str">
            <v>PRE-09361.14</v>
          </cell>
        </row>
        <row r="62">
          <cell r="C62" t="str">
            <v>LUG ESA 13509.60287236</v>
          </cell>
          <cell r="D62" t="str">
            <v>PRE-09361.15</v>
          </cell>
        </row>
        <row r="63">
          <cell r="C63" t="str">
            <v>LUG SHA 13897.10933151</v>
          </cell>
          <cell r="D63" t="str">
            <v>PRE-09361.16</v>
          </cell>
        </row>
        <row r="64">
          <cell r="C64" t="str">
            <v>LUG ESA 13174.10913196</v>
          </cell>
          <cell r="D64" t="str">
            <v>PRE-09361.17</v>
          </cell>
        </row>
        <row r="65">
          <cell r="C65" t="str">
            <v>LUG ESA 13171.90598389</v>
          </cell>
          <cell r="D65" t="str">
            <v>PRE-09361.18</v>
          </cell>
        </row>
        <row r="66">
          <cell r="C66" t="str">
            <v>LUG ESA 13211.60044019</v>
          </cell>
          <cell r="D66" t="str">
            <v>PRE-09361.19</v>
          </cell>
        </row>
        <row r="67">
          <cell r="C67" t="str">
            <v>LUG ESA 13231.10868138</v>
          </cell>
          <cell r="D67" t="str">
            <v>PRE-09361.20</v>
          </cell>
        </row>
        <row r="68">
          <cell r="C68" t="str">
            <v>LUG ESA 13230.10471354</v>
          </cell>
          <cell r="D68" t="str">
            <v>PRE-09361.101</v>
          </cell>
        </row>
        <row r="69">
          <cell r="C69" t="str">
            <v>LUG ESA 13502.92679861</v>
          </cell>
          <cell r="D69" t="str">
            <v>PRE-09361.102</v>
          </cell>
        </row>
        <row r="70">
          <cell r="C70" t="str">
            <v>LUG ESA 13796.10842826</v>
          </cell>
          <cell r="D70" t="str">
            <v>PRE-09361.103</v>
          </cell>
        </row>
        <row r="71">
          <cell r="C71" t="str">
            <v>LUG ESA 13454.60140423</v>
          </cell>
          <cell r="D71" t="str">
            <v>PRE-09361.104</v>
          </cell>
        </row>
        <row r="72">
          <cell r="C72" t="str">
            <v>LUG ESA 13509.10501132</v>
          </cell>
          <cell r="D72" t="str">
            <v>PRE-09361.105</v>
          </cell>
        </row>
        <row r="73">
          <cell r="C73" t="str">
            <v>LUG ESA 13433.10466911</v>
          </cell>
          <cell r="D73" t="str">
            <v>PRE-09361.106</v>
          </cell>
        </row>
        <row r="74">
          <cell r="C74" t="str">
            <v>LUG ESA 13230.92208546</v>
          </cell>
          <cell r="D74" t="str">
            <v>PRE-09361.107</v>
          </cell>
        </row>
        <row r="75">
          <cell r="C75" t="str">
            <v>LUG ESA 13171.93104605</v>
          </cell>
          <cell r="D75" t="str">
            <v>PRE-09361.108</v>
          </cell>
        </row>
        <row r="76">
          <cell r="C76" t="str">
            <v>LUG ESA 13509.90504849</v>
          </cell>
          <cell r="D76" t="str">
            <v>PRE-09361.109</v>
          </cell>
        </row>
        <row r="77">
          <cell r="C77" t="str">
            <v>LUG ESA 13502.92573944</v>
          </cell>
          <cell r="D77" t="str">
            <v>PRE-09361.110</v>
          </cell>
        </row>
        <row r="78">
          <cell r="C78" t="str">
            <v>LUG ESA 13799.60395568</v>
          </cell>
          <cell r="D78" t="str">
            <v>PRE-09361.111</v>
          </cell>
        </row>
        <row r="79">
          <cell r="C79" t="str">
            <v>LUG ESA 13226.10462583</v>
          </cell>
          <cell r="D79" t="str">
            <v>PRE-09361.112</v>
          </cell>
        </row>
        <row r="80">
          <cell r="C80" t="str">
            <v>LUG ESA 14116.60140011</v>
          </cell>
          <cell r="D80" t="str">
            <v>PRE-09361.113</v>
          </cell>
        </row>
        <row r="81">
          <cell r="C81" t="str">
            <v>LUG ESA 13797.93188519</v>
          </cell>
          <cell r="D81" t="str">
            <v>PRE-09361.114</v>
          </cell>
        </row>
        <row r="82">
          <cell r="C82" t="str">
            <v>LUG ESA 13226.92664597</v>
          </cell>
          <cell r="D82" t="str">
            <v>PRE-09361.115</v>
          </cell>
        </row>
        <row r="83">
          <cell r="C83" t="str">
            <v>LUG ESA 13796.92728705</v>
          </cell>
          <cell r="D83" t="str">
            <v>PRE-09361.116</v>
          </cell>
        </row>
        <row r="84">
          <cell r="C84" t="str">
            <v>LUG ESA 13230.60258173</v>
          </cell>
          <cell r="D84" t="str">
            <v>PRE-09361.117</v>
          </cell>
        </row>
        <row r="85">
          <cell r="C85" t="str">
            <v>LUG ESA 13171.90374558</v>
          </cell>
          <cell r="D85" t="str">
            <v>PRE-09361.118</v>
          </cell>
        </row>
        <row r="86">
          <cell r="C86" t="str">
            <v>LUG ESA 13796.92884623</v>
          </cell>
          <cell r="D86" t="str">
            <v>PRE-09361.119</v>
          </cell>
        </row>
        <row r="87">
          <cell r="C87" t="str">
            <v>LUG ESA 13502.92577310</v>
          </cell>
          <cell r="D87" t="str">
            <v>PRE-09361.120</v>
          </cell>
        </row>
        <row r="88">
          <cell r="C88" t="str">
            <v>LUG ESA 13225.60139973</v>
          </cell>
          <cell r="D88" t="str">
            <v>PRE-09361.121</v>
          </cell>
        </row>
        <row r="89">
          <cell r="C89" t="str">
            <v>LUG ESA 13796.10842823</v>
          </cell>
          <cell r="D89" t="str">
            <v>PRE-09361.122</v>
          </cell>
        </row>
        <row r="90">
          <cell r="C90" t="str">
            <v>LUG ESA 13226.92670950</v>
          </cell>
          <cell r="D90" t="str">
            <v>PRE-09361.123</v>
          </cell>
        </row>
        <row r="91">
          <cell r="C91" t="str">
            <v>LUG ESA 13226.92665539</v>
          </cell>
          <cell r="D91" t="str">
            <v>PRE-09361.124</v>
          </cell>
        </row>
        <row r="92">
          <cell r="C92" t="str">
            <v>LUG ESA 13883.91179506</v>
          </cell>
          <cell r="D92" t="str">
            <v>PRE-09361.125</v>
          </cell>
        </row>
        <row r="93">
          <cell r="C93" t="str">
            <v>LUG ESA 13509.91772133</v>
          </cell>
          <cell r="D93" t="str">
            <v>PRE-09361.126</v>
          </cell>
        </row>
        <row r="94">
          <cell r="C94" t="str">
            <v>LUG ESA 13509.10501150</v>
          </cell>
          <cell r="D94" t="str">
            <v>PRE-09361.127</v>
          </cell>
        </row>
        <row r="95">
          <cell r="C95" t="str">
            <v>LUG ESA 13454.90429155</v>
          </cell>
          <cell r="D95" t="str">
            <v>PRE-09361.128</v>
          </cell>
        </row>
        <row r="96">
          <cell r="C96" t="str">
            <v>LUG ESA 13454.90397369</v>
          </cell>
          <cell r="D96" t="str">
            <v>PRE-09361.129</v>
          </cell>
        </row>
        <row r="97">
          <cell r="C97" t="str">
            <v>LUG ESA 13454.10472634</v>
          </cell>
          <cell r="D97" t="str">
            <v>PRE-09361.130</v>
          </cell>
        </row>
        <row r="98">
          <cell r="C98" t="str">
            <v>LUG ESA 13433.93369551</v>
          </cell>
          <cell r="D98" t="str">
            <v>PRE-09361.131</v>
          </cell>
        </row>
        <row r="99">
          <cell r="C99" t="str">
            <v>LUG ESA 13174.92555763</v>
          </cell>
          <cell r="D99" t="str">
            <v>PRE-09361.132</v>
          </cell>
        </row>
        <row r="100">
          <cell r="C100" t="str">
            <v>LUG ESA 13883.92008787</v>
          </cell>
          <cell r="D100" t="str">
            <v>PRE-09361.133</v>
          </cell>
        </row>
        <row r="101">
          <cell r="C101" t="str">
            <v>LUG ESA 13230.92180224</v>
          </cell>
          <cell r="D101" t="str">
            <v>PRE-09361.134</v>
          </cell>
        </row>
        <row r="102">
          <cell r="C102" t="str">
            <v>LUG WSA 14032.10820614</v>
          </cell>
          <cell r="D102" t="str">
            <v>PRE-09361.31</v>
          </cell>
        </row>
        <row r="103">
          <cell r="C103" t="str">
            <v>LUG WSA 13071.90738378</v>
          </cell>
          <cell r="D103" t="str">
            <v>PRE-09361.32</v>
          </cell>
        </row>
        <row r="104">
          <cell r="C104" t="str">
            <v>LUG WSA 14032.92634300</v>
          </cell>
          <cell r="D104" t="str">
            <v>PRE-09361.33</v>
          </cell>
        </row>
        <row r="105">
          <cell r="C105" t="str">
            <v>LUG WSA 13071.91245761</v>
          </cell>
          <cell r="D105" t="str">
            <v>PRE-09361.34</v>
          </cell>
        </row>
        <row r="106">
          <cell r="C106" t="str">
            <v>LUG WSA 14032.91487301</v>
          </cell>
          <cell r="D106" t="str">
            <v>PRE-09361.35</v>
          </cell>
        </row>
        <row r="107">
          <cell r="C107" t="str">
            <v>LUG WSA 14032.10339836</v>
          </cell>
          <cell r="D107" t="str">
            <v>PRE-09361.36</v>
          </cell>
        </row>
        <row r="108">
          <cell r="C108" t="str">
            <v>LUG WSA 14032.92803239</v>
          </cell>
          <cell r="D108" t="str">
            <v>PRE-09361.37</v>
          </cell>
        </row>
        <row r="109">
          <cell r="C109" t="str">
            <v>LUG WSA 13071.91432110</v>
          </cell>
          <cell r="D109" t="str">
            <v>PRE-09361.38</v>
          </cell>
        </row>
        <row r="110">
          <cell r="C110" t="str">
            <v>LUG WSA 13071.91432109</v>
          </cell>
          <cell r="D110" t="str">
            <v>PRE-09361.39</v>
          </cell>
        </row>
        <row r="111">
          <cell r="C111" t="str">
            <v>LUG WSA 14032.92729035</v>
          </cell>
          <cell r="D111" t="str">
            <v>PRE-09361.40</v>
          </cell>
        </row>
        <row r="112">
          <cell r="C112" t="str">
            <v>LUG WSA 13198.92183966</v>
          </cell>
          <cell r="D112" t="str">
            <v>PRE-09361.48</v>
          </cell>
        </row>
        <row r="113">
          <cell r="C113" t="str">
            <v>LUG WSA 13678.90514649</v>
          </cell>
          <cell r="D113" t="str">
            <v>PRE-09361.49</v>
          </cell>
        </row>
        <row r="114">
          <cell r="C114" t="str">
            <v>LUG WSA 13425.10244449</v>
          </cell>
          <cell r="D114" t="str">
            <v>PRE-09361.50</v>
          </cell>
        </row>
        <row r="115">
          <cell r="C115" t="str">
            <v>LUG WSA 13670.93124410</v>
          </cell>
          <cell r="D115" t="str">
            <v>PRE-09361.51</v>
          </cell>
        </row>
        <row r="116">
          <cell r="C116" t="str">
            <v>LUG WSA 13428.91540495</v>
          </cell>
          <cell r="D116" t="str">
            <v>PRE-09361.52</v>
          </cell>
        </row>
        <row r="117">
          <cell r="C117" t="str">
            <v>LUG WSA 13332.91335523</v>
          </cell>
          <cell r="D117" t="str">
            <v>PRE-09361.53</v>
          </cell>
        </row>
        <row r="118">
          <cell r="C118" t="str">
            <v>LUG WSA 13544.10053266</v>
          </cell>
          <cell r="D118" t="str">
            <v>PRE-09361.54</v>
          </cell>
        </row>
        <row r="119">
          <cell r="C119" t="str">
            <v>LUG WSA 13109.90641822</v>
          </cell>
          <cell r="D119" t="str">
            <v>PRE-09361.55</v>
          </cell>
        </row>
        <row r="120">
          <cell r="C120" t="str">
            <v>LUG WSA 13747.10299739</v>
          </cell>
          <cell r="D120" t="str">
            <v>PRE-09361.56</v>
          </cell>
        </row>
        <row r="121">
          <cell r="C121" t="str">
            <v>LUG WSA 13756.60165357</v>
          </cell>
          <cell r="D121" t="str">
            <v>PRE-09361.57</v>
          </cell>
        </row>
        <row r="122">
          <cell r="C122" t="str">
            <v>LUG WSA 13491.10230118</v>
          </cell>
          <cell r="D122" t="str">
            <v>PRE-09361.58</v>
          </cell>
        </row>
        <row r="123">
          <cell r="C123" t="str">
            <v>LUG WSA 13141.92630916</v>
          </cell>
          <cell r="D123" t="str">
            <v>PRE-09361.59</v>
          </cell>
        </row>
        <row r="124">
          <cell r="C124" t="str">
            <v>LUG WSA 13673.10277744</v>
          </cell>
          <cell r="D124" t="str">
            <v>PRE-09361.60</v>
          </cell>
        </row>
        <row r="125">
          <cell r="C125" t="str">
            <v>LUG WSA 13138.60079254</v>
          </cell>
          <cell r="D125" t="str">
            <v>PRE-09361.61</v>
          </cell>
        </row>
        <row r="126">
          <cell r="C126" t="str">
            <v>LUG WSA 13141.92442349</v>
          </cell>
          <cell r="D126" t="str">
            <v>PRE-09361.62</v>
          </cell>
        </row>
        <row r="127">
          <cell r="C127" t="str">
            <v>LUG WSA 13333.10007582</v>
          </cell>
          <cell r="D127" t="str">
            <v>PRE-09361.63</v>
          </cell>
        </row>
        <row r="128">
          <cell r="C128" t="str">
            <v>LUG WSA 13586.92298267</v>
          </cell>
          <cell r="D128" t="str">
            <v>PRE-09361.64</v>
          </cell>
        </row>
        <row r="129">
          <cell r="C129" t="str">
            <v>LUG WSA 13138.10145625</v>
          </cell>
          <cell r="D129" t="str">
            <v>PRE-09361.65</v>
          </cell>
        </row>
        <row r="130">
          <cell r="C130" t="str">
            <v>LUG WSA 13140.10013916</v>
          </cell>
          <cell r="D130" t="str">
            <v>PRE-09361.66</v>
          </cell>
        </row>
        <row r="131">
          <cell r="C131" t="str">
            <v>LUG WSA 13113.90796385</v>
          </cell>
          <cell r="D131" t="str">
            <v>PRE-09361.67</v>
          </cell>
        </row>
        <row r="132">
          <cell r="C132" t="str">
            <v>LUG WSA 13138.10145628</v>
          </cell>
          <cell r="D132" t="str">
            <v>PRE-09361.68</v>
          </cell>
        </row>
        <row r="133">
          <cell r="C133" t="str">
            <v>LUG WSA 13164.10158909</v>
          </cell>
          <cell r="D133" t="str">
            <v>PRE-09361.69</v>
          </cell>
        </row>
        <row r="134">
          <cell r="C134" t="str">
            <v>LUG WSA 13140.91873275</v>
          </cell>
          <cell r="D134" t="str">
            <v>PRE-09361.70</v>
          </cell>
        </row>
        <row r="135">
          <cell r="C135" t="str">
            <v>LUG WSA 13605.91052996</v>
          </cell>
          <cell r="D135" t="str">
            <v>PRE-09361.71</v>
          </cell>
        </row>
        <row r="136">
          <cell r="C136" t="str">
            <v>LUG WSA 13071.60170422</v>
          </cell>
          <cell r="D136" t="str">
            <v>PRE-09361.72</v>
          </cell>
        </row>
        <row r="137">
          <cell r="C137" t="str">
            <v>LUG WSA 13111.92999604</v>
          </cell>
          <cell r="D137" t="str">
            <v>PRE-09361.73</v>
          </cell>
        </row>
        <row r="138">
          <cell r="C138" t="str">
            <v>LUG WSA 13586.60303627</v>
          </cell>
          <cell r="D138" t="str">
            <v>PRE-09361.74</v>
          </cell>
        </row>
        <row r="139">
          <cell r="C139" t="str">
            <v>LUG PCA 13785.90239166</v>
          </cell>
          <cell r="D139" t="str">
            <v>LUG - TBD18.1</v>
          </cell>
        </row>
        <row r="140">
          <cell r="C140" t="str">
            <v>LUG PCA 13961.10696431</v>
          </cell>
          <cell r="D140" t="str">
            <v>PRE-09361.285</v>
          </cell>
        </row>
        <row r="141">
          <cell r="C141" t="str">
            <v>LUG PCA 13961.10696419</v>
          </cell>
          <cell r="D141" t="str">
            <v>LUG - TBD20.1</v>
          </cell>
        </row>
        <row r="142">
          <cell r="C142" t="str">
            <v>LUG PCA 13785.92299245</v>
          </cell>
          <cell r="D142" t="str">
            <v>PRE-09361.286</v>
          </cell>
        </row>
        <row r="143">
          <cell r="C143" t="str">
            <v>LUG PCA 13961.92834683</v>
          </cell>
          <cell r="D143" t="str">
            <v>PRE-09361.287</v>
          </cell>
        </row>
        <row r="144">
          <cell r="C144" t="str">
            <v>LUG PCA 13462.91412064</v>
          </cell>
          <cell r="D144" t="str">
            <v>PRE-09361.288</v>
          </cell>
        </row>
        <row r="145">
          <cell r="C145" t="str">
            <v>LUG PCA 13961.10696486</v>
          </cell>
          <cell r="D145" t="str">
            <v>PRE-09361.289</v>
          </cell>
        </row>
        <row r="146">
          <cell r="C146" t="str">
            <v>LUG PCA 13961.91967308</v>
          </cell>
          <cell r="D146" t="str">
            <v>PRE-09361.290</v>
          </cell>
        </row>
        <row r="147">
          <cell r="C147" t="str">
            <v>LUG PCA 13961.10696417</v>
          </cell>
          <cell r="D147" t="str">
            <v>PRE-09361.291</v>
          </cell>
        </row>
        <row r="148">
          <cell r="C148" t="str">
            <v>LUG WHA 13916.60279623</v>
          </cell>
          <cell r="D148" t="str">
            <v>PRE-09361.292</v>
          </cell>
        </row>
        <row r="149">
          <cell r="C149" t="str">
            <v>LUG WHA 13297.10560430</v>
          </cell>
          <cell r="D149" t="str">
            <v>LUG - TBD28.1</v>
          </cell>
        </row>
        <row r="150">
          <cell r="C150" t="str">
            <v>LUG WHA 13314.92426509</v>
          </cell>
          <cell r="D150" t="str">
            <v>PRE-09361.294</v>
          </cell>
        </row>
        <row r="151">
          <cell r="C151" t="str">
            <v>LUG WHA 13118.92612349</v>
          </cell>
          <cell r="D151" t="str">
            <v>PRE-09361.295</v>
          </cell>
        </row>
        <row r="152">
          <cell r="C152" t="str">
            <v>LUG WHA 13313.90084626</v>
          </cell>
          <cell r="D152" t="str">
            <v>PRE-09361.296</v>
          </cell>
        </row>
        <row r="153">
          <cell r="C153" t="str">
            <v>LUG WHA 13699.10637242</v>
          </cell>
          <cell r="D153" t="str">
            <v>PRE-09361.297</v>
          </cell>
        </row>
        <row r="154">
          <cell r="C154" t="str">
            <v>LUG WHA 13313.10684614</v>
          </cell>
          <cell r="D154" t="str">
            <v>LUG - TBD33.1</v>
          </cell>
        </row>
        <row r="155">
          <cell r="C155" t="str">
            <v>LUG WHA 13296.92376304</v>
          </cell>
          <cell r="D155" t="str">
            <v>LUG - TBD34.1</v>
          </cell>
        </row>
        <row r="156">
          <cell r="C156" t="str">
            <v>LUG WHA 13313.60568375</v>
          </cell>
          <cell r="D156" t="str">
            <v>LUG - TBD35.1</v>
          </cell>
        </row>
        <row r="157">
          <cell r="C157" t="str">
            <v>LUG WHA 13297.60269456</v>
          </cell>
          <cell r="D157" t="str">
            <v>LUG - TBD36.1</v>
          </cell>
        </row>
        <row r="158">
          <cell r="C158" t="str">
            <v>LUG WHA 13699.10637259</v>
          </cell>
          <cell r="D158" t="str">
            <v>PRE-09361.302</v>
          </cell>
        </row>
        <row r="159">
          <cell r="C159" t="str">
            <v>LUG WHA 13473.60168916</v>
          </cell>
          <cell r="D159" t="str">
            <v>PRE-09361.303</v>
          </cell>
        </row>
        <row r="160">
          <cell r="C160" t="str">
            <v>LUG WHA 13296.10562356</v>
          </cell>
          <cell r="D160" t="str">
            <v>PRE-09361.304</v>
          </cell>
        </row>
        <row r="161">
          <cell r="C161" t="str">
            <v>LUG WHA 13916.92509975</v>
          </cell>
          <cell r="D161" t="str">
            <v>PRE-09361.305</v>
          </cell>
        </row>
        <row r="162">
          <cell r="C162" t="str">
            <v>LUG WHA 13297.10560425</v>
          </cell>
          <cell r="D162" t="str">
            <v>PRE-09361.306</v>
          </cell>
        </row>
        <row r="163">
          <cell r="C163" t="str">
            <v>LUG WHA 13296.60531111</v>
          </cell>
          <cell r="D163" t="str">
            <v>PRE-09361.307</v>
          </cell>
        </row>
        <row r="164">
          <cell r="C164" t="str">
            <v>LUG WHA 13699.10637247</v>
          </cell>
          <cell r="D164" t="str">
            <v>PRE-09361.308</v>
          </cell>
        </row>
        <row r="165">
          <cell r="C165" t="str">
            <v>LUG WHA 13473.60168942</v>
          </cell>
          <cell r="D165" t="str">
            <v>LUG - TBD44.1</v>
          </cell>
        </row>
        <row r="166">
          <cell r="C166" t="str">
            <v>LUG WHA 13118.92659353</v>
          </cell>
          <cell r="D166" t="str">
            <v>PRE-09361.310</v>
          </cell>
        </row>
        <row r="167">
          <cell r="C167" t="str">
            <v>LUG WHA 13118.10676209</v>
          </cell>
          <cell r="D167" t="str">
            <v>LUG - TBD46.1</v>
          </cell>
        </row>
        <row r="168">
          <cell r="C168" t="str">
            <v>LUG WHA 13699.10637240</v>
          </cell>
          <cell r="D168" t="str">
            <v>PRE-09361.312</v>
          </cell>
        </row>
        <row r="169">
          <cell r="C169" t="str">
            <v>LUG WHA 13313.93103371</v>
          </cell>
          <cell r="D169" t="str">
            <v>LUG - TBD48.1</v>
          </cell>
        </row>
        <row r="170">
          <cell r="C170" t="str">
            <v>LUG WHA 13118.92204382</v>
          </cell>
          <cell r="D170" t="str">
            <v>LUG - TBD49.1</v>
          </cell>
        </row>
        <row r="171">
          <cell r="C171" t="str">
            <v>LUG WHA 13118.92659172</v>
          </cell>
          <cell r="D171" t="str">
            <v>PRE-09361.315</v>
          </cell>
        </row>
        <row r="172">
          <cell r="C172" t="str">
            <v>LUG WHA 13473.92097460</v>
          </cell>
          <cell r="D172" t="str">
            <v>LUG - TBD51.1</v>
          </cell>
        </row>
        <row r="173">
          <cell r="C173" t="str">
            <v>LUG WHA 13296.90010289</v>
          </cell>
          <cell r="D173" t="str">
            <v>PRE-09361.317</v>
          </cell>
        </row>
        <row r="174">
          <cell r="C174" t="str">
            <v>LUG WHA 13313.92097460</v>
          </cell>
          <cell r="D174" t="str">
            <v>LUG - TBD53.1</v>
          </cell>
        </row>
        <row r="175">
          <cell r="C175" t="str">
            <v>LUG WHA 13118.10535999</v>
          </cell>
          <cell r="D175" t="str">
            <v>PRE-09361.319</v>
          </cell>
        </row>
        <row r="176">
          <cell r="C176" t="str">
            <v>LUG WHA 13699.60165416</v>
          </cell>
          <cell r="D176" t="str">
            <v>PRE-09361.320</v>
          </cell>
        </row>
        <row r="177">
          <cell r="C177" t="str">
            <v>LUG WHA 13916.91386005</v>
          </cell>
          <cell r="D177" t="str">
            <v>PRE-09361.321</v>
          </cell>
        </row>
        <row r="178">
          <cell r="C178" t="str">
            <v>LUG WHA 13314.10567076</v>
          </cell>
          <cell r="D178" t="str">
            <v>PRE-09361.322</v>
          </cell>
        </row>
        <row r="179">
          <cell r="C179" t="str">
            <v>LUG WHA 13296.10562361</v>
          </cell>
          <cell r="D179" t="str">
            <v>PRE-09361.323</v>
          </cell>
        </row>
        <row r="180">
          <cell r="C180" t="str">
            <v>LUG WHA 13297.10560432</v>
          </cell>
          <cell r="D180" t="str">
            <v>PRE-09361.324</v>
          </cell>
        </row>
        <row r="181">
          <cell r="C181" t="str">
            <v>LUG WHA 13972.10618037</v>
          </cell>
          <cell r="D181" t="str">
            <v>LUG - TBD60.1</v>
          </cell>
        </row>
        <row r="182">
          <cell r="C182" t="str">
            <v>LUG PCA 13724.10671283</v>
          </cell>
          <cell r="D182" t="str">
            <v>LUG - TBD61.1</v>
          </cell>
        </row>
        <row r="183">
          <cell r="C183" t="str">
            <v>LUG PCA 13722.60360851</v>
          </cell>
          <cell r="D183" t="str">
            <v>PRE-09361.327</v>
          </cell>
        </row>
        <row r="184">
          <cell r="C184" t="str">
            <v>LUG PCA 13268.91633548</v>
          </cell>
          <cell r="D184" t="str">
            <v>PRE-09361.328</v>
          </cell>
        </row>
        <row r="185">
          <cell r="C185" t="str">
            <v>LUG PCA 13724.10671319</v>
          </cell>
          <cell r="D185" t="str">
            <v>PRE-09361.329</v>
          </cell>
        </row>
        <row r="186">
          <cell r="C186" t="str">
            <v>LUG PCA 13243.10791853</v>
          </cell>
          <cell r="D186" t="str">
            <v>PRE-09361.330</v>
          </cell>
        </row>
        <row r="187">
          <cell r="C187" t="str">
            <v>LUG PCA 13724.10671334</v>
          </cell>
          <cell r="D187" t="str">
            <v>PRE-09361.331</v>
          </cell>
        </row>
        <row r="188">
          <cell r="C188" t="str">
            <v>LUG PCA 13243.91351288</v>
          </cell>
          <cell r="D188" t="str">
            <v>PRE-09361.332</v>
          </cell>
        </row>
        <row r="189">
          <cell r="C189" t="str">
            <v>LUG PCA 13655.90431393</v>
          </cell>
          <cell r="D189" t="str">
            <v>LUG - TBD68.1</v>
          </cell>
        </row>
        <row r="190">
          <cell r="C190" t="str">
            <v>LUG PCA 13243.90684154</v>
          </cell>
          <cell r="D190" t="str">
            <v>LUG - TBD69.1</v>
          </cell>
        </row>
        <row r="191">
          <cell r="C191" t="str">
            <v>LUG PCA 13268.10705945</v>
          </cell>
          <cell r="D191" t="str">
            <v>LUG - TBD70.1</v>
          </cell>
        </row>
        <row r="192">
          <cell r="C192" t="str">
            <v>LUG PCA 13724.10671229</v>
          </cell>
          <cell r="D192" t="str">
            <v>PRE-09361.336</v>
          </cell>
        </row>
        <row r="193">
          <cell r="C193" t="str">
            <v>LUG PCA 13268.92962459</v>
          </cell>
          <cell r="D193" t="str">
            <v>LUG - TBD72.1</v>
          </cell>
        </row>
        <row r="194">
          <cell r="C194" t="str">
            <v>LUG PCA 13724.93103251</v>
          </cell>
          <cell r="D194" t="str">
            <v>PRE-09361.338</v>
          </cell>
        </row>
        <row r="195">
          <cell r="C195" t="str">
            <v>LUG PCA 13243.90586047</v>
          </cell>
          <cell r="D195" t="str">
            <v>LUG - TBD74.1</v>
          </cell>
        </row>
        <row r="196">
          <cell r="C196" t="str">
            <v>LUG PCA 13724.91049435</v>
          </cell>
          <cell r="D196" t="str">
            <v>PRE-09361.340</v>
          </cell>
        </row>
        <row r="197">
          <cell r="C197" t="str">
            <v>LUG CSA 13205.90929181</v>
          </cell>
          <cell r="D197" t="str">
            <v>PRE-09361.341</v>
          </cell>
        </row>
        <row r="198">
          <cell r="C198" t="str">
            <v>LUG CSA 13021.10051153</v>
          </cell>
          <cell r="D198" t="str">
            <v>PRE-09361.342</v>
          </cell>
        </row>
        <row r="199">
          <cell r="C199" t="str">
            <v>LUG CSA 13026.60059524</v>
          </cell>
          <cell r="D199" t="str">
            <v>PRE-09361.343</v>
          </cell>
        </row>
        <row r="200">
          <cell r="C200" t="str">
            <v>LUG CSA 13835.10429522</v>
          </cell>
          <cell r="D200" t="str">
            <v>PRE-09361.344</v>
          </cell>
        </row>
        <row r="201">
          <cell r="C201" t="str">
            <v>LUG CSA 13204.91532149</v>
          </cell>
          <cell r="D201" t="str">
            <v>PRE-09361.345</v>
          </cell>
        </row>
        <row r="202">
          <cell r="C202" t="str">
            <v>LUG CSA 13836.91406642</v>
          </cell>
          <cell r="D202" t="str">
            <v>PRE-09361.346</v>
          </cell>
        </row>
        <row r="203">
          <cell r="C203" t="str">
            <v>LUG CSA 13099.60563698</v>
          </cell>
          <cell r="D203" t="str">
            <v>LUG - TBD172.1</v>
          </cell>
        </row>
        <row r="204">
          <cell r="C204" t="str">
            <v>LUG CSA 13590.91231633</v>
          </cell>
          <cell r="D204" t="str">
            <v>PRE-09361.347</v>
          </cell>
        </row>
        <row r="205">
          <cell r="C205" t="str">
            <v>LUG CSA 13102.91293905</v>
          </cell>
          <cell r="D205" t="str">
            <v>PRE-09361.348</v>
          </cell>
        </row>
        <row r="206">
          <cell r="C206" t="str">
            <v>LUG CSA 13104.10362869</v>
          </cell>
          <cell r="D206" t="str">
            <v>PRE-09361.476</v>
          </cell>
        </row>
        <row r="207">
          <cell r="C207" t="str">
            <v>LUG CSA 13831.10427677</v>
          </cell>
          <cell r="D207" t="str">
            <v>PRE-09361.349</v>
          </cell>
        </row>
        <row r="208">
          <cell r="C208" t="str">
            <v>LUG CSA 14040.60233886</v>
          </cell>
          <cell r="D208" t="str">
            <v>PRE-09361.350</v>
          </cell>
        </row>
        <row r="209">
          <cell r="C209" t="str">
            <v>LUG CSA 13939.60144164</v>
          </cell>
          <cell r="D209" t="str">
            <v>PRE-09361.351</v>
          </cell>
        </row>
        <row r="210">
          <cell r="C210" t="str">
            <v>LUG CSA 13158.90816343</v>
          </cell>
          <cell r="D210" t="str">
            <v>PRE-09361.477</v>
          </cell>
        </row>
        <row r="211">
          <cell r="C211" t="str">
            <v>LUG CSA 13021.60058683</v>
          </cell>
          <cell r="D211" t="str">
            <v>PRE-09361.352</v>
          </cell>
        </row>
        <row r="212">
          <cell r="C212" t="str">
            <v>LUG CSA 13158.93317809</v>
          </cell>
          <cell r="D212" t="str">
            <v>LUG - TBD181.1</v>
          </cell>
        </row>
        <row r="213">
          <cell r="C213" t="str">
            <v>LUG CSA 13104.91643108</v>
          </cell>
          <cell r="D213" t="str">
            <v>PRE-09361.353</v>
          </cell>
        </row>
        <row r="214">
          <cell r="C214" t="str">
            <v>LUG CSA 13106.91795934</v>
          </cell>
          <cell r="D214" t="str">
            <v>LUG - TBD183.1</v>
          </cell>
        </row>
        <row r="215">
          <cell r="C215" t="str">
            <v>LUG CSA 13835.60314670</v>
          </cell>
          <cell r="D215" t="str">
            <v>PRE-09361.354</v>
          </cell>
        </row>
        <row r="216">
          <cell r="C216" t="str">
            <v>LUG CSA 13107.10376186</v>
          </cell>
          <cell r="D216" t="str">
            <v>PRE-09361.355</v>
          </cell>
        </row>
        <row r="217">
          <cell r="C217" t="str">
            <v>LUG CSA 13592.91365233</v>
          </cell>
          <cell r="D217" t="str">
            <v>PRE-09361.356</v>
          </cell>
        </row>
        <row r="218">
          <cell r="C218" t="str">
            <v>LUG CSA 13993.10372414</v>
          </cell>
          <cell r="D218" t="str">
            <v>PRE-09361.357</v>
          </cell>
        </row>
        <row r="219">
          <cell r="C219" t="str">
            <v>LUG CSA 13100.10371703</v>
          </cell>
          <cell r="D219" t="str">
            <v>LUG - TBD188.1</v>
          </cell>
        </row>
        <row r="220">
          <cell r="C220" t="str">
            <v>LUG CSA 13354.10582069</v>
          </cell>
          <cell r="D220" t="str">
            <v>PRE-09361.358</v>
          </cell>
        </row>
        <row r="221">
          <cell r="C221" t="str">
            <v>LUG CSA 13418.92292295</v>
          </cell>
          <cell r="D221" t="str">
            <v>LUG - TBD190.1</v>
          </cell>
        </row>
        <row r="222">
          <cell r="C222" t="str">
            <v>LUG CSA 13468.60128378</v>
          </cell>
          <cell r="D222" t="str">
            <v>PRE-09361.359</v>
          </cell>
        </row>
        <row r="223">
          <cell r="C223" t="str">
            <v>LUG CSA 13632.60305848</v>
          </cell>
          <cell r="D223" t="str">
            <v>PRE-09361.360</v>
          </cell>
        </row>
        <row r="224">
          <cell r="C224" t="str">
            <v>LUG CSA 13104.10362882</v>
          </cell>
          <cell r="D224" t="str">
            <v>LUG - TBD193.1</v>
          </cell>
        </row>
        <row r="225">
          <cell r="C225" t="str">
            <v>LUG CSA 13176.10375148</v>
          </cell>
          <cell r="D225" t="str">
            <v>PRE-09361.361</v>
          </cell>
        </row>
        <row r="226">
          <cell r="C226" t="str">
            <v>LUG CSA 13099.60125388</v>
          </cell>
          <cell r="D226" t="str">
            <v>PRE-09361.362</v>
          </cell>
        </row>
        <row r="227">
          <cell r="C227" t="str">
            <v>LUG CSA 13102.60123660</v>
          </cell>
          <cell r="D227" t="str">
            <v>LUG - TBD196.1</v>
          </cell>
        </row>
        <row r="228">
          <cell r="C228" t="str">
            <v>LUG CSA 14102.91582612</v>
          </cell>
          <cell r="D228" t="str">
            <v>PRE-09361.363</v>
          </cell>
        </row>
        <row r="229">
          <cell r="C229" t="str">
            <v>LUG CSA 13468.60128362</v>
          </cell>
          <cell r="D229" t="str">
            <v>PRE-09361.364</v>
          </cell>
        </row>
        <row r="230">
          <cell r="C230" t="str">
            <v>LUG CSA 13399.60037987</v>
          </cell>
          <cell r="D230" t="str">
            <v>PRE-09361.365</v>
          </cell>
        </row>
        <row r="231">
          <cell r="C231" t="str">
            <v>LUG CSA 13835.91773975</v>
          </cell>
          <cell r="D231" t="str">
            <v>LUG - TBD200.1</v>
          </cell>
        </row>
        <row r="232">
          <cell r="C232" t="str">
            <v>LUG CSA 13418.92018190</v>
          </cell>
          <cell r="D232" t="str">
            <v>PRE-09361.367</v>
          </cell>
        </row>
        <row r="233">
          <cell r="C233" t="str">
            <v>LUG CSA 13158.60011810</v>
          </cell>
          <cell r="D233" t="str">
            <v>PRE-09361.478</v>
          </cell>
        </row>
        <row r="234">
          <cell r="C234" t="str">
            <v>LUG CSA 13105.10580690</v>
          </cell>
          <cell r="D234" t="str">
            <v>PRE-09361.368</v>
          </cell>
        </row>
        <row r="235">
          <cell r="C235" t="str">
            <v>LUG CSA 13205.90022802</v>
          </cell>
          <cell r="D235" t="str">
            <v>PRE-09361.369</v>
          </cell>
        </row>
        <row r="236">
          <cell r="C236" t="str">
            <v>LUG CSA 13418.91924595</v>
          </cell>
          <cell r="D236" t="str">
            <v>PRE-09361.370</v>
          </cell>
        </row>
        <row r="237">
          <cell r="C237" t="str">
            <v>LUG CSA 13105.60164901</v>
          </cell>
          <cell r="D237" t="str">
            <v>PRE-09361.371</v>
          </cell>
        </row>
        <row r="238">
          <cell r="C238" t="str">
            <v>LUG CSA 13934.10467597</v>
          </cell>
          <cell r="D238" t="str">
            <v>PRE-09361.372</v>
          </cell>
        </row>
        <row r="239">
          <cell r="C239" t="str">
            <v>LUG CSA 13205.90442230</v>
          </cell>
          <cell r="D239" t="str">
            <v>PRE-09361.373</v>
          </cell>
        </row>
        <row r="240">
          <cell r="C240" t="str">
            <v>LUG CSA 13158.92290015</v>
          </cell>
          <cell r="D240" t="str">
            <v>LUG - TBD209.1</v>
          </cell>
        </row>
        <row r="241">
          <cell r="C241" t="str">
            <v>LUG CSA 14040.10786358</v>
          </cell>
          <cell r="D241" t="str">
            <v>PRE-09361.374</v>
          </cell>
        </row>
        <row r="242">
          <cell r="C242" t="str">
            <v>LUG CSA 13836.93321406</v>
          </cell>
          <cell r="D242" t="str">
            <v>LUG - TBD211.1</v>
          </cell>
        </row>
        <row r="243">
          <cell r="C243" t="str">
            <v>LUG CSA 13105.10580689</v>
          </cell>
          <cell r="D243" t="str">
            <v>PRE-09361.375</v>
          </cell>
        </row>
        <row r="244">
          <cell r="C244" t="str">
            <v>LUG CSA 13107.10376201</v>
          </cell>
          <cell r="D244" t="str">
            <v>PRE-09361.376</v>
          </cell>
        </row>
        <row r="245">
          <cell r="C245" t="str">
            <v>LUG CSA 13633.90633859</v>
          </cell>
          <cell r="D245" t="str">
            <v>LUG - TBD214.1</v>
          </cell>
        </row>
        <row r="246">
          <cell r="C246" t="str">
            <v>LUG CSA 13105.10580676</v>
          </cell>
          <cell r="D246" t="str">
            <v>PRE-09361.377</v>
          </cell>
        </row>
        <row r="247">
          <cell r="C247" t="str">
            <v>LUG CSA 13836.60133704</v>
          </cell>
          <cell r="D247" t="str">
            <v>LUG - TBD216.1</v>
          </cell>
        </row>
        <row r="248">
          <cell r="C248" t="str">
            <v>LUG CSA 13100.10371697</v>
          </cell>
          <cell r="D248" t="str">
            <v>LUG - TBD217.1</v>
          </cell>
        </row>
        <row r="249">
          <cell r="C249" t="str">
            <v>LUG CSA 13993.10433144</v>
          </cell>
          <cell r="D249" t="str">
            <v>PRE-09361.379</v>
          </cell>
        </row>
        <row r="250">
          <cell r="C250" t="str">
            <v>LUG CSA 13939.60144172</v>
          </cell>
          <cell r="D250" t="str">
            <v>PRE-09361.380</v>
          </cell>
        </row>
        <row r="251">
          <cell r="C251" t="str">
            <v>LUG CSA 13158.91461782</v>
          </cell>
          <cell r="D251" t="str">
            <v>PRE-09361.381</v>
          </cell>
        </row>
        <row r="252">
          <cell r="C252" t="str">
            <v>LUG CSA 13633.91847345</v>
          </cell>
          <cell r="D252" t="str">
            <v>PRE-09361.382</v>
          </cell>
        </row>
        <row r="253">
          <cell r="C253" t="str">
            <v>LUG CSA 13934.10467575</v>
          </cell>
          <cell r="D253" t="str">
            <v>PRE-09361.383</v>
          </cell>
        </row>
        <row r="254">
          <cell r="C254" t="str">
            <v>LUG CSA 13188.92070695</v>
          </cell>
          <cell r="D254" t="str">
            <v>PRE-09361.384</v>
          </cell>
        </row>
        <row r="255">
          <cell r="C255" t="str">
            <v>LUG CSA 13836.60133698</v>
          </cell>
          <cell r="D255" t="str">
            <v>LUG - TBD224.1</v>
          </cell>
        </row>
        <row r="256">
          <cell r="C256" t="str">
            <v>LUG CSA 13948.10442391</v>
          </cell>
          <cell r="D256" t="str">
            <v>PRE-09361.385</v>
          </cell>
        </row>
        <row r="257">
          <cell r="C257" t="str">
            <v>LUG CSA 14040.90485522</v>
          </cell>
          <cell r="D257" t="str">
            <v>LUG - TBD226.1</v>
          </cell>
        </row>
        <row r="258">
          <cell r="C258" t="str">
            <v>LUG CSA 13158.92347931</v>
          </cell>
          <cell r="D258" t="str">
            <v>PRE-09361.386</v>
          </cell>
        </row>
        <row r="259">
          <cell r="C259" t="str">
            <v>LUG CSA 13633.90564142</v>
          </cell>
          <cell r="D259" t="str">
            <v>LUG - TBD228.1</v>
          </cell>
        </row>
        <row r="260">
          <cell r="C260" t="str">
            <v>LUG DCA 13006.92949400</v>
          </cell>
          <cell r="D260" t="str">
            <v>PRE-09361.387</v>
          </cell>
        </row>
        <row r="261">
          <cell r="C261" t="str">
            <v>LUG DCA 13432.10761257</v>
          </cell>
          <cell r="D261" t="str">
            <v>LUG - TBD230.1</v>
          </cell>
        </row>
        <row r="262">
          <cell r="C262" t="str">
            <v>LUG CSA 13826.60127680</v>
          </cell>
          <cell r="D262" t="str">
            <v>LUG - TBD231.1</v>
          </cell>
        </row>
        <row r="263">
          <cell r="C263" t="str">
            <v>LUG CSA 13632.10408290</v>
          </cell>
          <cell r="D263" t="str">
            <v>PRE-09361.390</v>
          </cell>
        </row>
        <row r="264">
          <cell r="C264" t="str">
            <v>LUG CSA 13204.60170504</v>
          </cell>
          <cell r="D264" t="str">
            <v>PRE-09361.391</v>
          </cell>
        </row>
        <row r="265">
          <cell r="C265" t="str">
            <v>LUG CSA 13176.10375141</v>
          </cell>
          <cell r="D265" t="str">
            <v>PRE-09361.392</v>
          </cell>
        </row>
        <row r="266">
          <cell r="C266" t="str">
            <v>LUG CSA 13948.10442379</v>
          </cell>
          <cell r="D266" t="str">
            <v>LUG - TBD235.1</v>
          </cell>
        </row>
        <row r="267">
          <cell r="C267" t="str">
            <v>LUG CSA 13835.10429505</v>
          </cell>
          <cell r="D267" t="str">
            <v>PRE-09361.394</v>
          </cell>
        </row>
        <row r="268">
          <cell r="C268" t="str">
            <v>LUG CSA 13026.60059509</v>
          </cell>
          <cell r="D268" t="str">
            <v>PRE-09361.395</v>
          </cell>
        </row>
        <row r="269">
          <cell r="C269" t="str">
            <v>LUG CSA 13021.92350282</v>
          </cell>
          <cell r="D269" t="str">
            <v>PRE-09361.396</v>
          </cell>
        </row>
        <row r="270">
          <cell r="C270" t="str">
            <v>LUG CSA 13106.10361901</v>
          </cell>
          <cell r="D270" t="str">
            <v>PRE-09361.480</v>
          </cell>
        </row>
        <row r="271">
          <cell r="C271" t="str">
            <v>LUG CSA 13468.91640192</v>
          </cell>
          <cell r="D271" t="str">
            <v>PRE-09361.397</v>
          </cell>
        </row>
        <row r="272">
          <cell r="C272" t="str">
            <v>LUG CSA 13106.91722510</v>
          </cell>
          <cell r="D272" t="str">
            <v>PRE-09361.398</v>
          </cell>
        </row>
        <row r="273">
          <cell r="C273" t="str">
            <v>LUG CSA 13026.60059452</v>
          </cell>
          <cell r="D273" t="str">
            <v>PRE-09361.399</v>
          </cell>
        </row>
        <row r="274">
          <cell r="C274" t="str">
            <v>LUG CSA 13632.10408272</v>
          </cell>
          <cell r="D274" t="str">
            <v>PRE-09361.400</v>
          </cell>
        </row>
        <row r="275">
          <cell r="C275" t="str">
            <v>LUG CSA 13102.90748252</v>
          </cell>
          <cell r="D275" t="str">
            <v>LUG - TBD244.1</v>
          </cell>
        </row>
        <row r="276">
          <cell r="C276" t="str">
            <v>LUG CSA 13093.60029740</v>
          </cell>
          <cell r="D276" t="str">
            <v>LUG - TBD245.1</v>
          </cell>
        </row>
        <row r="277">
          <cell r="C277" t="str">
            <v>LUG CSA 13102.60123656</v>
          </cell>
          <cell r="D277" t="str">
            <v>LUG - TBD246.1</v>
          </cell>
        </row>
        <row r="278">
          <cell r="C278" t="str">
            <v>LUG CSA 13026.60059457</v>
          </cell>
          <cell r="D278" t="str">
            <v>PRE-09361.401</v>
          </cell>
        </row>
        <row r="279">
          <cell r="C279" t="str">
            <v>LUG CSA 13099.10368943</v>
          </cell>
          <cell r="D279" t="str">
            <v>PRE-09361.402</v>
          </cell>
        </row>
        <row r="280">
          <cell r="C280" t="str">
            <v>LUG CSA 13104.91668251</v>
          </cell>
          <cell r="D280" t="str">
            <v>PRE-09361.403</v>
          </cell>
        </row>
        <row r="281">
          <cell r="C281" t="str">
            <v>LUG CSA 13026.91490707</v>
          </cell>
          <cell r="D281" t="str">
            <v>LUG - TBD250.1</v>
          </cell>
        </row>
        <row r="282">
          <cell r="C282" t="str">
            <v>LUG CSA 13176.10375136</v>
          </cell>
          <cell r="D282" t="str">
            <v>PRE-09361.482</v>
          </cell>
        </row>
        <row r="283">
          <cell r="C283" t="str">
            <v>LUG CSA 13104.91241032</v>
          </cell>
          <cell r="D283" t="str">
            <v>PRE-09361.405</v>
          </cell>
        </row>
        <row r="284">
          <cell r="C284" t="str">
            <v>LUG ESA 13230.10471377</v>
          </cell>
          <cell r="D284" t="str">
            <v>PRE-09361.406</v>
          </cell>
        </row>
        <row r="285">
          <cell r="C285" t="str">
            <v>LUG ESA 13509.60346595</v>
          </cell>
          <cell r="D285" t="str">
            <v>PRE-09361.407</v>
          </cell>
        </row>
        <row r="286">
          <cell r="C286" t="str">
            <v>LUG ESA 13502.10497396</v>
          </cell>
          <cell r="D286" t="str">
            <v>PRE-09361.408</v>
          </cell>
        </row>
        <row r="287">
          <cell r="C287" t="str">
            <v>LUG ESA 13174.93310101</v>
          </cell>
          <cell r="D287" t="str">
            <v>LUG - TBD373.1</v>
          </cell>
        </row>
        <row r="288">
          <cell r="C288" t="str">
            <v>LUG ESA 13796.92356181</v>
          </cell>
          <cell r="D288" t="str">
            <v>PRE-09361.410</v>
          </cell>
        </row>
        <row r="289">
          <cell r="C289" t="str">
            <v>LUG ESA 13509.92890860</v>
          </cell>
          <cell r="D289" t="str">
            <v>PRE-09361.411</v>
          </cell>
        </row>
        <row r="290">
          <cell r="C290" t="str">
            <v>LUG ESA 13171.10455414</v>
          </cell>
          <cell r="D290" t="str">
            <v>LUG - TBD376.1</v>
          </cell>
        </row>
        <row r="291">
          <cell r="C291" t="str">
            <v>LUG ESA 13230.92496254</v>
          </cell>
          <cell r="D291" t="str">
            <v>PRE-09361.412</v>
          </cell>
        </row>
        <row r="292">
          <cell r="C292" t="str">
            <v>LUG ESA 13509.10501141</v>
          </cell>
          <cell r="D292" t="str">
            <v>PRE-09361.413</v>
          </cell>
        </row>
        <row r="293">
          <cell r="C293" t="str">
            <v>LUG ESA 13454.91522987</v>
          </cell>
          <cell r="D293" t="str">
            <v>PRE-09361.414</v>
          </cell>
        </row>
        <row r="294">
          <cell r="C294" t="str">
            <v>LUG ESA 13509.10501110</v>
          </cell>
          <cell r="D294" t="str">
            <v>PRE-09361.415</v>
          </cell>
        </row>
        <row r="295">
          <cell r="C295" t="str">
            <v>LUG ESA 13231.10868120</v>
          </cell>
          <cell r="D295" t="str">
            <v>LUG - TBD381.1</v>
          </cell>
        </row>
        <row r="296">
          <cell r="C296" t="str">
            <v>LUG ESA 13174.10913197</v>
          </cell>
          <cell r="D296" t="str">
            <v>LUG - TBD382.1</v>
          </cell>
        </row>
        <row r="297">
          <cell r="C297" t="str">
            <v>LUG ESA 13225.92750192</v>
          </cell>
          <cell r="D297" t="str">
            <v>LUG - TBD383.1</v>
          </cell>
        </row>
        <row r="298">
          <cell r="C298" t="str">
            <v>LUG ESA 13797.93185703</v>
          </cell>
          <cell r="D298" t="str">
            <v>PRE-09361.416</v>
          </cell>
        </row>
        <row r="299">
          <cell r="C299" t="str">
            <v>LUG ESA 14116.91073265</v>
          </cell>
          <cell r="D299" t="str">
            <v>PRE-09361.417</v>
          </cell>
        </row>
        <row r="300">
          <cell r="C300" t="str">
            <v>LUG SHA 13900.10717269</v>
          </cell>
          <cell r="D300" t="str">
            <v>PRE-09361.418</v>
          </cell>
        </row>
        <row r="301">
          <cell r="C301" t="str">
            <v>LUG SHA 13652.92748361</v>
          </cell>
          <cell r="D301" t="str">
            <v>PRE-09361.419</v>
          </cell>
        </row>
        <row r="302">
          <cell r="C302" t="str">
            <v>LUG SHA 13001.93346473</v>
          </cell>
          <cell r="D302" t="str">
            <v>PRE-09361.420</v>
          </cell>
        </row>
        <row r="303">
          <cell r="C303" t="str">
            <v>LUG SHA 14022.90591555</v>
          </cell>
          <cell r="D303" t="str">
            <v>PRE-09361.421</v>
          </cell>
        </row>
        <row r="304">
          <cell r="C304" t="str">
            <v>LUG SHA 13001.60179144</v>
          </cell>
          <cell r="D304" t="str">
            <v>PRE-09361.422</v>
          </cell>
        </row>
        <row r="305">
          <cell r="C305" t="str">
            <v>LUG SHA 13001.10663246</v>
          </cell>
          <cell r="D305" t="str">
            <v>LUG - TBD391.1</v>
          </cell>
        </row>
        <row r="306">
          <cell r="C306" t="str">
            <v>LUG SHA 13645.91519309</v>
          </cell>
          <cell r="D306" t="str">
            <v>PRE-09361.423</v>
          </cell>
        </row>
        <row r="307">
          <cell r="C307" t="str">
            <v>LUG SHA 13780.10723993</v>
          </cell>
          <cell r="D307" t="str">
            <v>PRE-09361.424</v>
          </cell>
        </row>
        <row r="308">
          <cell r="C308" t="str">
            <v>LUG SHA 13001.92048269</v>
          </cell>
          <cell r="D308" t="str">
            <v>PRE-09361.425</v>
          </cell>
        </row>
        <row r="309">
          <cell r="C309" t="str">
            <v>LUG SHA 13001.60179191</v>
          </cell>
          <cell r="D309" t="str">
            <v>PRE-09361.426</v>
          </cell>
        </row>
        <row r="310">
          <cell r="C310" t="str">
            <v>LUG SHA 13001.10663240</v>
          </cell>
          <cell r="D310" t="str">
            <v>PRE-09361.427</v>
          </cell>
        </row>
        <row r="311">
          <cell r="C311" t="str">
            <v>LUG SHA 13900.92336596</v>
          </cell>
          <cell r="D311" t="str">
            <v>PRE-09361.428</v>
          </cell>
        </row>
        <row r="312">
          <cell r="C312" t="str">
            <v>LUG SHA 13645.92207754</v>
          </cell>
          <cell r="D312" t="str">
            <v>PRE-09361.429</v>
          </cell>
        </row>
        <row r="313">
          <cell r="C313" t="str">
            <v>LUG SHA 13900.91863298</v>
          </cell>
          <cell r="D313" t="str">
            <v>PRE-09361.430</v>
          </cell>
        </row>
        <row r="314">
          <cell r="C314" t="str">
            <v>LUG SHA 13001.10663269</v>
          </cell>
          <cell r="D314" t="str">
            <v>PRE-09361.431</v>
          </cell>
        </row>
        <row r="315">
          <cell r="C315" t="str">
            <v>LUG SHA 13001.10663262</v>
          </cell>
          <cell r="D315" t="str">
            <v>PRE-09361.432</v>
          </cell>
        </row>
        <row r="316">
          <cell r="C316" t="str">
            <v>LUG SHA 13001.90251758</v>
          </cell>
          <cell r="D316" t="str">
            <v>LUG - TBD402.1</v>
          </cell>
        </row>
        <row r="317">
          <cell r="C317" t="str">
            <v>LUG ESA 13127.90334707</v>
          </cell>
          <cell r="D317" t="str">
            <v>PRE-09361.433</v>
          </cell>
        </row>
        <row r="318">
          <cell r="C318" t="str">
            <v>LUG ESA 13229.10457704</v>
          </cell>
          <cell r="D318" t="str">
            <v>LUG - TBD404.1</v>
          </cell>
        </row>
        <row r="319">
          <cell r="C319" t="str">
            <v>LUG ESA 13878.10105723</v>
          </cell>
          <cell r="D319" t="str">
            <v>PRE-09361.434</v>
          </cell>
        </row>
        <row r="320">
          <cell r="C320" t="str">
            <v>LUG ESA 13911.92679866</v>
          </cell>
          <cell r="D320" t="str">
            <v>PRE-09361.435</v>
          </cell>
        </row>
        <row r="321">
          <cell r="C321" t="str">
            <v>LUG ESA 13229.92525393</v>
          </cell>
          <cell r="D321" t="str">
            <v>PRE-09361.436</v>
          </cell>
        </row>
        <row r="322">
          <cell r="C322" t="str">
            <v>LUG ESA 13909.92173076</v>
          </cell>
          <cell r="D322" t="str">
            <v>PRE-09361.437</v>
          </cell>
        </row>
        <row r="323">
          <cell r="C323" t="str">
            <v>LUG ESA 14355.60258173</v>
          </cell>
          <cell r="D323" t="str">
            <v>PRE-09361.438</v>
          </cell>
        </row>
        <row r="324">
          <cell r="C324" t="str">
            <v>LUG ESA 13457.10482593</v>
          </cell>
          <cell r="D324" t="str">
            <v>PRE-09361.439</v>
          </cell>
        </row>
        <row r="325">
          <cell r="C325" t="str">
            <v>LUG ESA 13127.90334731</v>
          </cell>
          <cell r="D325" t="str">
            <v>PRE-09361.440</v>
          </cell>
        </row>
        <row r="326">
          <cell r="C326" t="str">
            <v>LUG ESA 13906.10096968</v>
          </cell>
          <cell r="D326" t="str">
            <v>PRE-09361.441</v>
          </cell>
        </row>
        <row r="327">
          <cell r="C327" t="str">
            <v>LUG ESA 13909.90380435</v>
          </cell>
          <cell r="D327" t="str">
            <v>PRE-09361.442</v>
          </cell>
        </row>
        <row r="328">
          <cell r="C328" t="str">
            <v>LUG ESA 13127.10836901</v>
          </cell>
          <cell r="D328" t="str">
            <v>LUG - TBD414.1</v>
          </cell>
        </row>
        <row r="329">
          <cell r="C329" t="str">
            <v>LUG ESA 13906.92282884</v>
          </cell>
          <cell r="D329" t="str">
            <v>PRE-09361.443</v>
          </cell>
        </row>
        <row r="330">
          <cell r="C330" t="str">
            <v>LUG ESA 13911.60157737</v>
          </cell>
          <cell r="D330" t="str">
            <v>PRE-09361.444</v>
          </cell>
        </row>
        <row r="331">
          <cell r="C331" t="str">
            <v>LUG ESA 13710.92354144</v>
          </cell>
          <cell r="D331" t="str">
            <v>PRE-09361.445</v>
          </cell>
        </row>
        <row r="332">
          <cell r="C332" t="str">
            <v>LUG ESA 13793.92685255</v>
          </cell>
          <cell r="D332" t="str">
            <v>PRE-09361.446</v>
          </cell>
        </row>
        <row r="333">
          <cell r="C333" t="str">
            <v>LUG ESA 13906.10096960</v>
          </cell>
          <cell r="D333" t="str">
            <v>PRE-09361.447</v>
          </cell>
        </row>
        <row r="334">
          <cell r="C334" t="str">
            <v>LUG ESA 13793.92686002</v>
          </cell>
          <cell r="D334" t="str">
            <v>PRE-09361.448</v>
          </cell>
        </row>
        <row r="335">
          <cell r="C335" t="str">
            <v>LUG ESA 13686.10840133</v>
          </cell>
          <cell r="D335" t="str">
            <v>LUG - TBD421.1</v>
          </cell>
        </row>
        <row r="336">
          <cell r="C336" t="str">
            <v>LUG ESA 13906.10096964</v>
          </cell>
          <cell r="D336" t="str">
            <v>PRE-09361.450</v>
          </cell>
        </row>
        <row r="337">
          <cell r="C337" t="str">
            <v>LUG ESA 13911.90130568</v>
          </cell>
          <cell r="D337" t="str">
            <v>PRE-09361.451</v>
          </cell>
        </row>
        <row r="338">
          <cell r="C338" t="str">
            <v>LUG ESA 13911.91276385</v>
          </cell>
          <cell r="D338" t="str">
            <v>LUG - TBD424.1</v>
          </cell>
        </row>
        <row r="339">
          <cell r="C339" t="str">
            <v>LUG ESA 13906.90137810</v>
          </cell>
          <cell r="D339" t="str">
            <v>PRE-09361.452</v>
          </cell>
        </row>
        <row r="340">
          <cell r="C340" t="str">
            <v>LUG ESA 13793.92686712</v>
          </cell>
          <cell r="D340" t="str">
            <v>PRE-09361.453</v>
          </cell>
        </row>
        <row r="341">
          <cell r="C341" t="str">
            <v>LUG ESA 13127.92663180</v>
          </cell>
          <cell r="D341" t="str">
            <v>PRE-09361.454</v>
          </cell>
        </row>
        <row r="342">
          <cell r="C342" t="str">
            <v>LUG ESA 13457.90291488</v>
          </cell>
          <cell r="D342" t="str">
            <v>LUG - TBD428.1</v>
          </cell>
        </row>
        <row r="343">
          <cell r="C343" t="str">
            <v>LUG ESA 13911.10544635</v>
          </cell>
          <cell r="D343" t="str">
            <v>LUG - TBD429.1</v>
          </cell>
        </row>
        <row r="344">
          <cell r="C344" t="str">
            <v>LUG ESA 13911.10544633</v>
          </cell>
          <cell r="D344" t="str">
            <v>LUG - TBD430.1</v>
          </cell>
        </row>
        <row r="345">
          <cell r="C345" t="str">
            <v>LUG ESA 13911.92018843</v>
          </cell>
          <cell r="D345" t="str">
            <v>LUG - TBD431.1</v>
          </cell>
        </row>
        <row r="346">
          <cell r="C346" t="str">
            <v>LUG ESA 13457.90176591</v>
          </cell>
          <cell r="D346" t="str">
            <v>PRE-09361.455</v>
          </cell>
        </row>
        <row r="347">
          <cell r="C347" t="str">
            <v>LUG ESA 13911.10554588</v>
          </cell>
          <cell r="D347" t="str">
            <v>LUG - TBD433.1</v>
          </cell>
        </row>
        <row r="348">
          <cell r="C348" t="str">
            <v>LUG ESA 14355.92354352</v>
          </cell>
          <cell r="D348" t="str">
            <v>PRE-09361.456</v>
          </cell>
        </row>
        <row r="349">
          <cell r="C349" t="str">
            <v>LUG ESA 13911.91556649</v>
          </cell>
          <cell r="D349" t="str">
            <v>LUG - TBD435.1</v>
          </cell>
        </row>
        <row r="350">
          <cell r="C350" t="str">
            <v>LUG ESA 13793.92686736</v>
          </cell>
          <cell r="D350" t="str">
            <v>PRE-09361.457</v>
          </cell>
        </row>
        <row r="351">
          <cell r="C351" t="str">
            <v>LUG ESA 13911.10554595</v>
          </cell>
          <cell r="D351" t="str">
            <v>PRE-09361.458</v>
          </cell>
        </row>
        <row r="352">
          <cell r="C352" t="str">
            <v>LUG ESA 13911.91995336</v>
          </cell>
          <cell r="D352" t="str">
            <v>PRE-09361.459</v>
          </cell>
        </row>
        <row r="353">
          <cell r="C353" t="str">
            <v>LUG ESA 13127.92661768</v>
          </cell>
          <cell r="D353" t="str">
            <v>PRE-09361.460</v>
          </cell>
        </row>
        <row r="354">
          <cell r="C354" t="str">
            <v>LUG ESA 13796.92884644</v>
          </cell>
          <cell r="D354" t="str">
            <v>LUG - TBD440.1</v>
          </cell>
        </row>
        <row r="355">
          <cell r="C355" t="str">
            <v>LUG ESA 13878.10105726</v>
          </cell>
          <cell r="D355" t="str">
            <v>PRE-09361.461</v>
          </cell>
        </row>
        <row r="356">
          <cell r="C356" t="str">
            <v>LUG ESA 13454.90188551</v>
          </cell>
          <cell r="D356" t="str">
            <v>PRE-09361.462</v>
          </cell>
        </row>
        <row r="357">
          <cell r="C357" t="str">
            <v>LUG ESA 13878.10105717</v>
          </cell>
          <cell r="D357" t="str">
            <v>PRE-09361.463</v>
          </cell>
        </row>
        <row r="358">
          <cell r="C358" t="str">
            <v>LUG ESA 13231.10868121</v>
          </cell>
          <cell r="D358" t="str">
            <v>PRE-09361.464</v>
          </cell>
        </row>
        <row r="359">
          <cell r="C359" t="str">
            <v>LUG ESA 13911.60157736</v>
          </cell>
          <cell r="D359" t="str">
            <v>PRE-09361.465</v>
          </cell>
        </row>
        <row r="360">
          <cell r="C360" t="str">
            <v>LUG ESA 13509.10501133</v>
          </cell>
          <cell r="D360" t="str">
            <v>LUG - TBD446.1</v>
          </cell>
        </row>
        <row r="361">
          <cell r="C361" t="str">
            <v>LUG ESA 13171.10455381</v>
          </cell>
          <cell r="D361" t="str">
            <v>PRE-09361.466</v>
          </cell>
        </row>
        <row r="362">
          <cell r="C362" t="str">
            <v>LUG ESA 13878.10105728</v>
          </cell>
          <cell r="D362" t="str">
            <v>PRE-09361.467</v>
          </cell>
        </row>
        <row r="363">
          <cell r="C363" t="str">
            <v>LUG ESA 13911.91665193</v>
          </cell>
          <cell r="D363" t="str">
            <v>LUG - TBD449.1</v>
          </cell>
        </row>
        <row r="364">
          <cell r="C364" t="str">
            <v>LUG SHA 13003.10895225</v>
          </cell>
          <cell r="D364" t="str">
            <v>LUG - TBD450.1</v>
          </cell>
        </row>
        <row r="365">
          <cell r="C365" t="str">
            <v>LUG SHA 14024.10747874</v>
          </cell>
          <cell r="D365" t="str">
            <v>PRE-09361.468</v>
          </cell>
        </row>
        <row r="366">
          <cell r="C366" t="str">
            <v>LUG SHA 13342.91010293</v>
          </cell>
          <cell r="D366" t="str">
            <v>PRE-09361.469</v>
          </cell>
        </row>
        <row r="367">
          <cell r="C367" t="str">
            <v>LUG SHA 14020.60223573</v>
          </cell>
          <cell r="D367" t="str">
            <v>PRE-09361.470</v>
          </cell>
        </row>
        <row r="368">
          <cell r="C368" t="str">
            <v>LUG SHA 13342.10925094</v>
          </cell>
          <cell r="D368" t="str">
            <v>PRE-09361.471</v>
          </cell>
        </row>
        <row r="369">
          <cell r="C369" t="str">
            <v>LUG SHA 14024.90116190</v>
          </cell>
          <cell r="D369" t="str">
            <v>PRE-09361.472</v>
          </cell>
        </row>
        <row r="370">
          <cell r="C370" t="str">
            <v>LUG SHA 13817.10722417</v>
          </cell>
          <cell r="D370" t="str">
            <v>PRE-09361.473</v>
          </cell>
        </row>
        <row r="371">
          <cell r="C371" t="str">
            <v>LUG SHA 13003.10895211</v>
          </cell>
          <cell r="D371" t="str">
            <v>PRE-09361.474</v>
          </cell>
        </row>
        <row r="372">
          <cell r="C372" t="str">
            <v>LUG SHA 13342.90527363</v>
          </cell>
          <cell r="D372" t="str">
            <v>PRE-09361.475</v>
          </cell>
        </row>
        <row r="373">
          <cell r="C373" t="str">
            <v>LUG WSA 13605.90568909</v>
          </cell>
          <cell r="D373" t="str">
            <v>LUG - TBD496.1</v>
          </cell>
        </row>
        <row r="374">
          <cell r="C374" t="str">
            <v>LUG WSA 13162.92185426</v>
          </cell>
          <cell r="D374" t="str">
            <v>PRE-09361.135</v>
          </cell>
        </row>
        <row r="375">
          <cell r="C375" t="str">
            <v>LUG WSA 13194.90645535</v>
          </cell>
          <cell r="D375" t="str">
            <v>PRE-09361.136</v>
          </cell>
        </row>
        <row r="376">
          <cell r="C376" t="str">
            <v>LUG WSA 13079.60077624</v>
          </cell>
          <cell r="D376" t="str">
            <v>LUG - TBD499.1</v>
          </cell>
        </row>
        <row r="377">
          <cell r="C377" t="str">
            <v>LUG WSA 13586.91748729</v>
          </cell>
          <cell r="D377" t="str">
            <v>LUG - TBD500.1</v>
          </cell>
        </row>
        <row r="378">
          <cell r="C378" t="str">
            <v>LUG WSA 13162.10158432</v>
          </cell>
          <cell r="D378" t="str">
            <v>PRE-09361.139</v>
          </cell>
        </row>
        <row r="379">
          <cell r="C379" t="str">
            <v>LUG WSA 13864.10310477</v>
          </cell>
          <cell r="D379" t="str">
            <v>LUG - TBD502.1</v>
          </cell>
        </row>
        <row r="380">
          <cell r="C380" t="str">
            <v>LUG WSA 13113.92909503</v>
          </cell>
          <cell r="D380" t="str">
            <v>PRE-09361.141</v>
          </cell>
        </row>
        <row r="381">
          <cell r="C381" t="str">
            <v>LUG WSA 13516.60169592</v>
          </cell>
          <cell r="D381" t="str">
            <v>PRE-09361.142</v>
          </cell>
        </row>
        <row r="382">
          <cell r="C382" t="str">
            <v>LUG WSA 13192.90932106</v>
          </cell>
          <cell r="D382" t="str">
            <v>PRE-09361.143</v>
          </cell>
        </row>
        <row r="383">
          <cell r="C383" t="str">
            <v>LUG WSA 13333.91785740</v>
          </cell>
          <cell r="D383" t="str">
            <v>PRE-09361.144</v>
          </cell>
        </row>
        <row r="384">
          <cell r="C384" t="str">
            <v>LUG WSA 13863.60279838</v>
          </cell>
          <cell r="D384" t="str">
            <v>PRE-09361.145</v>
          </cell>
        </row>
        <row r="385">
          <cell r="C385" t="str">
            <v>LUG WSA 13109.90643551</v>
          </cell>
          <cell r="D385" t="str">
            <v>PRE-09361.146</v>
          </cell>
        </row>
        <row r="386">
          <cell r="C386" t="str">
            <v>LUG WSA 13332.91700188</v>
          </cell>
          <cell r="D386" t="str">
            <v>PRE-09361.147</v>
          </cell>
        </row>
        <row r="387">
          <cell r="C387" t="str">
            <v>LUG WSA 13756.90207831</v>
          </cell>
          <cell r="D387" t="str">
            <v>LUG - TBD510.1</v>
          </cell>
        </row>
        <row r="388">
          <cell r="C388" t="str">
            <v>LUG WSA 13672.60106849</v>
          </cell>
          <cell r="D388" t="str">
            <v>PRE-09361.149</v>
          </cell>
        </row>
        <row r="389">
          <cell r="C389" t="str">
            <v>LUG WSA 13860.10307215</v>
          </cell>
          <cell r="D389" t="str">
            <v>PRE-09361.150</v>
          </cell>
        </row>
        <row r="390">
          <cell r="C390" t="str">
            <v>LUG WSA 13756.60165355</v>
          </cell>
          <cell r="D390" t="str">
            <v>LUG - TBD513.1</v>
          </cell>
        </row>
        <row r="391">
          <cell r="C391" t="str">
            <v>LUG WSA 13672.10493801</v>
          </cell>
          <cell r="D391" t="str">
            <v>LUG - TBD514.1</v>
          </cell>
        </row>
        <row r="392">
          <cell r="C392" t="str">
            <v>LUG WSA 13864.10310468</v>
          </cell>
          <cell r="D392" t="str">
            <v>LUG - TBD515.1</v>
          </cell>
        </row>
        <row r="393">
          <cell r="C393" t="str">
            <v>LUG WSA 13864.10310497</v>
          </cell>
          <cell r="D393" t="str">
            <v>LUG - TBD516.1</v>
          </cell>
        </row>
        <row r="394">
          <cell r="C394" t="str">
            <v>LUG WSA 13586.92442286</v>
          </cell>
          <cell r="D394" t="str">
            <v>LUG - TBD517.1</v>
          </cell>
        </row>
        <row r="395">
          <cell r="C395" t="str">
            <v>LUG WSA 13672.91971930</v>
          </cell>
          <cell r="D395" t="str">
            <v>LUG - TBD518.1</v>
          </cell>
        </row>
        <row r="396">
          <cell r="C396" t="str">
            <v>LUG WSA 13192.90932283</v>
          </cell>
          <cell r="D396" t="str">
            <v>LUG - TBD519.1</v>
          </cell>
        </row>
        <row r="397">
          <cell r="C397" t="str">
            <v>LUG WSA 13678.10254063</v>
          </cell>
          <cell r="D397" t="str">
            <v>LUG - TBD520.1</v>
          </cell>
        </row>
        <row r="398">
          <cell r="C398" t="str">
            <v>LUG WSA 13141.10147344</v>
          </cell>
          <cell r="D398" t="str">
            <v>PRE-09361.159</v>
          </cell>
        </row>
        <row r="399">
          <cell r="C399" t="str">
            <v>LUG WSA 13756.10589587</v>
          </cell>
          <cell r="D399" t="str">
            <v>LUG - TBD522.1</v>
          </cell>
        </row>
        <row r="400">
          <cell r="C400" t="str">
            <v>LUG WSA 13864.10310505</v>
          </cell>
          <cell r="D400" t="str">
            <v>PRE-09361.161</v>
          </cell>
        </row>
        <row r="401">
          <cell r="C401" t="str">
            <v>LUG WSA 13860.10307212</v>
          </cell>
          <cell r="D401" t="str">
            <v>PRE-09361.162</v>
          </cell>
        </row>
        <row r="402">
          <cell r="C402" t="str">
            <v>LUG WSA 13111.60072751</v>
          </cell>
          <cell r="D402" t="str">
            <v>PRE-09361.163</v>
          </cell>
        </row>
        <row r="403">
          <cell r="C403" t="str">
            <v>LUG WSA 13605.90427351</v>
          </cell>
          <cell r="D403" t="str">
            <v>LUG - TBD526.1</v>
          </cell>
        </row>
        <row r="404">
          <cell r="C404" t="str">
            <v>LUG WSA 13333.10007588</v>
          </cell>
          <cell r="D404" t="str">
            <v>PRE-09361.164</v>
          </cell>
        </row>
        <row r="405">
          <cell r="C405" t="str">
            <v>LUG WSA 13164.90252716</v>
          </cell>
          <cell r="D405" t="str">
            <v>LUG - TBD528.1</v>
          </cell>
        </row>
        <row r="406">
          <cell r="C406" t="str">
            <v>LUG WSA 13491.91827162</v>
          </cell>
          <cell r="D406" t="str">
            <v>LUG - TBD529.1</v>
          </cell>
        </row>
        <row r="407">
          <cell r="C407" t="str">
            <v>LUG WSA 13113.90422522</v>
          </cell>
          <cell r="D407" t="str">
            <v>LUG - TBD530.1</v>
          </cell>
        </row>
        <row r="408">
          <cell r="C408" t="str">
            <v>LUG WSA 13756.10589595</v>
          </cell>
          <cell r="D408" t="str">
            <v>LUG - TBD531.1</v>
          </cell>
        </row>
        <row r="409">
          <cell r="C409" t="str">
            <v>LUG WSA 13586.10255333</v>
          </cell>
          <cell r="D409" t="str">
            <v>PRE-09361.169</v>
          </cell>
        </row>
        <row r="410">
          <cell r="C410" t="str">
            <v>LUG WSA 13428.90423835</v>
          </cell>
          <cell r="D410" t="str">
            <v>PRE-09361.170</v>
          </cell>
        </row>
        <row r="411">
          <cell r="C411" t="str">
            <v>LUG WSA 13113.60340774</v>
          </cell>
          <cell r="D411" t="str">
            <v>LUG - TBD534.1</v>
          </cell>
        </row>
        <row r="412">
          <cell r="C412" t="str">
            <v>LUG WSA 13141.91575422</v>
          </cell>
          <cell r="D412" t="str">
            <v>LUG - TBD535.1</v>
          </cell>
        </row>
        <row r="413">
          <cell r="C413" t="str">
            <v>LUG WSA 13678.90514672</v>
          </cell>
          <cell r="D413" t="str">
            <v>PRE-09361.173</v>
          </cell>
        </row>
        <row r="414">
          <cell r="C414" t="str">
            <v>LUG WSA 13164.10158912</v>
          </cell>
          <cell r="D414" t="str">
            <v>LUG - TBD537.1</v>
          </cell>
        </row>
        <row r="415">
          <cell r="C415" t="str">
            <v>LUG WSA 13586.10255361</v>
          </cell>
          <cell r="D415" t="str">
            <v>LUG - TBD538.1</v>
          </cell>
        </row>
        <row r="416">
          <cell r="C416" t="str">
            <v>LUG WSA 13544.10053269</v>
          </cell>
          <cell r="D416" t="str">
            <v>PRE-09361.176</v>
          </cell>
        </row>
        <row r="417">
          <cell r="C417" t="str">
            <v>LUG WSA 13864.60380454</v>
          </cell>
          <cell r="D417" t="str">
            <v>PRE-09361.177</v>
          </cell>
        </row>
        <row r="418">
          <cell r="C418" t="str">
            <v>LUG WSA 13141.92442350</v>
          </cell>
          <cell r="D418" t="str">
            <v>LUG - TBD541.1</v>
          </cell>
        </row>
        <row r="419">
          <cell r="C419" t="str">
            <v>LUG WSA 13141.10147371</v>
          </cell>
          <cell r="D419" t="str">
            <v>LUG - TBD542.1</v>
          </cell>
        </row>
        <row r="420">
          <cell r="C420" t="str">
            <v>LUG WSA 13678.10288738</v>
          </cell>
          <cell r="D420" t="str">
            <v>LUG - TBD543.1</v>
          </cell>
        </row>
        <row r="421">
          <cell r="C421" t="str">
            <v>LUG WSA 13612.90440184</v>
          </cell>
          <cell r="D421" t="str">
            <v>LUG - TBD544.1</v>
          </cell>
        </row>
        <row r="422">
          <cell r="C422" t="str">
            <v>LUG WSA 13533.91957169</v>
          </cell>
          <cell r="D422" t="str">
            <v>PRE-09361.182</v>
          </cell>
        </row>
        <row r="423">
          <cell r="C423" t="str">
            <v>LUG WSA 14030.60131389</v>
          </cell>
          <cell r="D423" t="str">
            <v>PRE-09361.183</v>
          </cell>
        </row>
        <row r="424">
          <cell r="C424" t="str">
            <v>LUG WSA 13865.90531031</v>
          </cell>
          <cell r="D424" t="str">
            <v>PRE-09361.184</v>
          </cell>
        </row>
        <row r="425">
          <cell r="C425" t="str">
            <v>LUG WSA 13535.92983670</v>
          </cell>
          <cell r="D425" t="str">
            <v>LUG - TBD548.1</v>
          </cell>
        </row>
        <row r="426">
          <cell r="C426" t="str">
            <v>LUG WSA 13589.93177909</v>
          </cell>
          <cell r="D426" t="str">
            <v>PRE-09361.186</v>
          </cell>
        </row>
        <row r="427">
          <cell r="C427" t="str">
            <v>LUG WSA 13522.91934653</v>
          </cell>
          <cell r="D427" t="str">
            <v>LUG - TBD550.1</v>
          </cell>
        </row>
        <row r="428">
          <cell r="C428" t="str">
            <v>LUG WSA 13522.10392924</v>
          </cell>
          <cell r="D428" t="str">
            <v>LUG - TBD551.1</v>
          </cell>
        </row>
        <row r="429">
          <cell r="C429" t="str">
            <v>LUG WSA 13737.10297943</v>
          </cell>
          <cell r="D429" t="str">
            <v>LUG - TBD552.1</v>
          </cell>
        </row>
        <row r="430">
          <cell r="C430" t="str">
            <v>LUG WSA 14030.90886759</v>
          </cell>
          <cell r="D430" t="str">
            <v>LUG - TBD553.1</v>
          </cell>
        </row>
        <row r="431">
          <cell r="C431" t="str">
            <v>LUG WSA 13207.90147316</v>
          </cell>
          <cell r="D431" t="str">
            <v>LUG - TBD554.1</v>
          </cell>
        </row>
        <row r="432">
          <cell r="C432" t="str">
            <v>LUG WSA 13207.90216846</v>
          </cell>
          <cell r="D432" t="str">
            <v>LUG - TBD555.1</v>
          </cell>
        </row>
        <row r="433">
          <cell r="C433" t="str">
            <v>LUG WSA 13059.60302601</v>
          </cell>
          <cell r="D433" t="str">
            <v>LUG - TBD556.1</v>
          </cell>
        </row>
        <row r="434">
          <cell r="C434" t="str">
            <v>LUG WSA 13738.10298299</v>
          </cell>
          <cell r="D434" t="str">
            <v>LUG - TBD557.1</v>
          </cell>
        </row>
        <row r="435">
          <cell r="C435" t="str">
            <v>LUG WSA 13059.93006225</v>
          </cell>
          <cell r="D435" t="str">
            <v>LUG - TBD558.1</v>
          </cell>
        </row>
        <row r="436">
          <cell r="C436" t="str">
            <v>LUG WSA 13207.90146892</v>
          </cell>
          <cell r="D436" t="str">
            <v>LUG - TBD559.1</v>
          </cell>
        </row>
        <row r="437">
          <cell r="C437" t="str">
            <v>LUG WSA 13162.10158434</v>
          </cell>
          <cell r="D437" t="str">
            <v>LUG - TBD560.1</v>
          </cell>
        </row>
        <row r="438">
          <cell r="C438" t="str">
            <v>LUG WSA 13079.60077605</v>
          </cell>
          <cell r="D438" t="str">
            <v>PRE-09361.198</v>
          </cell>
        </row>
        <row r="439">
          <cell r="C439" t="str">
            <v>LUG WSA 13870.90428273</v>
          </cell>
          <cell r="D439" t="str">
            <v>PRE-09361.199</v>
          </cell>
        </row>
        <row r="440">
          <cell r="C440" t="str">
            <v>LUG WSA 13737.91960399</v>
          </cell>
          <cell r="D440" t="str">
            <v>PRE-09361.200</v>
          </cell>
        </row>
        <row r="441">
          <cell r="C441" t="str">
            <v>LUG WSA 13674.10277747</v>
          </cell>
          <cell r="D441" t="str">
            <v>PRE-09361.201</v>
          </cell>
        </row>
        <row r="442">
          <cell r="C442" t="str">
            <v>LUG WSA 13078.10127958</v>
          </cell>
          <cell r="D442" t="str">
            <v>PRE-09361.202</v>
          </cell>
        </row>
        <row r="443">
          <cell r="C443" t="str">
            <v>LUG WSA 13162.60154843</v>
          </cell>
          <cell r="D443" t="str">
            <v>PRE-09361.203</v>
          </cell>
        </row>
        <row r="444">
          <cell r="C444" t="str">
            <v>LUG WSA 13510.10218990</v>
          </cell>
          <cell r="D444" t="str">
            <v>LUG - TBD567.1</v>
          </cell>
        </row>
        <row r="445">
          <cell r="C445" t="str">
            <v>LUG WSA 13669.60107076</v>
          </cell>
          <cell r="D445" t="str">
            <v>PRE-09361.205</v>
          </cell>
        </row>
        <row r="446">
          <cell r="C446" t="str">
            <v>LUG WSA 14030.90242104</v>
          </cell>
          <cell r="D446" t="str">
            <v>LUG - TBD569.1</v>
          </cell>
        </row>
        <row r="447">
          <cell r="C447" t="str">
            <v>LUG WSA 13873.60311122</v>
          </cell>
          <cell r="D447" t="str">
            <v>LUG - TBD570.1</v>
          </cell>
        </row>
        <row r="448">
          <cell r="C448" t="str">
            <v>LUG WSA 13207.90613782</v>
          </cell>
          <cell r="D448" t="str">
            <v>LUG - TBD571.1</v>
          </cell>
        </row>
        <row r="449">
          <cell r="C449" t="str">
            <v>LUG WSA 13612.90266817</v>
          </cell>
          <cell r="D449" t="str">
            <v>LUG - TBD572.1</v>
          </cell>
        </row>
        <row r="450">
          <cell r="C450" t="str">
            <v>LUG WSA 13208.92767537</v>
          </cell>
          <cell r="D450" t="str">
            <v>LUG - TBD573.1</v>
          </cell>
        </row>
        <row r="451">
          <cell r="C451" t="str">
            <v>LUG WSA 13737.60311396</v>
          </cell>
          <cell r="D451" t="str">
            <v>PRE-09361.211</v>
          </cell>
        </row>
        <row r="452">
          <cell r="C452" t="str">
            <v>LUG WSA 13198.92655424</v>
          </cell>
          <cell r="D452" t="str">
            <v>PRE-09361.212</v>
          </cell>
        </row>
        <row r="453">
          <cell r="C453" t="str">
            <v>LUG WSA 13514.10624934</v>
          </cell>
          <cell r="D453" t="str">
            <v>LUG - TBD576.1</v>
          </cell>
        </row>
        <row r="454">
          <cell r="C454" t="str">
            <v>LUG WSA 13535.92959083</v>
          </cell>
          <cell r="D454" t="str">
            <v>LUG - TBD577.1</v>
          </cell>
        </row>
        <row r="455">
          <cell r="C455" t="str">
            <v>LUG WSA 13669.92774744</v>
          </cell>
          <cell r="D455" t="str">
            <v>LUG - TBD578.1</v>
          </cell>
        </row>
        <row r="456">
          <cell r="C456" t="str">
            <v>LUG WSA 13483.60393455</v>
          </cell>
          <cell r="D456" t="str">
            <v>LUG - TBD579.1</v>
          </cell>
        </row>
        <row r="457">
          <cell r="C457" t="str">
            <v>LUG WSA 13520.10242257</v>
          </cell>
          <cell r="D457" t="str">
            <v>LUG - TBD580.1</v>
          </cell>
        </row>
        <row r="458">
          <cell r="C458" t="str">
            <v>LUG WSA 13892.10338448</v>
          </cell>
          <cell r="D458" t="str">
            <v>LUG - TBD581.1</v>
          </cell>
        </row>
        <row r="459">
          <cell r="C459" t="str">
            <v>LUG WSA 13612.90312305</v>
          </cell>
          <cell r="D459" t="str">
            <v>PRE-09361.219</v>
          </cell>
        </row>
        <row r="460">
          <cell r="C460" t="str">
            <v>LUG WSA 13522.91947423</v>
          </cell>
          <cell r="D460" t="str">
            <v>LUG - TBD583.1</v>
          </cell>
        </row>
        <row r="461">
          <cell r="C461" t="str">
            <v>LUG WSA 13334.91645657</v>
          </cell>
          <cell r="D461" t="str">
            <v>LUG - TBD584.1</v>
          </cell>
        </row>
        <row r="462">
          <cell r="C462" t="str">
            <v>LUG WSA 13490.92815117</v>
          </cell>
          <cell r="D462" t="str">
            <v>PRE-09361.222</v>
          </cell>
        </row>
        <row r="463">
          <cell r="C463" t="str">
            <v>LUG WSA 13522.10392902</v>
          </cell>
          <cell r="D463" t="str">
            <v>LUG - TBD586.1</v>
          </cell>
        </row>
        <row r="464">
          <cell r="C464" t="str">
            <v>LUG WSA 14030.60341032</v>
          </cell>
          <cell r="D464" t="str">
            <v>LUG - TBD587.1</v>
          </cell>
        </row>
        <row r="465">
          <cell r="C465" t="str">
            <v>LUG WSA 13574.10250638</v>
          </cell>
          <cell r="D465" t="str">
            <v>PRE-09361.225</v>
          </cell>
        </row>
        <row r="466">
          <cell r="C466" t="str">
            <v>LUG WSA 13138.10145602</v>
          </cell>
          <cell r="D466" t="str">
            <v>LUG - TBD589.1</v>
          </cell>
        </row>
        <row r="467">
          <cell r="C467" t="str">
            <v>LUG WSA 13220.10191173</v>
          </cell>
          <cell r="D467" t="str">
            <v>LUG - TBD590.1</v>
          </cell>
        </row>
        <row r="468">
          <cell r="C468" t="str">
            <v>LUG WSA 13612.60022877</v>
          </cell>
          <cell r="D468" t="str">
            <v>PRE-09361.228</v>
          </cell>
        </row>
        <row r="469">
          <cell r="C469" t="str">
            <v>LUG WSA 13220.90901917</v>
          </cell>
          <cell r="D469" t="str">
            <v>LUG - TBD592.1</v>
          </cell>
        </row>
        <row r="470">
          <cell r="C470" t="str">
            <v>LUG WSA 13535.92983661</v>
          </cell>
          <cell r="D470" t="str">
            <v>LUG - TBD593.1</v>
          </cell>
        </row>
        <row r="471">
          <cell r="C471" t="str">
            <v>LUG WSA 13535.91618829</v>
          </cell>
          <cell r="D471" t="str">
            <v>LUG - TBD594.1</v>
          </cell>
        </row>
        <row r="472">
          <cell r="C472" t="str">
            <v>LUG WSA 13669.92770538</v>
          </cell>
          <cell r="D472" t="str">
            <v>LUG - TBD595.1</v>
          </cell>
        </row>
        <row r="473">
          <cell r="C473" t="str">
            <v>LUG WSA 13208.90449608</v>
          </cell>
          <cell r="D473" t="str">
            <v>LUG - TBD596.1</v>
          </cell>
        </row>
        <row r="474">
          <cell r="C474" t="str">
            <v>LUG WSA 13079.60104344</v>
          </cell>
          <cell r="D474" t="str">
            <v>PRE-09361.234</v>
          </cell>
        </row>
        <row r="475">
          <cell r="C475" t="str">
            <v>LUG WSA 13575.90054924</v>
          </cell>
          <cell r="D475" t="str">
            <v>PRE-09361.235</v>
          </cell>
        </row>
        <row r="476">
          <cell r="C476" t="str">
            <v>LUG WSA 13750.60110680</v>
          </cell>
          <cell r="D476" t="str">
            <v>PRE-09361.236</v>
          </cell>
        </row>
        <row r="477">
          <cell r="C477" t="str">
            <v>LUG WSA 13198.10051875</v>
          </cell>
          <cell r="D477" t="str">
            <v>PRE-09361.237</v>
          </cell>
        </row>
        <row r="478">
          <cell r="C478" t="str">
            <v>LUG WSA 13612.92956326</v>
          </cell>
          <cell r="D478" t="str">
            <v>LUG - TBD601.1</v>
          </cell>
        </row>
        <row r="479">
          <cell r="C479" t="str">
            <v>LUG WSA 13514.91361858</v>
          </cell>
          <cell r="D479" t="str">
            <v>PRE-09361.239</v>
          </cell>
        </row>
        <row r="480">
          <cell r="C480" t="str">
            <v>LUG WSA 13522.10392905</v>
          </cell>
          <cell r="D480" t="str">
            <v>LUG - TBD603.1</v>
          </cell>
        </row>
        <row r="481">
          <cell r="C481" t="str">
            <v>LUG WSA 14030.92669942</v>
          </cell>
          <cell r="D481" t="str">
            <v>LUG - TBD604.1</v>
          </cell>
        </row>
        <row r="482">
          <cell r="C482" t="str">
            <v>LUG WSA 13483.10173513</v>
          </cell>
          <cell r="D482" t="str">
            <v>LUG - TBD605.1</v>
          </cell>
        </row>
        <row r="483">
          <cell r="C483" t="str">
            <v>LUG WSA 13612.60003135</v>
          </cell>
          <cell r="D483" t="str">
            <v>LUG - TBD606.1</v>
          </cell>
        </row>
        <row r="484">
          <cell r="C484" t="str">
            <v>LUG WSA 13071.93035682</v>
          </cell>
          <cell r="D484" t="str">
            <v>LUG - TBD607.1</v>
          </cell>
        </row>
        <row r="485">
          <cell r="C485" t="str">
            <v>LUG WSA 13522.92169062</v>
          </cell>
          <cell r="D485" t="str">
            <v>LUG - TBD608.1</v>
          </cell>
        </row>
        <row r="486">
          <cell r="C486" t="str">
            <v>LUG WSA 13575.90054386</v>
          </cell>
          <cell r="D486" t="str">
            <v>PRE-09361.246</v>
          </cell>
        </row>
        <row r="487">
          <cell r="C487" t="str">
            <v>LUG WSA 13522.10392882</v>
          </cell>
          <cell r="D487" t="str">
            <v>LUG - TBD610.1</v>
          </cell>
        </row>
        <row r="488">
          <cell r="C488" t="str">
            <v>LUG WSA 13198.10051851</v>
          </cell>
          <cell r="D488" t="str">
            <v>LUG - TBD611.1</v>
          </cell>
        </row>
        <row r="489">
          <cell r="C489" t="str">
            <v>LUG WSA 14030.92670479</v>
          </cell>
          <cell r="D489" t="str">
            <v>PRE-09361.249</v>
          </cell>
        </row>
        <row r="490">
          <cell r="C490" t="str">
            <v>LUG WSA 13522.10392874</v>
          </cell>
          <cell r="D490" t="str">
            <v>PRE-09361.250</v>
          </cell>
        </row>
        <row r="491">
          <cell r="C491" t="str">
            <v>LUG WSA 13162.93124277</v>
          </cell>
          <cell r="D491" t="str">
            <v>PRE-09361.251</v>
          </cell>
        </row>
        <row r="492">
          <cell r="C492" t="str">
            <v>LUG WSA 13535.92969194</v>
          </cell>
          <cell r="D492" t="str">
            <v>LUG - TBD615.1</v>
          </cell>
        </row>
        <row r="493">
          <cell r="C493" t="str">
            <v>LUG WSA 13198.10051896</v>
          </cell>
          <cell r="D493" t="str">
            <v>PRE-09361.253</v>
          </cell>
        </row>
        <row r="494">
          <cell r="C494" t="str">
            <v>LUG WSA 13109.10846390</v>
          </cell>
          <cell r="D494" t="str">
            <v>LUG - TBD617.1</v>
          </cell>
        </row>
        <row r="495">
          <cell r="C495" t="str">
            <v>LUG WSA 13612.60002970</v>
          </cell>
          <cell r="D495" t="str">
            <v>PRE-09361.255</v>
          </cell>
        </row>
        <row r="496">
          <cell r="C496" t="str">
            <v>LUG WSA 14030.60125643</v>
          </cell>
          <cell r="D496" t="str">
            <v>PRE-09361.256</v>
          </cell>
        </row>
        <row r="497">
          <cell r="C497" t="str">
            <v>LUG WSA 14030.92669080</v>
          </cell>
          <cell r="D497" t="str">
            <v>LUG - TBD620.1</v>
          </cell>
        </row>
        <row r="498">
          <cell r="C498" t="str">
            <v>LUG WSA 13071.92377934</v>
          </cell>
          <cell r="D498" t="str">
            <v>LUG - TBD621.1</v>
          </cell>
        </row>
        <row r="499">
          <cell r="C499" t="str">
            <v>LUG WSA 13138.60170460</v>
          </cell>
          <cell r="D499" t="str">
            <v>LUG - TBD622.1</v>
          </cell>
        </row>
        <row r="500">
          <cell r="C500" t="str">
            <v>LUG WSA 13483.60079455</v>
          </cell>
          <cell r="D500" t="str">
            <v>LUG - TBD623.1</v>
          </cell>
        </row>
        <row r="501">
          <cell r="C501" t="str">
            <v>LUG WSA 13535.92952190</v>
          </cell>
          <cell r="D501" t="str">
            <v>PRE-09361.261</v>
          </cell>
        </row>
        <row r="502">
          <cell r="C502" t="str">
            <v>LUG WSA 13198.10051852</v>
          </cell>
          <cell r="D502" t="str">
            <v>LUG - TBD625.1</v>
          </cell>
        </row>
        <row r="503">
          <cell r="C503" t="str">
            <v>LUG WSA 13162.90435139</v>
          </cell>
          <cell r="D503" t="str">
            <v>PRE-09361.263</v>
          </cell>
        </row>
        <row r="504">
          <cell r="C504" t="str">
            <v>LUG WSA 13873.10820612</v>
          </cell>
          <cell r="D504" t="str">
            <v>LUG - TBD627.1</v>
          </cell>
        </row>
        <row r="505">
          <cell r="C505" t="str">
            <v>LUG WSA 13138.10145618</v>
          </cell>
          <cell r="D505" t="str">
            <v>PRE-09361.265</v>
          </cell>
        </row>
        <row r="506">
          <cell r="C506" t="str">
            <v>LUG WSA 13737.90740214</v>
          </cell>
          <cell r="D506" t="str">
            <v>LUG - TBD629.1</v>
          </cell>
        </row>
        <row r="507">
          <cell r="C507" t="str">
            <v>LUG WSA 13138.10145629</v>
          </cell>
          <cell r="D507" t="str">
            <v>LUG - TBD630.1</v>
          </cell>
        </row>
        <row r="508">
          <cell r="C508" t="str">
            <v>LUG WSA 13737.90740699</v>
          </cell>
          <cell r="D508" t="str">
            <v>LUG - TBD631.1</v>
          </cell>
        </row>
        <row r="509">
          <cell r="C509" t="str">
            <v>LUG WSA 13079.90517178</v>
          </cell>
          <cell r="D509" t="str">
            <v>PRE-09361.269</v>
          </cell>
        </row>
        <row r="510">
          <cell r="C510" t="str">
            <v>LUG WSA 13078.10127955</v>
          </cell>
          <cell r="D510" t="str">
            <v>PRE-09361.270</v>
          </cell>
        </row>
        <row r="511">
          <cell r="C511" t="str">
            <v>LUG WSA 14030.92669557</v>
          </cell>
          <cell r="D511" t="str">
            <v>PRE-09361.271</v>
          </cell>
        </row>
        <row r="512">
          <cell r="C512" t="str">
            <v>LUG WSA 13522.10392864</v>
          </cell>
          <cell r="D512" t="str">
            <v>PRE-09361.272</v>
          </cell>
        </row>
        <row r="513">
          <cell r="C513" t="str">
            <v>LUG WSA 13674.90420693</v>
          </cell>
          <cell r="D513" t="str">
            <v>PRE-09361.273</v>
          </cell>
        </row>
        <row r="514">
          <cell r="C514" t="str">
            <v>LUG WSA 13612.90291123</v>
          </cell>
          <cell r="D514" t="str">
            <v>LUG - TBD637.1</v>
          </cell>
        </row>
        <row r="515">
          <cell r="C515" t="str">
            <v>LUG WSA 13109.60233901</v>
          </cell>
          <cell r="D515" t="str">
            <v>LUG - TBD638.1</v>
          </cell>
        </row>
        <row r="516">
          <cell r="C516" t="str">
            <v>LUG WSA 13737.10297934</v>
          </cell>
          <cell r="D516" t="str">
            <v>LUG - TBD639.1</v>
          </cell>
        </row>
        <row r="517">
          <cell r="C517" t="str">
            <v>LUG WSA 13589.93162023</v>
          </cell>
          <cell r="D517" t="str">
            <v>LUG - TBD640.1</v>
          </cell>
        </row>
        <row r="518">
          <cell r="C518" t="str">
            <v>LUG WSA 13198.92585443</v>
          </cell>
          <cell r="D518" t="str">
            <v>LUG - TBD641.1</v>
          </cell>
        </row>
        <row r="519">
          <cell r="C519" t="str">
            <v>LUG WSA 14030.92669914</v>
          </cell>
          <cell r="D519" t="str">
            <v>LUG - TBD642.1</v>
          </cell>
        </row>
        <row r="520">
          <cell r="C520" t="str">
            <v>LUG WSA 13612.90312570</v>
          </cell>
          <cell r="D520" t="str">
            <v>LUG - TBD643.1</v>
          </cell>
        </row>
        <row r="521">
          <cell r="C521" t="str">
            <v>LUG WSA 13138.10145606</v>
          </cell>
          <cell r="D521" t="str">
            <v>LUG - TBD644.1</v>
          </cell>
        </row>
        <row r="522">
          <cell r="C522" t="str">
            <v>LUG WSA 14030.92669923</v>
          </cell>
          <cell r="D522" t="str">
            <v>LUG - TBD645.1</v>
          </cell>
        </row>
        <row r="523">
          <cell r="C523" t="str">
            <v>LUG WSA 13522.60305728</v>
          </cell>
          <cell r="D523" t="str">
            <v>LUG - TBD646.1</v>
          </cell>
        </row>
        <row r="524">
          <cell r="C524" t="str">
            <v>LUG WSA 13522.60305720</v>
          </cell>
          <cell r="D524" t="str">
            <v>LUG - TBD647.1</v>
          </cell>
        </row>
        <row r="525">
          <cell r="C525" t="str">
            <v>LUG ESA 13686.93697046</v>
          </cell>
          <cell r="D525" t="str">
            <v>PRE-09361.449</v>
          </cell>
        </row>
        <row r="526">
          <cell r="C526" t="str">
            <v>LUG WHA 13118.10535995</v>
          </cell>
          <cell r="D526" t="str">
            <v>PRE-09361.311</v>
          </cell>
        </row>
        <row r="527">
          <cell r="C527" t="str">
            <v>LUG WHA 13313.10684581</v>
          </cell>
          <cell r="D527" t="str">
            <v>PRE-09361.318</v>
          </cell>
        </row>
        <row r="528">
          <cell r="C528" t="str">
            <v>SPP LUG General Costs</v>
          </cell>
          <cell r="D528" t="str">
            <v>PRE-09361.483</v>
          </cell>
        </row>
        <row r="529">
          <cell r="C529" t="str">
            <v>LUG WHA 13289.10566580</v>
          </cell>
          <cell r="D529" t="str">
            <v>LUG - TBD100</v>
          </cell>
        </row>
        <row r="530">
          <cell r="C530" t="str">
            <v>LUG WHA 13698.10595470</v>
          </cell>
          <cell r="D530" t="str">
            <v>LUG - TBD101</v>
          </cell>
        </row>
        <row r="531">
          <cell r="C531" t="str">
            <v>LUG WHA 13698.60171778</v>
          </cell>
          <cell r="D531" t="str">
            <v>LUG - TBD102</v>
          </cell>
        </row>
        <row r="532">
          <cell r="C532" t="str">
            <v>LUG WHA 13698.60171942</v>
          </cell>
          <cell r="D532" t="str">
            <v>LUG - TBD103</v>
          </cell>
        </row>
        <row r="533">
          <cell r="C533" t="str">
            <v>LUG WHA 13921.60178629</v>
          </cell>
          <cell r="D533" t="str">
            <v>LUG - TBD104</v>
          </cell>
        </row>
        <row r="534">
          <cell r="C534" t="str">
            <v>LUG WHA 13698.10595500</v>
          </cell>
          <cell r="D534" t="str">
            <v>LUG - TBD105</v>
          </cell>
        </row>
        <row r="535">
          <cell r="C535" t="str">
            <v>LUG WHA 13370.90798073</v>
          </cell>
          <cell r="D535" t="str">
            <v>LUG - TBD106</v>
          </cell>
        </row>
        <row r="536">
          <cell r="C536" t="str">
            <v>LUG WHA 13309.60166032</v>
          </cell>
          <cell r="D536" t="str">
            <v>LUG - TBD107</v>
          </cell>
        </row>
        <row r="537">
          <cell r="C537" t="str">
            <v>LUG WHA 13309.92600372</v>
          </cell>
          <cell r="D537" t="str">
            <v>LUG - TBD108</v>
          </cell>
        </row>
        <row r="538">
          <cell r="C538" t="str">
            <v>LUG WHA 13309.92915430</v>
          </cell>
          <cell r="D538" t="str">
            <v>LUG - TBD109</v>
          </cell>
        </row>
        <row r="539">
          <cell r="C539" t="str">
            <v>LUG WHA 13297.60166032</v>
          </cell>
          <cell r="D539" t="str">
            <v>LUG - TBD110</v>
          </cell>
        </row>
        <row r="540">
          <cell r="C540" t="str">
            <v>LUG WHA 13309.92915806</v>
          </cell>
          <cell r="D540" t="str">
            <v>LUG - TBD111</v>
          </cell>
        </row>
        <row r="541">
          <cell r="C541" t="str">
            <v>LUG WHA 13118.92651890</v>
          </cell>
          <cell r="D541" t="str">
            <v>LUG - TBD112</v>
          </cell>
        </row>
        <row r="542">
          <cell r="C542" t="str">
            <v>LUG WHA 13313.10684588</v>
          </cell>
          <cell r="D542" t="str">
            <v>LUG - TBD113</v>
          </cell>
        </row>
        <row r="543">
          <cell r="C543" t="str">
            <v>LUG WHA 13309.92605591</v>
          </cell>
          <cell r="D543" t="str">
            <v>LUG - TBD114</v>
          </cell>
        </row>
        <row r="544">
          <cell r="C544" t="str">
            <v>LUG WHA 13313.10684608</v>
          </cell>
          <cell r="D544" t="str">
            <v>LUG - TBD115</v>
          </cell>
        </row>
        <row r="545">
          <cell r="C545" t="str">
            <v>LUG WHA 13313.10684613</v>
          </cell>
          <cell r="D545" t="str">
            <v>LUG - TBD116</v>
          </cell>
        </row>
        <row r="546">
          <cell r="C546" t="str">
            <v>LUG WHA 13699.10637209</v>
          </cell>
          <cell r="D546" t="str">
            <v>LUG - TBD117</v>
          </cell>
        </row>
        <row r="547">
          <cell r="C547" t="str">
            <v>LUG WHA 13370.92181604</v>
          </cell>
          <cell r="D547" t="str">
            <v>LUG - TBD118</v>
          </cell>
        </row>
        <row r="548">
          <cell r="C548" t="str">
            <v>LUG WHA 13473.60105326</v>
          </cell>
          <cell r="D548" t="str">
            <v>LUG - TBD119</v>
          </cell>
        </row>
        <row r="549">
          <cell r="C549" t="str">
            <v>LUG WHA 13289.10566566</v>
          </cell>
          <cell r="D549" t="str">
            <v>LUG - TBD120</v>
          </cell>
        </row>
        <row r="550">
          <cell r="C550" t="str">
            <v>LUG WHA 13313.10684584</v>
          </cell>
          <cell r="D550" t="str">
            <v>LUG - TBD121</v>
          </cell>
        </row>
        <row r="551">
          <cell r="C551" t="str">
            <v>LUG WHA 13370.60253106</v>
          </cell>
          <cell r="D551" t="str">
            <v>LUG - TBD122</v>
          </cell>
        </row>
        <row r="552">
          <cell r="C552" t="str">
            <v>LUG WHA 13118.92660079</v>
          </cell>
          <cell r="D552" t="str">
            <v>LUG - TBD123</v>
          </cell>
        </row>
        <row r="553">
          <cell r="C553" t="str">
            <v>LUG WHA 13296.10562342</v>
          </cell>
          <cell r="D553" t="str">
            <v>LUG - TBD124</v>
          </cell>
        </row>
        <row r="554">
          <cell r="C554" t="str">
            <v>LUG WHA 13473.10599416</v>
          </cell>
          <cell r="D554" t="str">
            <v>LUG - TBD125</v>
          </cell>
        </row>
        <row r="555">
          <cell r="C555" t="str">
            <v>LUG WHA 13698.60170586</v>
          </cell>
          <cell r="D555" t="str">
            <v>LUG - TBD126</v>
          </cell>
        </row>
        <row r="556">
          <cell r="C556" t="str">
            <v>LUG WHA 13297.60161443</v>
          </cell>
          <cell r="D556" t="str">
            <v>LUG - TBD127</v>
          </cell>
        </row>
        <row r="557">
          <cell r="C557" t="str">
            <v>LUG WHA 13297.10560398</v>
          </cell>
          <cell r="D557" t="str">
            <v>LUG - TBD128</v>
          </cell>
        </row>
        <row r="558">
          <cell r="C558" t="str">
            <v>LUG WHA 13118.92652010</v>
          </cell>
          <cell r="D558" t="str">
            <v>LUG - TBD129</v>
          </cell>
        </row>
        <row r="559">
          <cell r="C559" t="str">
            <v>LUG CSA 13948.10442389</v>
          </cell>
          <cell r="D559" t="str">
            <v>LUG - TBD253</v>
          </cell>
        </row>
        <row r="560">
          <cell r="C560" t="str">
            <v>LUG CSA 13106.10361894</v>
          </cell>
          <cell r="D560" t="str">
            <v>LUG - TBD254</v>
          </cell>
        </row>
        <row r="561">
          <cell r="C561" t="str">
            <v>LUG CSA 13835.10429499</v>
          </cell>
          <cell r="D561" t="str">
            <v>LUG - TBD255</v>
          </cell>
        </row>
        <row r="562">
          <cell r="C562" t="str">
            <v>LUG CSA 13592.91711513</v>
          </cell>
          <cell r="D562" t="str">
            <v>LUG - TBD256</v>
          </cell>
        </row>
        <row r="563">
          <cell r="C563" t="str">
            <v>LUG CSA 13204.60062686</v>
          </cell>
          <cell r="D563" t="str">
            <v>LUG - TBD257</v>
          </cell>
        </row>
        <row r="564">
          <cell r="C564" t="str">
            <v>LUG CSA 13176.10375133</v>
          </cell>
          <cell r="D564" t="str">
            <v>LUG - TBD258</v>
          </cell>
        </row>
        <row r="565">
          <cell r="C565" t="str">
            <v>LUG CSA 13099.91324334</v>
          </cell>
          <cell r="D565" t="str">
            <v>LUG - TBD259</v>
          </cell>
        </row>
        <row r="566">
          <cell r="C566" t="str">
            <v>LUG CSA 13104.91645481</v>
          </cell>
          <cell r="D566" t="str">
            <v>LUG - TBD260</v>
          </cell>
        </row>
        <row r="567">
          <cell r="C567" t="str">
            <v>LUG CSA 13104.10362874</v>
          </cell>
          <cell r="D567" t="str">
            <v>LUG - TBD261</v>
          </cell>
        </row>
        <row r="568">
          <cell r="C568" t="str">
            <v>LUG CSA 13176.90719743</v>
          </cell>
          <cell r="D568" t="str">
            <v>LUG - TBD262</v>
          </cell>
        </row>
        <row r="569">
          <cell r="C569" t="str">
            <v>LUG CSA 13104.10362871</v>
          </cell>
          <cell r="D569" t="str">
            <v>LUG - TBD263</v>
          </cell>
        </row>
        <row r="570">
          <cell r="C570" t="str">
            <v>LUG CSA 13093.60029683</v>
          </cell>
          <cell r="D570" t="str">
            <v>LUG - TBD264</v>
          </cell>
        </row>
        <row r="571">
          <cell r="C571" t="str">
            <v>LUG CSA 13021.10051146</v>
          </cell>
          <cell r="D571" t="str">
            <v>LUG - TBD265</v>
          </cell>
        </row>
        <row r="572">
          <cell r="C572" t="str">
            <v>LUG CSA 13106.91643964</v>
          </cell>
          <cell r="D572" t="str">
            <v>LUG - TBD266</v>
          </cell>
        </row>
        <row r="573">
          <cell r="C573" t="str">
            <v>LUG CSA 13099.91689692</v>
          </cell>
          <cell r="D573" t="str">
            <v>LUG - TBD267</v>
          </cell>
        </row>
        <row r="574">
          <cell r="C574" t="str">
            <v>LUG CSA 13104.10362881</v>
          </cell>
          <cell r="D574" t="str">
            <v>LUG - TBD268</v>
          </cell>
        </row>
        <row r="575">
          <cell r="C575" t="str">
            <v>LUG CSA 13592.92124741</v>
          </cell>
          <cell r="D575" t="str">
            <v>LUG - TBD269</v>
          </cell>
        </row>
        <row r="576">
          <cell r="C576" t="str">
            <v>LUG CSA 13948.10442372</v>
          </cell>
          <cell r="D576" t="str">
            <v>LUG - TBD270</v>
          </cell>
        </row>
        <row r="577">
          <cell r="C577" t="str">
            <v>LUG CSA 13835.10429528</v>
          </cell>
          <cell r="D577" t="str">
            <v>LUG - TBD271</v>
          </cell>
        </row>
        <row r="578">
          <cell r="C578" t="str">
            <v>LUG CSA 13204.60068869</v>
          </cell>
          <cell r="D578" t="str">
            <v>LUG - TBD272</v>
          </cell>
        </row>
        <row r="579">
          <cell r="C579" t="str">
            <v>LUG CSA 13102.91015266</v>
          </cell>
          <cell r="D579" t="str">
            <v>LUG - TBD273</v>
          </cell>
        </row>
        <row r="580">
          <cell r="C580" t="str">
            <v>LUG CSA 13468.60128356</v>
          </cell>
          <cell r="D580" t="str">
            <v>LUG - TBD274</v>
          </cell>
        </row>
        <row r="581">
          <cell r="C581" t="str">
            <v>LUG CSA 13093.60029776</v>
          </cell>
          <cell r="D581" t="str">
            <v>LUG - TBD275</v>
          </cell>
        </row>
        <row r="582">
          <cell r="C582" t="str">
            <v>LUG CSA 13592.10402276</v>
          </cell>
          <cell r="D582" t="str">
            <v>LUG - TBD276</v>
          </cell>
        </row>
        <row r="583">
          <cell r="C583" t="str">
            <v>LUG CSA 13106.10361899</v>
          </cell>
          <cell r="D583" t="str">
            <v>LUG - TBD277</v>
          </cell>
        </row>
        <row r="584">
          <cell r="C584" t="str">
            <v>LUG CSA 13948.60320571</v>
          </cell>
          <cell r="D584" t="str">
            <v>LUG - TBD278</v>
          </cell>
        </row>
        <row r="585">
          <cell r="C585" t="str">
            <v>LUG CSA 13099.93329325</v>
          </cell>
          <cell r="D585" t="str">
            <v>LUG - TBD279</v>
          </cell>
        </row>
        <row r="586">
          <cell r="C586" t="str">
            <v>LUG CSA 13102.60350013</v>
          </cell>
          <cell r="D586" t="str">
            <v>LUG - TBD280</v>
          </cell>
        </row>
        <row r="587">
          <cell r="C587" t="str">
            <v>LUG CSA 13592.10402236</v>
          </cell>
          <cell r="D587" t="str">
            <v>LUG - TBD281</v>
          </cell>
        </row>
        <row r="588">
          <cell r="C588" t="str">
            <v>LUG CSA 13021.92076524</v>
          </cell>
          <cell r="D588" t="str">
            <v>LUG - TBD282</v>
          </cell>
        </row>
        <row r="589">
          <cell r="C589" t="str">
            <v>LUG CSA 13099.60125260</v>
          </cell>
          <cell r="D589" t="str">
            <v>LUG - TBD283</v>
          </cell>
        </row>
        <row r="590">
          <cell r="C590" t="str">
            <v>LUG CSA 13632.10408280</v>
          </cell>
          <cell r="D590" t="str">
            <v>LUG - TBD284</v>
          </cell>
        </row>
        <row r="591">
          <cell r="C591" t="str">
            <v>LUG CSA 13592.90959317</v>
          </cell>
          <cell r="D591" t="str">
            <v>LUG - TBD286</v>
          </cell>
        </row>
        <row r="592">
          <cell r="C592" t="str">
            <v>LUG CSA 13093.60031511</v>
          </cell>
          <cell r="D592" t="str">
            <v>LUG - TBD287</v>
          </cell>
        </row>
        <row r="593">
          <cell r="C593" t="str">
            <v>LUG CSA 13176.91960479</v>
          </cell>
          <cell r="D593" t="str">
            <v>LUG - TBD288</v>
          </cell>
        </row>
        <row r="594">
          <cell r="C594" t="str">
            <v>LUG CSA 13102.60350014</v>
          </cell>
          <cell r="D594" t="str">
            <v>LUG - TBD289</v>
          </cell>
        </row>
        <row r="595">
          <cell r="C595" t="str">
            <v>LUG CSA 13104.91640897</v>
          </cell>
          <cell r="D595" t="str">
            <v>LUG - TBD290</v>
          </cell>
        </row>
        <row r="596">
          <cell r="C596" t="str">
            <v>LUG CSA 13093.60029778</v>
          </cell>
          <cell r="D596" t="str">
            <v>LUG - TBD291</v>
          </cell>
        </row>
        <row r="597">
          <cell r="C597" t="str">
            <v>LUG CSA 13592.91537203</v>
          </cell>
          <cell r="D597" t="str">
            <v>LUG - TBD292</v>
          </cell>
        </row>
        <row r="598">
          <cell r="C598" t="str">
            <v>LUG CSA 13176.10375130</v>
          </cell>
          <cell r="D598" t="str">
            <v>LUG - TBD293</v>
          </cell>
        </row>
        <row r="599">
          <cell r="C599" t="str">
            <v>LUG CSA 13835.10429512</v>
          </cell>
          <cell r="D599" t="str">
            <v>LUG - TBD295</v>
          </cell>
        </row>
        <row r="600">
          <cell r="C600" t="str">
            <v>LUG CSA 13093.92037863</v>
          </cell>
          <cell r="D600" t="str">
            <v>LUG - TBD296</v>
          </cell>
        </row>
        <row r="601">
          <cell r="C601" t="str">
            <v>LUG CSA 13093.60029758</v>
          </cell>
          <cell r="D601" t="str">
            <v>LUG - TBD297</v>
          </cell>
        </row>
        <row r="602">
          <cell r="C602" t="str">
            <v>LUG CSA 13835.10429550</v>
          </cell>
          <cell r="D602" t="str">
            <v>LUG - TBD298</v>
          </cell>
        </row>
        <row r="603">
          <cell r="C603" t="str">
            <v>LUG DCA 13431.60529999</v>
          </cell>
          <cell r="D603" t="str">
            <v>LUG - TBD299</v>
          </cell>
        </row>
        <row r="604">
          <cell r="C604" t="str">
            <v>LUG DCA 13004.10758536</v>
          </cell>
          <cell r="D604" t="str">
            <v>LUG - TBD300</v>
          </cell>
        </row>
        <row r="605">
          <cell r="C605" t="str">
            <v>LUG DCA 13431.92349883</v>
          </cell>
          <cell r="D605" t="str">
            <v>LUG - TBD301</v>
          </cell>
        </row>
        <row r="606">
          <cell r="C606" t="str">
            <v>LUG DCA 13006.60642676</v>
          </cell>
          <cell r="D606" t="str">
            <v>LUG - TBD302</v>
          </cell>
        </row>
        <row r="607">
          <cell r="C607" t="str">
            <v>LUG DCA 13006.92962818</v>
          </cell>
          <cell r="D607" t="str">
            <v>LUG - TBD303</v>
          </cell>
        </row>
        <row r="608">
          <cell r="C608" t="str">
            <v>LUG DCA 13006.10129786</v>
          </cell>
          <cell r="D608" t="str">
            <v>LUG - TBD304</v>
          </cell>
        </row>
        <row r="609">
          <cell r="C609" t="str">
            <v>LUG DCA 13329.92835651</v>
          </cell>
          <cell r="D609" t="str">
            <v>LUG - TBD305</v>
          </cell>
        </row>
        <row r="610">
          <cell r="C610" t="str">
            <v>LUG DCA 13431.60297955</v>
          </cell>
          <cell r="D610" t="str">
            <v>LUG - TBD306</v>
          </cell>
        </row>
        <row r="611">
          <cell r="C611" t="str">
            <v>LUG DCA 13431.10745580</v>
          </cell>
          <cell r="D611" t="str">
            <v>LUG - TBD307</v>
          </cell>
        </row>
        <row r="612">
          <cell r="C612" t="str">
            <v>LUG DCA 13431.92545401</v>
          </cell>
          <cell r="D612" t="str">
            <v>LUG - TBD308</v>
          </cell>
        </row>
        <row r="613">
          <cell r="C613" t="str">
            <v>LUG DCA 13329.91804875</v>
          </cell>
          <cell r="D613" t="str">
            <v>LUG - TBD309</v>
          </cell>
        </row>
        <row r="614">
          <cell r="C614" t="str">
            <v>LUG DCA 13431.93281804</v>
          </cell>
          <cell r="D614" t="str">
            <v>LUG - TBD310</v>
          </cell>
        </row>
        <row r="615">
          <cell r="C615" t="str">
            <v>LUG PCA 13724.90295206</v>
          </cell>
          <cell r="D615" t="str">
            <v>LUG - TBD76</v>
          </cell>
        </row>
        <row r="616">
          <cell r="C616" t="str">
            <v>LUG PCA 13724.90295207</v>
          </cell>
          <cell r="D616" t="str">
            <v>LUG - TBD77</v>
          </cell>
        </row>
        <row r="617">
          <cell r="C617" t="str">
            <v>LUG PCA 13724.60503818</v>
          </cell>
          <cell r="D617" t="str">
            <v>LUG - TBD78</v>
          </cell>
        </row>
        <row r="618">
          <cell r="C618" t="str">
            <v>LUG PCA 13724.10671327</v>
          </cell>
          <cell r="D618" t="str">
            <v>LUG - TBD79</v>
          </cell>
        </row>
        <row r="619">
          <cell r="C619" t="str">
            <v>LUG PCA 13785.60398085</v>
          </cell>
          <cell r="D619" t="str">
            <v>LUG - TBD80</v>
          </cell>
        </row>
        <row r="620">
          <cell r="C620" t="str">
            <v>LUG PCA 13655.92356416</v>
          </cell>
          <cell r="D620" t="str">
            <v>LUG - TBD81</v>
          </cell>
        </row>
        <row r="621">
          <cell r="C621" t="str">
            <v>LUG PCA 13785.10667391</v>
          </cell>
          <cell r="D621" t="str">
            <v>LUG - TBD82</v>
          </cell>
        </row>
        <row r="622">
          <cell r="C622" t="str">
            <v>LUG PCA 13785.92051767</v>
          </cell>
          <cell r="D622" t="str">
            <v>LUG - TBD83</v>
          </cell>
        </row>
        <row r="623">
          <cell r="C623" t="str">
            <v>LUG PCA 13462.91382618</v>
          </cell>
          <cell r="D623" t="str">
            <v>LUG - TBD84</v>
          </cell>
        </row>
        <row r="624">
          <cell r="C624" t="str">
            <v>LUG PCA 13961.10696435</v>
          </cell>
          <cell r="D624" t="str">
            <v>LUG - TBD85</v>
          </cell>
        </row>
        <row r="625">
          <cell r="C625" t="str">
            <v>LUG PCA 13655.92356595</v>
          </cell>
          <cell r="D625" t="str">
            <v>LUG - TBD86</v>
          </cell>
        </row>
        <row r="626">
          <cell r="C626" t="str">
            <v>LUG PCA 13785.10667361</v>
          </cell>
          <cell r="D626" t="str">
            <v>LUG - TBD87</v>
          </cell>
        </row>
        <row r="627">
          <cell r="C627" t="str">
            <v>LUG PCA 13785.60393235</v>
          </cell>
          <cell r="D627" t="str">
            <v>LUG - TBD88</v>
          </cell>
        </row>
        <row r="628">
          <cell r="C628" t="str">
            <v>LUG PCA 13785.92464127</v>
          </cell>
          <cell r="D628" t="str">
            <v>LUG - TBD89</v>
          </cell>
        </row>
        <row r="629">
          <cell r="C629" t="str">
            <v>LUG PCA 13785.90851473</v>
          </cell>
          <cell r="D629" t="str">
            <v>LUG - TBD90</v>
          </cell>
        </row>
        <row r="630">
          <cell r="C630" t="str">
            <v>LUG PCA 13785.10667366</v>
          </cell>
          <cell r="D630" t="str">
            <v>LUG - TBD91</v>
          </cell>
        </row>
        <row r="631">
          <cell r="C631" t="str">
            <v>LUG PCA 13655.91714169</v>
          </cell>
          <cell r="D631" t="str">
            <v>LUG - TBD92</v>
          </cell>
        </row>
        <row r="632">
          <cell r="C632" t="str">
            <v>LUG PCA 13655.92358234</v>
          </cell>
          <cell r="D632" t="str">
            <v>LUG - TBD93</v>
          </cell>
        </row>
        <row r="633">
          <cell r="C633" t="str">
            <v>LUG PCA 13961.10696429</v>
          </cell>
          <cell r="D633" t="str">
            <v>LUG - TBD94</v>
          </cell>
        </row>
        <row r="634">
          <cell r="C634" t="str">
            <v>LUG PCA 13655.92356632</v>
          </cell>
          <cell r="D634" t="str">
            <v>LUG - TBD95</v>
          </cell>
        </row>
        <row r="635">
          <cell r="C635" t="str">
            <v>LUG PCA 13961.10696498</v>
          </cell>
          <cell r="D635" t="str">
            <v>LUG - TBD96</v>
          </cell>
        </row>
        <row r="636">
          <cell r="C636" t="str">
            <v>LUG WHA 13370.90747759</v>
          </cell>
          <cell r="D636" t="str">
            <v>LUG - TBD97</v>
          </cell>
        </row>
        <row r="637">
          <cell r="C637" t="str">
            <v>LUG WHA 13309.91504609</v>
          </cell>
          <cell r="D637" t="str">
            <v>LUG - TBD98</v>
          </cell>
        </row>
        <row r="638">
          <cell r="C638" t="str">
            <v>LUG WHA 13370.90747757</v>
          </cell>
          <cell r="D638" t="str">
            <v>LUG - TBD99</v>
          </cell>
        </row>
        <row r="639">
          <cell r="C639" t="str">
            <v>LUG WSA 13217.10028768</v>
          </cell>
          <cell r="D639" t="str">
            <v>LUG - TBD648</v>
          </cell>
        </row>
        <row r="640">
          <cell r="C640" t="str">
            <v>LUG CSA 13420.10055941</v>
          </cell>
          <cell r="D640" t="str">
            <v>LUG - TBD649</v>
          </cell>
        </row>
        <row r="641">
          <cell r="C641" t="str">
            <v>LUG WSA 13405.10064507</v>
          </cell>
          <cell r="D641" t="str">
            <v>LUG - TBD650</v>
          </cell>
        </row>
        <row r="642">
          <cell r="C642" t="str">
            <v>LUG WSA 13405.10064508</v>
          </cell>
          <cell r="D642" t="str">
            <v>LUG - TBD651</v>
          </cell>
        </row>
        <row r="643">
          <cell r="C643" t="str">
            <v>LUG WSA 13405.10064523</v>
          </cell>
          <cell r="D643" t="str">
            <v>LUG - TBD652</v>
          </cell>
        </row>
        <row r="644">
          <cell r="C644" t="str">
            <v>LUG CSA 13028.10085332</v>
          </cell>
          <cell r="D644" t="str">
            <v>LUG - TBD653</v>
          </cell>
        </row>
        <row r="645">
          <cell r="C645" t="str">
            <v>LUG ESA 13906.10097045</v>
          </cell>
          <cell r="D645" t="str">
            <v>LUG - TBD654</v>
          </cell>
        </row>
        <row r="646">
          <cell r="C646" t="str">
            <v>LUG ESA 13909.10097063</v>
          </cell>
          <cell r="D646" t="str">
            <v>LUG - TBD655</v>
          </cell>
        </row>
        <row r="647">
          <cell r="C647" t="str">
            <v>LUG WSA 13059.10122239</v>
          </cell>
          <cell r="D647" t="str">
            <v>LUG - TBD656</v>
          </cell>
        </row>
        <row r="648">
          <cell r="C648" t="str">
            <v>LUG WSA 13358.10147354</v>
          </cell>
          <cell r="D648" t="str">
            <v>LUG - TBD657</v>
          </cell>
        </row>
        <row r="649">
          <cell r="C649" t="str">
            <v>LUG WSA 13142.10162073</v>
          </cell>
          <cell r="D649" t="str">
            <v>LUG - TBD658</v>
          </cell>
        </row>
        <row r="650">
          <cell r="C650" t="str">
            <v>LUG WSA 13207.10168329</v>
          </cell>
          <cell r="D650" t="str">
            <v>LUG - TBD659</v>
          </cell>
        </row>
        <row r="651">
          <cell r="C651" t="str">
            <v>LUG WSA 13191.10173491</v>
          </cell>
          <cell r="D651" t="str">
            <v>LUG - TBD660</v>
          </cell>
        </row>
        <row r="652">
          <cell r="C652" t="str">
            <v>LUG WSA 13191.10173494</v>
          </cell>
          <cell r="D652" t="str">
            <v>LUG - TBD661</v>
          </cell>
        </row>
        <row r="653">
          <cell r="C653" t="str">
            <v>LUG WSA 13191.10173500</v>
          </cell>
          <cell r="D653" t="str">
            <v>LUG - TBD662</v>
          </cell>
        </row>
        <row r="654">
          <cell r="C654" t="str">
            <v>LUG WSA 13191.10173518</v>
          </cell>
          <cell r="D654" t="str">
            <v>LUG - TBD663</v>
          </cell>
        </row>
        <row r="655">
          <cell r="C655" t="str">
            <v>LUG WSA 13358.10197577</v>
          </cell>
          <cell r="D655" t="str">
            <v>LUG - TBD664</v>
          </cell>
        </row>
        <row r="656">
          <cell r="C656" t="str">
            <v>LUG WSA 13510.10218976</v>
          </cell>
          <cell r="D656" t="str">
            <v>LUG - TBD665</v>
          </cell>
        </row>
        <row r="657">
          <cell r="C657" t="str">
            <v>LUG WSA 13510.10218987</v>
          </cell>
          <cell r="D657" t="str">
            <v>LUG - TBD666</v>
          </cell>
        </row>
        <row r="658">
          <cell r="C658" t="str">
            <v>LUG WSA 13889.10266413</v>
          </cell>
          <cell r="D658" t="str">
            <v>LUG - TBD667</v>
          </cell>
        </row>
        <row r="659">
          <cell r="C659" t="str">
            <v>LUG WSA 13754.10297442</v>
          </cell>
          <cell r="D659" t="str">
            <v>LUG - TBD668</v>
          </cell>
        </row>
        <row r="660">
          <cell r="C660" t="str">
            <v>LUG WSA 13738.10298286</v>
          </cell>
          <cell r="D660" t="str">
            <v>LUG - TBD669</v>
          </cell>
        </row>
        <row r="661">
          <cell r="C661" t="str">
            <v>LUG WSA 13740.10299009</v>
          </cell>
          <cell r="D661" t="str">
            <v>LUG - TBD670</v>
          </cell>
        </row>
        <row r="662">
          <cell r="C662" t="str">
            <v>LUG WSA 13865.10311280</v>
          </cell>
          <cell r="D662" t="str">
            <v>LUG - TBD671</v>
          </cell>
        </row>
        <row r="663">
          <cell r="C663" t="str">
            <v>LUG WSA 13870.10320670</v>
          </cell>
          <cell r="D663" t="str">
            <v>LUG - TBD672</v>
          </cell>
        </row>
        <row r="664">
          <cell r="C664" t="str">
            <v>LUG WSA 13870.10320672</v>
          </cell>
          <cell r="D664" t="str">
            <v>LUG - TBD673</v>
          </cell>
        </row>
        <row r="665">
          <cell r="C665" t="str">
            <v>LUG WSA 13870.10320688</v>
          </cell>
          <cell r="D665" t="str">
            <v>LUG - TBD674</v>
          </cell>
        </row>
        <row r="666">
          <cell r="C666" t="str">
            <v>LUG WSA 14031.10340753</v>
          </cell>
          <cell r="D666" t="str">
            <v>LUG - TBD675</v>
          </cell>
        </row>
        <row r="667">
          <cell r="C667" t="str">
            <v>LUG WSA 14031.10340775</v>
          </cell>
          <cell r="D667" t="str">
            <v>LUG - TBD676</v>
          </cell>
        </row>
        <row r="668">
          <cell r="C668" t="str">
            <v>LUG CSA 13101.10366868</v>
          </cell>
          <cell r="D668" t="str">
            <v>LUG - TBD677</v>
          </cell>
        </row>
        <row r="669">
          <cell r="C669" t="str">
            <v>LUG CSA 13348.10383149</v>
          </cell>
          <cell r="D669" t="str">
            <v>LUG - TBD678</v>
          </cell>
        </row>
        <row r="670">
          <cell r="C670" t="str">
            <v>LUG CSA 13828.10424241</v>
          </cell>
          <cell r="D670" t="str">
            <v>LUG - TBD679</v>
          </cell>
        </row>
        <row r="671">
          <cell r="C671" t="str">
            <v>LUG CSA 13829.10425054</v>
          </cell>
          <cell r="D671" t="str">
            <v>LUG - TBD680</v>
          </cell>
        </row>
        <row r="672">
          <cell r="C672" t="str">
            <v>LUG CSA 13630.10429530</v>
          </cell>
          <cell r="D672" t="str">
            <v>LUG - TBD681</v>
          </cell>
        </row>
        <row r="673">
          <cell r="C673" t="str">
            <v>LUG ESA 13229.10457701</v>
          </cell>
          <cell r="D673" t="str">
            <v>LUG - TBD682</v>
          </cell>
        </row>
        <row r="674">
          <cell r="C674" t="str">
            <v>LUG ESA 13229.10457713</v>
          </cell>
          <cell r="D674" t="str">
            <v>LUG - TBD683</v>
          </cell>
        </row>
        <row r="675">
          <cell r="C675" t="str">
            <v>LUG ESA 13686.10516414</v>
          </cell>
          <cell r="D675" t="str">
            <v>LUG - TBD684</v>
          </cell>
        </row>
        <row r="676">
          <cell r="C676" t="str">
            <v>LUG CSA 13840.10583638</v>
          </cell>
          <cell r="D676" t="str">
            <v>LUG - TBD685</v>
          </cell>
        </row>
        <row r="677">
          <cell r="C677" t="str">
            <v>LUG SHA 13001.10663251</v>
          </cell>
          <cell r="D677" t="str">
            <v>LUG - TBD686</v>
          </cell>
        </row>
        <row r="678">
          <cell r="C678" t="str">
            <v>LUG SHA 13001.10663258</v>
          </cell>
          <cell r="D678" t="str">
            <v>LUG - TBD687</v>
          </cell>
        </row>
        <row r="679">
          <cell r="C679" t="str">
            <v>LUG PCA 13724.10671224</v>
          </cell>
          <cell r="D679" t="str">
            <v>LUG - TBD688</v>
          </cell>
        </row>
        <row r="680">
          <cell r="C680" t="str">
            <v>LUG PCA 13724.10671287</v>
          </cell>
          <cell r="D680" t="str">
            <v>LUG - TBD689</v>
          </cell>
        </row>
        <row r="681">
          <cell r="C681" t="str">
            <v>LUG PCA 13268.10705847</v>
          </cell>
          <cell r="D681" t="str">
            <v>LUG - TBD690</v>
          </cell>
        </row>
        <row r="682">
          <cell r="C682" t="str">
            <v>LUG PCA 13268.10705883</v>
          </cell>
          <cell r="D682" t="str">
            <v>LUG - TBD691</v>
          </cell>
        </row>
        <row r="683">
          <cell r="C683" t="str">
            <v>LUG PCA 13268.10705889</v>
          </cell>
          <cell r="D683" t="str">
            <v>LUG - TBD692</v>
          </cell>
        </row>
        <row r="684">
          <cell r="C684" t="str">
            <v>LUG SHA 13817.10722371</v>
          </cell>
          <cell r="D684" t="str">
            <v>LUG - TBD693</v>
          </cell>
        </row>
        <row r="685">
          <cell r="C685" t="str">
            <v>LUG SHA 13817.10722388</v>
          </cell>
          <cell r="D685" t="str">
            <v>LUG - TBD694</v>
          </cell>
        </row>
        <row r="686">
          <cell r="C686" t="str">
            <v>LUG SHA 13817.10722416</v>
          </cell>
          <cell r="D686" t="str">
            <v>LUG - TBD695</v>
          </cell>
        </row>
        <row r="687">
          <cell r="C687" t="str">
            <v>LUG SHA 13817.10722429</v>
          </cell>
          <cell r="D687" t="str">
            <v>LUG - TBD696</v>
          </cell>
        </row>
        <row r="688">
          <cell r="C688" t="str">
            <v>LUG SHA 13489.10737681</v>
          </cell>
          <cell r="D688" t="str">
            <v>LUG - TBD697</v>
          </cell>
        </row>
        <row r="689">
          <cell r="C689" t="str">
            <v>LUG SHA 14020.10742009</v>
          </cell>
          <cell r="D689" t="str">
            <v>LUG - TBD698</v>
          </cell>
        </row>
        <row r="690">
          <cell r="C690" t="str">
            <v>LUG SHA 14020.10742013</v>
          </cell>
          <cell r="D690" t="str">
            <v>LUG - TBD699</v>
          </cell>
        </row>
        <row r="691">
          <cell r="C691" t="str">
            <v>LUG SHA 14020.10742015</v>
          </cell>
          <cell r="D691" t="str">
            <v>LUG - TBD700</v>
          </cell>
        </row>
        <row r="692">
          <cell r="C692" t="str">
            <v>LUG PCA 13243.10791865</v>
          </cell>
          <cell r="D692" t="str">
            <v>LUG - TBD701</v>
          </cell>
        </row>
        <row r="693">
          <cell r="C693" t="str">
            <v>LUG PCA 13243.10791889</v>
          </cell>
          <cell r="D693" t="str">
            <v>LUG - TBD702</v>
          </cell>
        </row>
        <row r="694">
          <cell r="C694" t="str">
            <v>LUG SHA 13344.10813122</v>
          </cell>
          <cell r="D694" t="str">
            <v>LUG - TBD703</v>
          </cell>
        </row>
        <row r="695">
          <cell r="C695" t="str">
            <v>LUG SHA 13341.10813126</v>
          </cell>
          <cell r="D695" t="str">
            <v>LUG - TBD704</v>
          </cell>
        </row>
        <row r="696">
          <cell r="C696" t="str">
            <v>LUG ESA 13686.10840134</v>
          </cell>
          <cell r="D696" t="str">
            <v>LUG - TBD706</v>
          </cell>
        </row>
        <row r="697">
          <cell r="C697" t="str">
            <v>LUG ESA 13038.10859730</v>
          </cell>
          <cell r="D697" t="str">
            <v>LUG - TBD707</v>
          </cell>
        </row>
        <row r="698">
          <cell r="C698" t="str">
            <v>LUG SHA 13003.10895244</v>
          </cell>
          <cell r="D698" t="str">
            <v>LUG - TBD708</v>
          </cell>
        </row>
        <row r="699">
          <cell r="C699" t="str">
            <v>LUG SHA 13003.10895256</v>
          </cell>
          <cell r="D699" t="str">
            <v>LUG - TBD709</v>
          </cell>
        </row>
        <row r="700">
          <cell r="C700" t="str">
            <v>LUG SHA 13003.10895259</v>
          </cell>
          <cell r="D700" t="str">
            <v>LUG - TBD710</v>
          </cell>
        </row>
        <row r="701">
          <cell r="C701" t="str">
            <v>LUG SHA 13003.10895266</v>
          </cell>
          <cell r="D701" t="str">
            <v>LUG - TBD711</v>
          </cell>
        </row>
        <row r="702">
          <cell r="C702" t="str">
            <v>LUG SHA 13342.10925106</v>
          </cell>
          <cell r="D702" t="str">
            <v>LUG - TBD712</v>
          </cell>
        </row>
        <row r="703">
          <cell r="C703" t="str">
            <v>LUG SHA 13342.10925119</v>
          </cell>
          <cell r="D703" t="str">
            <v>LUG - TBD713</v>
          </cell>
        </row>
        <row r="704">
          <cell r="C704" t="str">
            <v>LUG SHA 13342.10925137</v>
          </cell>
          <cell r="D704" t="str">
            <v>LUG - TBD714</v>
          </cell>
        </row>
        <row r="705">
          <cell r="C705" t="str">
            <v>LUG CSA 13090.60010026</v>
          </cell>
          <cell r="D705" t="str">
            <v>LUG - TBD715</v>
          </cell>
        </row>
        <row r="706">
          <cell r="C706" t="str">
            <v>LUG CSA 13094.60013838</v>
          </cell>
          <cell r="D706" t="str">
            <v>LUG - TBD716</v>
          </cell>
        </row>
        <row r="707">
          <cell r="C707" t="str">
            <v>LUG WSA 13613.60031838</v>
          </cell>
          <cell r="D707" t="str">
            <v>LUG - TBD717</v>
          </cell>
        </row>
        <row r="708">
          <cell r="C708" t="str">
            <v>LUG WSA 13405.60048514</v>
          </cell>
          <cell r="D708" t="str">
            <v>LUG - TBD718</v>
          </cell>
        </row>
        <row r="709">
          <cell r="C709" t="str">
            <v>LUG WSA 13358.60081731</v>
          </cell>
          <cell r="D709" t="str">
            <v>LUG - TBD719</v>
          </cell>
        </row>
        <row r="710">
          <cell r="C710" t="str">
            <v>LUG WSA 13059.60084637</v>
          </cell>
          <cell r="D710" t="str">
            <v>LUG - TBD720</v>
          </cell>
        </row>
        <row r="711">
          <cell r="C711" t="str">
            <v>LUG WSA 13510.60088567</v>
          </cell>
          <cell r="D711" t="str">
            <v>LUG - TBD721</v>
          </cell>
        </row>
        <row r="712">
          <cell r="C712" t="str">
            <v>LUG WSA 13533.60094069</v>
          </cell>
          <cell r="D712" t="str">
            <v>LUG - TBD722</v>
          </cell>
        </row>
        <row r="713">
          <cell r="C713" t="str">
            <v>LUG WSA 13334.60104341</v>
          </cell>
          <cell r="D713" t="str">
            <v>LUG - TBD723</v>
          </cell>
        </row>
        <row r="714">
          <cell r="C714" t="str">
            <v>LUG WSA 13740.60104604</v>
          </cell>
          <cell r="D714" t="str">
            <v>LUG - TBD724</v>
          </cell>
        </row>
        <row r="715">
          <cell r="C715" t="str">
            <v>LUG WSA 13358.60170521</v>
          </cell>
          <cell r="D715" t="str">
            <v>LUG - TBD725</v>
          </cell>
        </row>
        <row r="716">
          <cell r="C716" t="str">
            <v>LUG ESA 13229.60251639</v>
          </cell>
          <cell r="D716" t="str">
            <v>LUG - TBD726</v>
          </cell>
        </row>
        <row r="717">
          <cell r="C717" t="str">
            <v>LUG ESA 14109.60272365</v>
          </cell>
          <cell r="D717" t="str">
            <v>LUG - TBD727</v>
          </cell>
        </row>
        <row r="718">
          <cell r="C718" t="str">
            <v>LUG WSA 13865.60305740</v>
          </cell>
          <cell r="D718" t="str">
            <v>LUG - TBD728</v>
          </cell>
        </row>
        <row r="719">
          <cell r="C719" t="str">
            <v>LUG PCA 13722.60360859</v>
          </cell>
          <cell r="D719" t="str">
            <v>LUG - TBD729</v>
          </cell>
        </row>
        <row r="720">
          <cell r="C720" t="str">
            <v>LUG ESA 14114.60380731</v>
          </cell>
          <cell r="D720" t="str">
            <v>LUG - TBD730</v>
          </cell>
        </row>
        <row r="721">
          <cell r="C721" t="str">
            <v>LUG SHA 14020.60440052</v>
          </cell>
          <cell r="D721" t="str">
            <v>LUG - TBD731</v>
          </cell>
        </row>
        <row r="722">
          <cell r="C722" t="str">
            <v>LUG WSA 13191.60474882</v>
          </cell>
          <cell r="D722" t="str">
            <v>LUG - TBD732</v>
          </cell>
        </row>
        <row r="723">
          <cell r="C723" t="str">
            <v>LUG WSA 13358.60505673</v>
          </cell>
          <cell r="D723" t="str">
            <v>LUG - TBD733</v>
          </cell>
        </row>
        <row r="724">
          <cell r="C724" t="str">
            <v>LUG WSA 13740.60614298</v>
          </cell>
          <cell r="D724" t="str">
            <v>LUG - TBD734</v>
          </cell>
        </row>
        <row r="725">
          <cell r="C725" t="str">
            <v>LUG WSA 13217.60659922</v>
          </cell>
          <cell r="D725" t="str">
            <v>LUG - TBD735</v>
          </cell>
        </row>
        <row r="726">
          <cell r="C726" t="str">
            <v>LUG WSA 13754.90097474</v>
          </cell>
          <cell r="D726" t="str">
            <v>LUG - TBD736</v>
          </cell>
        </row>
        <row r="727">
          <cell r="C727" t="str">
            <v>LUG SHA 14024.90106483</v>
          </cell>
          <cell r="D727" t="str">
            <v>LUG - TBD737</v>
          </cell>
        </row>
        <row r="728">
          <cell r="C728" t="str">
            <v>LUG SHA 14024.90111178</v>
          </cell>
          <cell r="D728" t="str">
            <v>LUG - TBD738</v>
          </cell>
        </row>
        <row r="729">
          <cell r="C729" t="str">
            <v>LUG WSA 13207.90146008</v>
          </cell>
          <cell r="D729" t="str">
            <v>LUG - TBD739</v>
          </cell>
        </row>
        <row r="730">
          <cell r="C730" t="str">
            <v>LUG WSA 13208.90152415</v>
          </cell>
          <cell r="D730" t="str">
            <v>LUG - TBD740</v>
          </cell>
        </row>
        <row r="731">
          <cell r="C731" t="str">
            <v>LUG CSA 13630.90179103</v>
          </cell>
          <cell r="D731" t="str">
            <v>LUG - TBD741</v>
          </cell>
        </row>
        <row r="732">
          <cell r="C732" t="str">
            <v>LUG SHA 13817.90199873</v>
          </cell>
          <cell r="D732" t="str">
            <v>LUG - TBD742</v>
          </cell>
        </row>
        <row r="733">
          <cell r="C733" t="str">
            <v>LUG SHA 13817.90204879</v>
          </cell>
          <cell r="D733" t="str">
            <v>LUG - TBD743</v>
          </cell>
        </row>
        <row r="734">
          <cell r="C734" t="str">
            <v>LUG SHA 13489.90367628</v>
          </cell>
          <cell r="D734" t="str">
            <v>LUG - TBD744</v>
          </cell>
        </row>
        <row r="735">
          <cell r="C735" t="str">
            <v>LUG PCA 13268.90378808</v>
          </cell>
          <cell r="D735" t="str">
            <v>LUG - TBD745</v>
          </cell>
        </row>
        <row r="736">
          <cell r="C736" t="str">
            <v>LUG WSA 13740.90392839</v>
          </cell>
          <cell r="D736" t="str">
            <v>LUG - TBD746</v>
          </cell>
        </row>
        <row r="737">
          <cell r="C737" t="str">
            <v>LUG ESA 13906.90397839</v>
          </cell>
          <cell r="D737" t="str">
            <v>LUG - TBD747</v>
          </cell>
        </row>
        <row r="738">
          <cell r="C738" t="str">
            <v>LUG ESA 13906.90397845</v>
          </cell>
          <cell r="D738" t="str">
            <v>LUG - TBD748</v>
          </cell>
        </row>
        <row r="739">
          <cell r="C739" t="str">
            <v>LUG WSA 13754.90423524</v>
          </cell>
          <cell r="D739" t="str">
            <v>LUG - TBD749</v>
          </cell>
        </row>
        <row r="740">
          <cell r="C740" t="str">
            <v>LUG WSA 13895.90424414</v>
          </cell>
          <cell r="D740" t="str">
            <v>LUG - TBD750</v>
          </cell>
        </row>
        <row r="741">
          <cell r="C741" t="str">
            <v>LUG WSA 13613.90530159</v>
          </cell>
          <cell r="D741" t="str">
            <v>LUG - TBD751</v>
          </cell>
        </row>
        <row r="742">
          <cell r="C742" t="str">
            <v>LUG PCA 13243.90586046</v>
          </cell>
          <cell r="D742" t="str">
            <v>LUG - TBD752</v>
          </cell>
        </row>
        <row r="743">
          <cell r="C743" t="str">
            <v>LUG WSA 13754.90630567</v>
          </cell>
          <cell r="D743" t="str">
            <v>LUG - TBD753</v>
          </cell>
        </row>
        <row r="744">
          <cell r="C744" t="str">
            <v>LUG SHA 13003.90638278</v>
          </cell>
          <cell r="D744" t="str">
            <v>LUG - TBD754</v>
          </cell>
        </row>
        <row r="745">
          <cell r="C745" t="str">
            <v>LUG SHA 13003.90638283</v>
          </cell>
          <cell r="D745" t="str">
            <v>LUG - TBD755</v>
          </cell>
        </row>
        <row r="746">
          <cell r="C746" t="str">
            <v>LUG WSA 13220.90668598</v>
          </cell>
          <cell r="D746" t="str">
            <v>LUG - TBD756</v>
          </cell>
        </row>
        <row r="747">
          <cell r="C747" t="str">
            <v>LUG WSA 14069.90668922</v>
          </cell>
          <cell r="D747" t="str">
            <v>LUG - TBD757</v>
          </cell>
        </row>
        <row r="748">
          <cell r="C748" t="str">
            <v>LUG WSA 13754.90847913</v>
          </cell>
          <cell r="D748" t="str">
            <v>LUG - TBD758</v>
          </cell>
        </row>
        <row r="749">
          <cell r="C749" t="str">
            <v>LUG WSA 13220.90902634</v>
          </cell>
          <cell r="D749" t="str">
            <v>LUG - TBD759</v>
          </cell>
        </row>
        <row r="750">
          <cell r="C750" t="str">
            <v>LUG CSA 13420.90910088</v>
          </cell>
          <cell r="D750" t="str">
            <v>LUG - TBD760</v>
          </cell>
        </row>
        <row r="751">
          <cell r="C751" t="str">
            <v>LUG SHA 13342.91007734</v>
          </cell>
          <cell r="D751" t="str">
            <v>LUG - TBD761</v>
          </cell>
        </row>
        <row r="752">
          <cell r="C752" t="str">
            <v>LUG WSA 13533.91060899</v>
          </cell>
          <cell r="D752" t="str">
            <v>LUG - TBD762</v>
          </cell>
        </row>
        <row r="753">
          <cell r="C753" t="str">
            <v>LUG WSA 14031.91064701</v>
          </cell>
          <cell r="D753" t="str">
            <v>LUG - TBD763</v>
          </cell>
        </row>
        <row r="754">
          <cell r="C754" t="str">
            <v>LUG WSA 13142.91071417</v>
          </cell>
          <cell r="D754" t="str">
            <v>LUG - TBD764</v>
          </cell>
        </row>
        <row r="755">
          <cell r="C755" t="str">
            <v>LUG WSA 13517.91150567</v>
          </cell>
          <cell r="D755" t="str">
            <v>LUG - TBD765</v>
          </cell>
        </row>
        <row r="756">
          <cell r="C756" t="str">
            <v>LUG WSA 13358.91179943</v>
          </cell>
          <cell r="D756" t="str">
            <v>LUG - TBD766</v>
          </cell>
        </row>
        <row r="757">
          <cell r="C757" t="str">
            <v>LUG WSA 13405.91256591</v>
          </cell>
          <cell r="D757" t="str">
            <v>LUG - TBD767</v>
          </cell>
        </row>
        <row r="758">
          <cell r="C758" t="str">
            <v>LUG ESA 13909.91303529</v>
          </cell>
          <cell r="D758" t="str">
            <v>LUG - TBD768</v>
          </cell>
        </row>
        <row r="759">
          <cell r="C759" t="str">
            <v>LUG ESA 13909.91338194</v>
          </cell>
          <cell r="D759" t="str">
            <v>LUG - TBD769</v>
          </cell>
        </row>
        <row r="760">
          <cell r="C760" t="str">
            <v>LUG PCA 13243.91347798</v>
          </cell>
          <cell r="D760" t="str">
            <v>LUG - TBD770</v>
          </cell>
        </row>
        <row r="761">
          <cell r="C761" t="str">
            <v>LUG CSA 13825.91414736</v>
          </cell>
          <cell r="D761" t="str">
            <v>LUG - TBD771</v>
          </cell>
        </row>
        <row r="762">
          <cell r="C762" t="str">
            <v>LUG ESA 13038.91463885</v>
          </cell>
          <cell r="D762" t="str">
            <v>LUG - TBD772</v>
          </cell>
        </row>
        <row r="763">
          <cell r="C763" t="str">
            <v>LUG CSA 13829.91481416</v>
          </cell>
          <cell r="D763" t="str">
            <v>LUG - TBD773</v>
          </cell>
        </row>
        <row r="764">
          <cell r="C764" t="str">
            <v>LUG CSA 13825.91493238</v>
          </cell>
          <cell r="D764" t="str">
            <v>LUG - TBD774</v>
          </cell>
        </row>
        <row r="765">
          <cell r="C765" t="str">
            <v>LUG ESA 13906.91500635</v>
          </cell>
          <cell r="D765" t="str">
            <v>LUG - TBD775</v>
          </cell>
        </row>
        <row r="766">
          <cell r="C766" t="str">
            <v>LUG WSA 14031.91680239</v>
          </cell>
          <cell r="D766" t="str">
            <v>LUG - TBD776</v>
          </cell>
        </row>
        <row r="767">
          <cell r="C767" t="str">
            <v>LUG SHA 14024.91741334</v>
          </cell>
          <cell r="D767" t="str">
            <v>LUG - TBD777</v>
          </cell>
        </row>
        <row r="768">
          <cell r="C768" t="str">
            <v>LUG ESA 14114.91755453</v>
          </cell>
          <cell r="D768" t="str">
            <v>LUG - TBD778</v>
          </cell>
        </row>
        <row r="769">
          <cell r="C769" t="str">
            <v>LUG CSA 14041.91780595</v>
          </cell>
          <cell r="D769" t="str">
            <v>LUG - TBD779</v>
          </cell>
        </row>
        <row r="770">
          <cell r="C770" t="str">
            <v>LUG CSA 14041.91780598</v>
          </cell>
          <cell r="D770" t="str">
            <v>LUG - TBD780</v>
          </cell>
        </row>
        <row r="771">
          <cell r="C771" t="str">
            <v>LUG WSA 13405.91811196</v>
          </cell>
          <cell r="D771" t="str">
            <v>LUG - TBD781</v>
          </cell>
        </row>
        <row r="772">
          <cell r="C772" t="str">
            <v>LUG WSA 13889.91845370</v>
          </cell>
          <cell r="D772" t="str">
            <v>LUG - TBD782</v>
          </cell>
        </row>
        <row r="773">
          <cell r="C773" t="str">
            <v>LUG CSA 13630.91863539</v>
          </cell>
          <cell r="D773" t="str">
            <v>LUG - TBD783</v>
          </cell>
        </row>
        <row r="774">
          <cell r="C774" t="str">
            <v>LUG WSA 13754.91928022</v>
          </cell>
          <cell r="D774" t="str">
            <v>LUG - TBD784</v>
          </cell>
        </row>
        <row r="775">
          <cell r="C775" t="str">
            <v>LUG WSA 13754.91930150</v>
          </cell>
          <cell r="D775" t="str">
            <v>LUG - TBD785</v>
          </cell>
        </row>
        <row r="776">
          <cell r="C776" t="str">
            <v>LUG WSA 13740.91943165</v>
          </cell>
          <cell r="D776" t="str">
            <v>LUG - TBD786</v>
          </cell>
        </row>
        <row r="777">
          <cell r="C777" t="str">
            <v>LUG WSA 13740.91951196</v>
          </cell>
          <cell r="D777" t="str">
            <v>LUG - TBD787</v>
          </cell>
        </row>
        <row r="778">
          <cell r="C778" t="str">
            <v>LUG WSA 14031.91999678</v>
          </cell>
          <cell r="D778" t="str">
            <v>LUG - TBD788</v>
          </cell>
        </row>
        <row r="779">
          <cell r="C779" t="str">
            <v>LUG WSA 13161.92081600</v>
          </cell>
          <cell r="D779" t="str">
            <v>LUG - TBD789</v>
          </cell>
        </row>
        <row r="780">
          <cell r="C780" t="str">
            <v>LUG WSA 13217.92097014</v>
          </cell>
          <cell r="D780" t="str">
            <v>LUG - TBD790</v>
          </cell>
        </row>
        <row r="781">
          <cell r="C781" t="str">
            <v>LUG SHA 13650.92182142</v>
          </cell>
          <cell r="D781" t="str">
            <v>LUG - TBD791</v>
          </cell>
        </row>
        <row r="782">
          <cell r="C782" t="str">
            <v>LUG WSA 13207.92190389</v>
          </cell>
          <cell r="D782" t="str">
            <v>LUG - TBD792</v>
          </cell>
        </row>
        <row r="783">
          <cell r="C783" t="str">
            <v>LUG ESA 13909.92199793</v>
          </cell>
          <cell r="D783" t="str">
            <v>LUG - TBD793</v>
          </cell>
        </row>
        <row r="784">
          <cell r="C784" t="str">
            <v>LUG ESA 13909.92200425</v>
          </cell>
          <cell r="D784" t="str">
            <v>LUG - TBD794</v>
          </cell>
        </row>
        <row r="785">
          <cell r="C785" t="str">
            <v>LUG WSA 13754.92203067</v>
          </cell>
          <cell r="D785" t="str">
            <v>LUG - TBD795</v>
          </cell>
        </row>
        <row r="786">
          <cell r="C786" t="str">
            <v>LUG WSA 13754.92203676</v>
          </cell>
          <cell r="D786" t="str">
            <v>LUG - TBD796</v>
          </cell>
        </row>
        <row r="787">
          <cell r="C787" t="str">
            <v>LUG ESA 13909.92206482</v>
          </cell>
          <cell r="D787" t="str">
            <v>LUG - TBD797</v>
          </cell>
        </row>
        <row r="788">
          <cell r="C788" t="str">
            <v>LUG WSA 13161.92214946</v>
          </cell>
          <cell r="D788" t="str">
            <v>LUG - TBD798</v>
          </cell>
        </row>
        <row r="789">
          <cell r="C789" t="str">
            <v>LUG ESA 13710.92263635</v>
          </cell>
          <cell r="D789" t="str">
            <v>LUG - TBD799</v>
          </cell>
        </row>
        <row r="790">
          <cell r="C790" t="str">
            <v>LUG ESA 13038.92275699</v>
          </cell>
          <cell r="D790" t="str">
            <v>LUG - TBD800</v>
          </cell>
        </row>
        <row r="791">
          <cell r="C791" t="str">
            <v>LUG ESA 13710.92287705</v>
          </cell>
          <cell r="D791" t="str">
            <v>LUG - TBD801</v>
          </cell>
        </row>
        <row r="792">
          <cell r="C792" t="str">
            <v>LUG ESA 13229.92389274</v>
          </cell>
          <cell r="D792" t="str">
            <v>LUG - TBD802</v>
          </cell>
        </row>
        <row r="793">
          <cell r="C793" t="str">
            <v>LUG SHA 13342.92390275</v>
          </cell>
          <cell r="D793" t="str">
            <v>LUG - TBD803</v>
          </cell>
        </row>
        <row r="794">
          <cell r="C794" t="str">
            <v>LUG SHA 13489.92436549</v>
          </cell>
          <cell r="D794" t="str">
            <v>LUG - TBD804</v>
          </cell>
        </row>
        <row r="795">
          <cell r="C795" t="str">
            <v>LUG WSA 13510.92448697</v>
          </cell>
          <cell r="D795" t="str">
            <v>LUG - TBD805</v>
          </cell>
        </row>
        <row r="796">
          <cell r="C796" t="str">
            <v>LUG SHA 13001.92472394</v>
          </cell>
          <cell r="D796" t="str">
            <v>LUG - TBD806</v>
          </cell>
        </row>
        <row r="797">
          <cell r="C797" t="str">
            <v>LUG ESA 13039.92496615</v>
          </cell>
          <cell r="D797" t="str">
            <v>LUG - TBD807</v>
          </cell>
        </row>
        <row r="798">
          <cell r="C798" t="str">
            <v>LUG CSA 14041.92679285</v>
          </cell>
          <cell r="D798" t="str">
            <v>LUG - TBD808</v>
          </cell>
        </row>
        <row r="799">
          <cell r="C799" t="str">
            <v>LUG WSA 13208.92767544</v>
          </cell>
          <cell r="D799" t="str">
            <v>LUG - TBD809</v>
          </cell>
        </row>
        <row r="800">
          <cell r="C800" t="str">
            <v>LUG CSA 13420.92810815</v>
          </cell>
          <cell r="D800" t="str">
            <v>LUG - TBD810</v>
          </cell>
        </row>
        <row r="801">
          <cell r="C801" t="str">
            <v>LUG SHA 13344.92814355</v>
          </cell>
          <cell r="D801" t="str">
            <v>LUG - TBD811</v>
          </cell>
        </row>
        <row r="802">
          <cell r="C802" t="str">
            <v>LUG CSA 13630.92831833</v>
          </cell>
          <cell r="D802" t="str">
            <v>LUG - TBD812</v>
          </cell>
        </row>
        <row r="803">
          <cell r="C803" t="str">
            <v>LUG ESA 13229.92953759</v>
          </cell>
          <cell r="D803" t="str">
            <v>LUG - TBD813</v>
          </cell>
        </row>
        <row r="804">
          <cell r="C804" t="str">
            <v>LUG WSA 13059.93003525</v>
          </cell>
          <cell r="D804" t="str">
            <v>LUG - TBD814</v>
          </cell>
        </row>
        <row r="805">
          <cell r="C805" t="str">
            <v>LUG PCA 13268.93067842</v>
          </cell>
          <cell r="D805" t="str">
            <v>LUG - TBD815</v>
          </cell>
        </row>
        <row r="806">
          <cell r="C806" t="str">
            <v>LUG ESA 13039.93090160</v>
          </cell>
          <cell r="D806" t="str">
            <v>LUG - TBD816</v>
          </cell>
        </row>
        <row r="807">
          <cell r="C807" t="str">
            <v>LUG ESA 13039.93116108</v>
          </cell>
          <cell r="D807" t="str">
            <v>LUG - TBD817</v>
          </cell>
        </row>
        <row r="808">
          <cell r="C808" t="str">
            <v>LUG SHA 13344.93164126</v>
          </cell>
          <cell r="D808" t="str">
            <v>LUG - TBD818</v>
          </cell>
        </row>
        <row r="809">
          <cell r="C809" t="str">
            <v>LUG WSA 13740.93176460</v>
          </cell>
          <cell r="D809" t="str">
            <v>LUG - TBD819</v>
          </cell>
        </row>
        <row r="810">
          <cell r="C810" t="str">
            <v>LUG SHA 13817.93215104</v>
          </cell>
          <cell r="D810" t="str">
            <v>LUG - TBD820</v>
          </cell>
        </row>
        <row r="811">
          <cell r="C811" t="str">
            <v>LUG CSA 13351.93283740</v>
          </cell>
          <cell r="D811" t="str">
            <v>LUG - TBD821</v>
          </cell>
        </row>
        <row r="812">
          <cell r="C812" t="str">
            <v>LUG PCA 13268.93351292</v>
          </cell>
          <cell r="D812" t="str">
            <v>LUG - TBD822</v>
          </cell>
        </row>
        <row r="813">
          <cell r="C813" t="str">
            <v>LUG ESA 13906.93403488</v>
          </cell>
          <cell r="D813" t="str">
            <v>LUG - TBD823</v>
          </cell>
        </row>
        <row r="814">
          <cell r="C814" t="str">
            <v>LUG PCA 13268.93449800</v>
          </cell>
          <cell r="D814" t="str">
            <v>LUG - TBD824</v>
          </cell>
        </row>
        <row r="815">
          <cell r="C815" t="str">
            <v>LUG 2022B</v>
          </cell>
          <cell r="D815" t="str">
            <v>LUG - TBD2020B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BCAD-7320-4CB7-A385-A9803B9250B7}">
  <sheetPr>
    <tabColor rgb="FFFF0000"/>
  </sheetPr>
  <dimension ref="A2:Q63"/>
  <sheetViews>
    <sheetView tabSelected="1" zoomScale="66" zoomScaleNormal="66" workbookViewId="0">
      <selection activeCell="D4" sqref="D4"/>
    </sheetView>
  </sheetViews>
  <sheetFormatPr defaultRowHeight="15" outlineLevelRow="2" x14ac:dyDescent="0.2"/>
  <cols>
    <col min="2" max="2" width="46.77734375" customWidth="1"/>
    <col min="3" max="3" width="1.6640625" customWidth="1"/>
    <col min="4" max="4" width="10.77734375" customWidth="1"/>
    <col min="5" max="12" width="11" customWidth="1"/>
    <col min="13" max="13" width="11.5546875" customWidth="1"/>
    <col min="14" max="14" width="11.5546875" bestFit="1" customWidth="1"/>
  </cols>
  <sheetData>
    <row r="2" spans="1:17" ht="15.75" x14ac:dyDescent="0.25">
      <c r="B2" s="270" t="s">
        <v>2578</v>
      </c>
      <c r="C2" s="136"/>
      <c r="D2" s="137">
        <v>0.02</v>
      </c>
      <c r="E2" s="242"/>
      <c r="F2" s="248"/>
      <c r="G2" s="249"/>
      <c r="H2" s="249"/>
      <c r="I2" s="249"/>
      <c r="J2" s="249"/>
      <c r="K2" s="249"/>
      <c r="L2" s="249"/>
      <c r="M2" s="242"/>
      <c r="N2" s="242"/>
      <c r="O2" s="242"/>
      <c r="P2" s="242"/>
      <c r="Q2" s="242"/>
    </row>
    <row r="4" spans="1:17" ht="15.75" x14ac:dyDescent="0.25"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7" ht="15.75" x14ac:dyDescent="0.25">
      <c r="C5" s="140"/>
      <c r="D5" s="140" t="s">
        <v>2483</v>
      </c>
      <c r="E5" s="140" t="s">
        <v>2484</v>
      </c>
      <c r="F5" s="140" t="s">
        <v>2485</v>
      </c>
      <c r="G5" s="140" t="s">
        <v>2486</v>
      </c>
      <c r="H5" s="140" t="s">
        <v>2487</v>
      </c>
      <c r="I5" s="140" t="s">
        <v>2488</v>
      </c>
      <c r="J5" s="140" t="s">
        <v>2489</v>
      </c>
      <c r="K5" s="140" t="s">
        <v>2571</v>
      </c>
      <c r="L5" s="140" t="s">
        <v>2572</v>
      </c>
      <c r="M5" s="141" t="s">
        <v>18</v>
      </c>
      <c r="N5" s="139" t="s">
        <v>2490</v>
      </c>
    </row>
    <row r="6" spans="1:17" s="242" customFormat="1" x14ac:dyDescent="0.2">
      <c r="A6" s="242" t="s">
        <v>43</v>
      </c>
      <c r="B6" s="242" t="s">
        <v>30</v>
      </c>
      <c r="D6" s="144">
        <f>0.47744</f>
        <v>0.47743999999999998</v>
      </c>
      <c r="E6" s="142">
        <f>D6*1.02</f>
        <v>0.4869888</v>
      </c>
      <c r="F6" s="142">
        <f t="shared" ref="F6:L6" si="0">E6*1.02</f>
        <v>0.49672857600000003</v>
      </c>
      <c r="G6" s="142">
        <f t="shared" si="0"/>
        <v>0.50666314752000008</v>
      </c>
      <c r="H6" s="142">
        <f t="shared" si="0"/>
        <v>0.51679641047040004</v>
      </c>
      <c r="I6" s="142">
        <f t="shared" si="0"/>
        <v>0.52713233867980802</v>
      </c>
      <c r="J6" s="142">
        <f t="shared" si="0"/>
        <v>0.5376749854534042</v>
      </c>
      <c r="K6" s="142">
        <f t="shared" si="0"/>
        <v>0.54842848516247233</v>
      </c>
      <c r="L6" s="142">
        <f t="shared" si="0"/>
        <v>0.55939705486572178</v>
      </c>
      <c r="M6" s="145">
        <f>SUM(D6:L6)</f>
        <v>4.6572497981518062</v>
      </c>
      <c r="P6" s="36" t="s">
        <v>2994</v>
      </c>
    </row>
    <row r="7" spans="1:17" x14ac:dyDescent="0.2">
      <c r="B7" t="s">
        <v>2491</v>
      </c>
      <c r="D7" s="144">
        <f>D8+D15+D16</f>
        <v>29.062376672392002</v>
      </c>
      <c r="E7" s="144">
        <f t="shared" ref="E7:L7" si="1">E8+E15+E16</f>
        <v>28.658647358964842</v>
      </c>
      <c r="F7" s="144">
        <f t="shared" si="1"/>
        <v>30.076281315767663</v>
      </c>
      <c r="G7" s="144">
        <f t="shared" si="1"/>
        <v>31.295881865639512</v>
      </c>
      <c r="H7" s="144">
        <f t="shared" si="1"/>
        <v>32.594485653523058</v>
      </c>
      <c r="I7" s="144">
        <f t="shared" si="1"/>
        <v>34.295328670928534</v>
      </c>
      <c r="J7" s="144">
        <f t="shared" si="1"/>
        <v>35.798462381290506</v>
      </c>
      <c r="K7" s="144">
        <f t="shared" si="1"/>
        <v>37.433385500355023</v>
      </c>
      <c r="L7" s="144">
        <f t="shared" si="1"/>
        <v>39.380054775372777</v>
      </c>
      <c r="M7" s="145">
        <f>SUM(D7:L7)</f>
        <v>298.59490419423395</v>
      </c>
      <c r="P7" s="1" t="s">
        <v>2582</v>
      </c>
    </row>
    <row r="8" spans="1:17" outlineLevel="1" x14ac:dyDescent="0.2">
      <c r="A8" t="s">
        <v>43</v>
      </c>
      <c r="B8" s="146" t="s">
        <v>2492</v>
      </c>
      <c r="D8" s="144">
        <f>SUM(D9:D14)</f>
        <v>24.001407620248003</v>
      </c>
      <c r="E8" s="142">
        <f t="shared" ref="E8:L8" si="2">SUM(E9:E14)</f>
        <v>24.223435772652962</v>
      </c>
      <c r="F8" s="142">
        <f t="shared" si="2"/>
        <v>25.645904488106019</v>
      </c>
      <c r="G8" s="142">
        <f t="shared" si="2"/>
        <v>26.768822577868139</v>
      </c>
      <c r="H8" s="142">
        <f t="shared" si="2"/>
        <v>27.992199029425503</v>
      </c>
      <c r="I8" s="142">
        <f t="shared" si="2"/>
        <v>29.516043010014013</v>
      </c>
      <c r="J8" s="142">
        <f t="shared" si="2"/>
        <v>30.940363870214295</v>
      </c>
      <c r="K8" s="142">
        <f t="shared" si="2"/>
        <v>32.502382063725008</v>
      </c>
      <c r="L8" s="142">
        <f t="shared" si="2"/>
        <v>34.267501166911259</v>
      </c>
      <c r="M8" s="145">
        <f>SUM(D8:L8)</f>
        <v>255.85805959916519</v>
      </c>
      <c r="P8" s="1" t="s">
        <v>2582</v>
      </c>
    </row>
    <row r="9" spans="1:17" outlineLevel="1" x14ac:dyDescent="0.2">
      <c r="A9" t="s">
        <v>43</v>
      </c>
      <c r="B9" s="147" t="s">
        <v>2493</v>
      </c>
      <c r="D9" s="142"/>
      <c r="E9" s="142"/>
      <c r="F9" s="142">
        <v>0.1</v>
      </c>
      <c r="G9" s="142"/>
      <c r="H9" s="142"/>
      <c r="I9" s="142">
        <v>0.1</v>
      </c>
      <c r="J9" s="142"/>
      <c r="K9" s="142"/>
      <c r="L9" s="142">
        <v>0.1</v>
      </c>
      <c r="M9" s="143">
        <f t="shared" ref="M9:M22" si="3">SUM(D9:L9)</f>
        <v>0.30000000000000004</v>
      </c>
      <c r="P9" s="1" t="s">
        <v>2582</v>
      </c>
    </row>
    <row r="10" spans="1:17" outlineLevel="1" x14ac:dyDescent="0.2">
      <c r="A10" t="s">
        <v>43</v>
      </c>
      <c r="B10" s="148" t="s">
        <v>2494</v>
      </c>
      <c r="D10" s="149">
        <v>0.57080362024800013</v>
      </c>
      <c r="E10" s="149">
        <v>0.58221969265296014</v>
      </c>
      <c r="F10" s="149">
        <v>0.59386408650601941</v>
      </c>
      <c r="G10" s="149">
        <v>0.60574136823613978</v>
      </c>
      <c r="H10" s="149">
        <v>0.61785619560086258</v>
      </c>
      <c r="I10" s="149">
        <v>0.63021331951287984</v>
      </c>
      <c r="J10" s="149">
        <v>0.64281758590313742</v>
      </c>
      <c r="K10" s="149">
        <v>0.67495846519829428</v>
      </c>
      <c r="L10" s="149">
        <v>0.70870638845820899</v>
      </c>
      <c r="M10" s="150">
        <f t="shared" si="3"/>
        <v>5.6271807223165027</v>
      </c>
      <c r="P10" s="1" t="s">
        <v>2582</v>
      </c>
    </row>
    <row r="11" spans="1:17" outlineLevel="1" x14ac:dyDescent="0.2">
      <c r="A11" t="s">
        <v>43</v>
      </c>
      <c r="B11" s="151" t="s">
        <v>2495</v>
      </c>
      <c r="D11" s="149">
        <v>0.53060399999999996</v>
      </c>
      <c r="E11" s="149">
        <v>0.54121607999999999</v>
      </c>
      <c r="F11" s="149">
        <v>0.55204040160000001</v>
      </c>
      <c r="G11" s="149">
        <v>0.56308120963200003</v>
      </c>
      <c r="H11" s="149">
        <v>0.57434283382463991</v>
      </c>
      <c r="I11" s="149">
        <v>0.58582969050113276</v>
      </c>
      <c r="J11" s="149">
        <v>0.59754628431115542</v>
      </c>
      <c r="K11" s="149">
        <v>0.62742359852671326</v>
      </c>
      <c r="L11" s="149">
        <v>0.6587947784530489</v>
      </c>
      <c r="M11" s="150">
        <f t="shared" si="3"/>
        <v>5.2308788768486902</v>
      </c>
      <c r="P11" s="1" t="s">
        <v>2582</v>
      </c>
    </row>
    <row r="12" spans="1:17" outlineLevel="2" x14ac:dyDescent="0.2">
      <c r="A12" t="s">
        <v>43</v>
      </c>
      <c r="B12" s="147" t="s">
        <v>2496</v>
      </c>
      <c r="D12" s="149">
        <v>11.8</v>
      </c>
      <c r="E12" s="149">
        <v>12.7</v>
      </c>
      <c r="F12" s="149">
        <v>13.1</v>
      </c>
      <c r="G12" s="149">
        <v>13.4</v>
      </c>
      <c r="H12" s="149">
        <v>14.7</v>
      </c>
      <c r="I12" s="149">
        <v>15</v>
      </c>
      <c r="J12" s="149">
        <v>17.5</v>
      </c>
      <c r="K12" s="149">
        <v>18.399999999999999</v>
      </c>
      <c r="L12" s="149">
        <v>19.3</v>
      </c>
      <c r="M12" s="150">
        <f t="shared" si="3"/>
        <v>135.9</v>
      </c>
      <c r="P12" s="1" t="s">
        <v>2582</v>
      </c>
    </row>
    <row r="13" spans="1:17" outlineLevel="2" x14ac:dyDescent="0.2">
      <c r="A13" t="s">
        <v>43</v>
      </c>
      <c r="B13" s="151" t="s">
        <v>2497</v>
      </c>
      <c r="D13" s="149">
        <v>7.1</v>
      </c>
      <c r="E13" s="149">
        <v>4.8</v>
      </c>
      <c r="F13" s="149">
        <v>5.3</v>
      </c>
      <c r="G13" s="149">
        <v>6.5</v>
      </c>
      <c r="H13" s="149">
        <v>5.9</v>
      </c>
      <c r="I13" s="149">
        <v>5.9</v>
      </c>
      <c r="J13" s="149">
        <v>5.9</v>
      </c>
      <c r="K13" s="149">
        <v>6.2</v>
      </c>
      <c r="L13" s="149">
        <v>6.5</v>
      </c>
      <c r="M13" s="150">
        <f t="shared" si="3"/>
        <v>54.1</v>
      </c>
      <c r="P13" s="1" t="s">
        <v>2582</v>
      </c>
    </row>
    <row r="14" spans="1:17" outlineLevel="2" x14ac:dyDescent="0.2">
      <c r="A14" t="s">
        <v>43</v>
      </c>
      <c r="B14" s="151" t="s">
        <v>2498</v>
      </c>
      <c r="D14" s="149">
        <v>4</v>
      </c>
      <c r="E14" s="149">
        <v>5.6</v>
      </c>
      <c r="F14" s="149">
        <v>6</v>
      </c>
      <c r="G14" s="149">
        <v>5.7</v>
      </c>
      <c r="H14" s="149">
        <v>6.2</v>
      </c>
      <c r="I14" s="149">
        <v>7.3</v>
      </c>
      <c r="J14" s="149">
        <v>6.3</v>
      </c>
      <c r="K14" s="149">
        <v>6.6</v>
      </c>
      <c r="L14" s="149">
        <v>7</v>
      </c>
      <c r="M14" s="150">
        <f t="shared" si="3"/>
        <v>54.699999999999996</v>
      </c>
      <c r="P14" s="1" t="s">
        <v>2582</v>
      </c>
    </row>
    <row r="15" spans="1:17" outlineLevel="2" x14ac:dyDescent="0.2">
      <c r="A15" s="152" t="s">
        <v>43</v>
      </c>
      <c r="B15" s="153" t="s">
        <v>2499</v>
      </c>
      <c r="D15" s="154">
        <v>1.4</v>
      </c>
      <c r="E15" s="154">
        <v>1.4</v>
      </c>
      <c r="F15" s="154">
        <v>1.3</v>
      </c>
      <c r="G15" s="154">
        <v>1.3</v>
      </c>
      <c r="H15" s="154">
        <v>1.3</v>
      </c>
      <c r="I15" s="154">
        <v>1.4</v>
      </c>
      <c r="J15" s="154">
        <v>1.4</v>
      </c>
      <c r="K15" s="154">
        <v>1.3</v>
      </c>
      <c r="L15" s="154">
        <v>1.3</v>
      </c>
      <c r="M15" s="155">
        <f t="shared" si="3"/>
        <v>12.100000000000001</v>
      </c>
      <c r="P15" s="1" t="s">
        <v>2582</v>
      </c>
    </row>
    <row r="16" spans="1:17" outlineLevel="1" x14ac:dyDescent="0.2">
      <c r="A16" t="s">
        <v>2500</v>
      </c>
      <c r="B16" s="156" t="s">
        <v>2501</v>
      </c>
      <c r="D16" s="142">
        <f>SUM(D17:D20)</f>
        <v>3.6609690521439999</v>
      </c>
      <c r="E16" s="142">
        <f t="shared" ref="E16:L16" si="4">SUM(E17:E20)</f>
        <v>3.0352115863118794</v>
      </c>
      <c r="F16" s="142">
        <f t="shared" si="4"/>
        <v>3.1303768276616419</v>
      </c>
      <c r="G16" s="142">
        <f t="shared" si="4"/>
        <v>3.2270592877713717</v>
      </c>
      <c r="H16" s="142">
        <f t="shared" si="4"/>
        <v>3.3022866240975515</v>
      </c>
      <c r="I16" s="142">
        <f t="shared" si="4"/>
        <v>3.3792856609145225</v>
      </c>
      <c r="J16" s="142">
        <f t="shared" si="4"/>
        <v>3.458098511076209</v>
      </c>
      <c r="K16" s="142">
        <f t="shared" si="4"/>
        <v>3.6310034366300195</v>
      </c>
      <c r="L16" s="142">
        <f t="shared" si="4"/>
        <v>3.812553608461521</v>
      </c>
      <c r="M16" s="143">
        <f t="shared" si="3"/>
        <v>30.636844595068716</v>
      </c>
      <c r="P16" s="1" t="s">
        <v>2582</v>
      </c>
    </row>
    <row r="17" spans="1:16" outlineLevel="2" x14ac:dyDescent="0.2">
      <c r="A17" t="s">
        <v>2500</v>
      </c>
      <c r="B17" s="147" t="s">
        <v>2496</v>
      </c>
      <c r="D17" s="149">
        <v>1.9846306249999999</v>
      </c>
      <c r="E17" s="149">
        <v>2.0342463906249995</v>
      </c>
      <c r="F17" s="149">
        <v>2.0851025503906242</v>
      </c>
      <c r="G17" s="149">
        <v>2.1372301141503898</v>
      </c>
      <c r="H17" s="149">
        <v>2.1906608670041496</v>
      </c>
      <c r="I17" s="149">
        <v>2.2454273886792531</v>
      </c>
      <c r="J17" s="149">
        <v>2.3015630733962338</v>
      </c>
      <c r="K17" s="149">
        <v>2.4166412270660458</v>
      </c>
      <c r="L17" s="149">
        <v>2.5374732884193483</v>
      </c>
      <c r="M17" s="150">
        <f t="shared" si="3"/>
        <v>19.932975524731045</v>
      </c>
      <c r="P17" s="1" t="s">
        <v>2582</v>
      </c>
    </row>
    <row r="18" spans="1:16" outlineLevel="2" x14ac:dyDescent="0.2">
      <c r="B18" s="157" t="s">
        <v>2502</v>
      </c>
      <c r="D18" s="149">
        <v>0.14797802714400002</v>
      </c>
      <c r="E18" s="149">
        <v>0.15093758768688001</v>
      </c>
      <c r="F18" s="149">
        <v>0.15395633944061762</v>
      </c>
      <c r="G18" s="149">
        <v>0.15703546622942999</v>
      </c>
      <c r="H18" s="149">
        <v>0.16017617555401858</v>
      </c>
      <c r="I18" s="149">
        <v>0.16337969906509897</v>
      </c>
      <c r="J18" s="149">
        <v>0.16664729304640094</v>
      </c>
      <c r="K18" s="149">
        <v>0.17497965769872101</v>
      </c>
      <c r="L18" s="149">
        <v>0.18372864058365707</v>
      </c>
      <c r="M18" s="150">
        <f t="shared" si="3"/>
        <v>1.4588188864488243</v>
      </c>
      <c r="P18" s="1" t="s">
        <v>2582</v>
      </c>
    </row>
    <row r="19" spans="1:16" outlineLevel="2" x14ac:dyDescent="0.2">
      <c r="A19" t="s">
        <v>2500</v>
      </c>
      <c r="B19" s="148" t="s">
        <v>2503</v>
      </c>
      <c r="D19" s="158">
        <v>0.8333604</v>
      </c>
      <c r="E19" s="158">
        <v>0.85002760799999999</v>
      </c>
      <c r="F19" s="158">
        <v>0.89131793783040003</v>
      </c>
      <c r="G19" s="158">
        <v>0.93279370739155198</v>
      </c>
      <c r="H19" s="158">
        <v>0.95144958153938297</v>
      </c>
      <c r="I19" s="158">
        <v>0.97047857317017061</v>
      </c>
      <c r="J19" s="158">
        <v>0.98988814463357411</v>
      </c>
      <c r="K19" s="158">
        <v>1.0393825518652529</v>
      </c>
      <c r="L19" s="158">
        <v>1.0913516794585156</v>
      </c>
      <c r="M19" s="150">
        <f t="shared" si="3"/>
        <v>8.5500501838888496</v>
      </c>
      <c r="P19" s="1" t="s">
        <v>2582</v>
      </c>
    </row>
    <row r="20" spans="1:16" outlineLevel="2" x14ac:dyDescent="0.2">
      <c r="A20" t="s">
        <v>2500</v>
      </c>
      <c r="B20" s="151" t="s">
        <v>2504</v>
      </c>
      <c r="D20" s="149">
        <v>0.69499999999999995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50">
        <f t="shared" si="3"/>
        <v>0.69499999999999995</v>
      </c>
      <c r="P20" s="1" t="s">
        <v>2582</v>
      </c>
    </row>
    <row r="21" spans="1:16" x14ac:dyDescent="0.2">
      <c r="A21" t="s">
        <v>2500</v>
      </c>
      <c r="B21" s="138" t="s">
        <v>22</v>
      </c>
      <c r="D21" s="149">
        <v>0.52391361599999997</v>
      </c>
      <c r="E21" s="149">
        <f>D21*1.02</f>
        <v>0.53439188831999995</v>
      </c>
      <c r="F21" s="149">
        <f t="shared" ref="F21:L21" si="5">E21*1.02</f>
        <v>0.54507972608639998</v>
      </c>
      <c r="G21" s="149">
        <f t="shared" si="5"/>
        <v>0.55598132060812799</v>
      </c>
      <c r="H21" s="149">
        <f t="shared" si="5"/>
        <v>0.56710094702029057</v>
      </c>
      <c r="I21" s="149">
        <f t="shared" si="5"/>
        <v>0.57844296596069644</v>
      </c>
      <c r="J21" s="149">
        <f t="shared" si="5"/>
        <v>0.59001182527991036</v>
      </c>
      <c r="K21" s="149">
        <f t="shared" si="5"/>
        <v>0.60181206178550861</v>
      </c>
      <c r="L21" s="149">
        <f t="shared" si="5"/>
        <v>0.61384830302121884</v>
      </c>
      <c r="M21" s="150">
        <f t="shared" si="3"/>
        <v>5.110582654082152</v>
      </c>
      <c r="P21" s="1" t="s">
        <v>2824</v>
      </c>
    </row>
    <row r="22" spans="1:16" x14ac:dyDescent="0.2">
      <c r="A22" t="s">
        <v>2500</v>
      </c>
      <c r="B22" t="s">
        <v>31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3">
        <f t="shared" si="3"/>
        <v>0</v>
      </c>
      <c r="P22" s="1" t="s">
        <v>2583</v>
      </c>
    </row>
    <row r="23" spans="1:16" x14ac:dyDescent="0.2">
      <c r="A23" t="s">
        <v>43</v>
      </c>
      <c r="B23" s="138" t="s">
        <v>23</v>
      </c>
      <c r="D23" s="149">
        <f>0.592304+0.02635</f>
        <v>0.61865400000000004</v>
      </c>
      <c r="E23" s="149">
        <f>0.60415008+0.06615</f>
        <v>0.67030008000000008</v>
      </c>
      <c r="F23" s="149">
        <f>0.6162330816+0.10395</f>
        <v>0.7201830816</v>
      </c>
      <c r="G23" s="149">
        <f>0.628557743232+0.14175</f>
        <v>0.77030774323200002</v>
      </c>
      <c r="H23" s="149">
        <f>0.64112889809664+0.17955</f>
        <v>0.82067889809663996</v>
      </c>
      <c r="I23" s="149">
        <f>0.653951476058573+0.21735</f>
        <v>0.87130147605857289</v>
      </c>
      <c r="J23" s="149">
        <f>0.667030505579744+0.25115</f>
        <v>0.91818050557974396</v>
      </c>
      <c r="K23" s="149">
        <f>0.680371115691339+0.29295</f>
        <v>0.97332111569133906</v>
      </c>
      <c r="L23" s="149">
        <f>0.693978538005166+0.33075</f>
        <v>1.0247285380051658</v>
      </c>
      <c r="M23" s="150">
        <f>SUM(D23:L23)</f>
        <v>7.3876554382634616</v>
      </c>
      <c r="P23" s="1" t="s">
        <v>2987</v>
      </c>
    </row>
    <row r="24" spans="1:16" x14ac:dyDescent="0.2">
      <c r="A24" t="s">
        <v>2500</v>
      </c>
      <c r="B24" t="s">
        <v>1275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3">
        <f t="shared" ref="M24" si="6">SUM(D24:L24)</f>
        <v>0</v>
      </c>
      <c r="P24" s="1" t="s">
        <v>2583</v>
      </c>
    </row>
    <row r="25" spans="1:16" x14ac:dyDescent="0.2">
      <c r="B25" t="s">
        <v>2505</v>
      </c>
      <c r="D25" s="159">
        <f t="shared" ref="D25:L25" si="7">SUM(D26:D31)</f>
        <v>1.5840020999999997</v>
      </c>
      <c r="E25" s="159">
        <f t="shared" si="7"/>
        <v>1.615682142</v>
      </c>
      <c r="F25" s="159">
        <f t="shared" si="7"/>
        <v>1.6479957848399995</v>
      </c>
      <c r="G25" s="159">
        <f t="shared" si="7"/>
        <v>1.6809557005368001</v>
      </c>
      <c r="H25" s="159">
        <f t="shared" si="7"/>
        <v>1.7145748145475359</v>
      </c>
      <c r="I25" s="159">
        <f t="shared" si="7"/>
        <v>1.7488663108384868</v>
      </c>
      <c r="J25" s="159">
        <f t="shared" si="7"/>
        <v>1.7838436370552564</v>
      </c>
      <c r="K25" s="159">
        <f t="shared" si="7"/>
        <v>1.8195205097963618</v>
      </c>
      <c r="L25" s="159">
        <f t="shared" si="7"/>
        <v>1.8559109199922892</v>
      </c>
      <c r="M25" s="143">
        <f t="shared" ref="M25:M31" si="8">SUM(D25:L25)</f>
        <v>15.451351919606729</v>
      </c>
      <c r="P25" s="160"/>
    </row>
    <row r="26" spans="1:16" outlineLevel="1" x14ac:dyDescent="0.2">
      <c r="A26" t="s">
        <v>43</v>
      </c>
      <c r="B26" s="156" t="s">
        <v>2506</v>
      </c>
      <c r="D26" s="158">
        <v>1.0403579999999999</v>
      </c>
      <c r="E26" s="158">
        <f>D26*1.02</f>
        <v>1.0611651599999998</v>
      </c>
      <c r="F26" s="158">
        <f t="shared" ref="F26:L26" si="9">E26*1.02</f>
        <v>1.0823884631999998</v>
      </c>
      <c r="G26" s="158">
        <f t="shared" si="9"/>
        <v>1.1040362324639998</v>
      </c>
      <c r="H26" s="158">
        <f t="shared" si="9"/>
        <v>1.1261169571132799</v>
      </c>
      <c r="I26" s="158">
        <f t="shared" si="9"/>
        <v>1.1486392962555454</v>
      </c>
      <c r="J26" s="158">
        <f t="shared" si="9"/>
        <v>1.1716120821806564</v>
      </c>
      <c r="K26" s="158">
        <f t="shared" si="9"/>
        <v>1.1950443238242696</v>
      </c>
      <c r="L26" s="158">
        <f t="shared" si="9"/>
        <v>1.218945210300755</v>
      </c>
      <c r="M26" s="150">
        <f t="shared" si="8"/>
        <v>10.148305725338505</v>
      </c>
      <c r="P26" s="1" t="s">
        <v>2816</v>
      </c>
    </row>
    <row r="27" spans="1:16" outlineLevel="1" x14ac:dyDescent="0.2">
      <c r="A27" t="s">
        <v>2500</v>
      </c>
      <c r="B27" s="285" t="s">
        <v>2507</v>
      </c>
      <c r="D27" s="158">
        <v>0.15387500000000001</v>
      </c>
      <c r="E27" s="158">
        <f>D27*1.02</f>
        <v>0.15695250000000002</v>
      </c>
      <c r="F27" s="158">
        <f t="shared" ref="F27" si="10">E27*1.02</f>
        <v>0.16009155000000003</v>
      </c>
      <c r="G27" s="158">
        <f t="shared" ref="G27" si="11">F27*1.02</f>
        <v>0.16329338100000004</v>
      </c>
      <c r="H27" s="158">
        <f t="shared" ref="H27" si="12">G27*1.02</f>
        <v>0.16655924862000004</v>
      </c>
      <c r="I27" s="158">
        <f t="shared" ref="I27" si="13">H27*1.02</f>
        <v>0.16989043359240005</v>
      </c>
      <c r="J27" s="158">
        <f t="shared" ref="J27" si="14">I27*1.02</f>
        <v>0.17328824226424805</v>
      </c>
      <c r="K27" s="158">
        <f t="shared" ref="K27" si="15">J27*1.02</f>
        <v>0.17675400710953301</v>
      </c>
      <c r="L27" s="158">
        <f t="shared" ref="L27" si="16">K27*1.02</f>
        <v>0.18028908725172368</v>
      </c>
      <c r="M27" s="150">
        <f t="shared" si="8"/>
        <v>1.5009934498379052</v>
      </c>
      <c r="P27" s="277" t="s">
        <v>2957</v>
      </c>
    </row>
    <row r="28" spans="1:16" outlineLevel="1" x14ac:dyDescent="0.2">
      <c r="A28" t="s">
        <v>2500</v>
      </c>
      <c r="B28" s="285" t="s">
        <v>2508</v>
      </c>
      <c r="D28" s="158">
        <v>0.116733</v>
      </c>
      <c r="E28" s="158">
        <f t="shared" ref="E28:E30" si="17">D28*1.02</f>
        <v>0.11906766000000001</v>
      </c>
      <c r="F28" s="158">
        <f t="shared" ref="F28:F30" si="18">E28*1.02</f>
        <v>0.12144901320000001</v>
      </c>
      <c r="G28" s="158">
        <f t="shared" ref="G28:G30" si="19">F28*1.02</f>
        <v>0.12387799346400001</v>
      </c>
      <c r="H28" s="158">
        <f t="shared" ref="H28:H30" si="20">G28*1.02</f>
        <v>0.12635555333328002</v>
      </c>
      <c r="I28" s="158">
        <f t="shared" ref="I28:I30" si="21">H28*1.02</f>
        <v>0.12888266439994564</v>
      </c>
      <c r="J28" s="158">
        <f t="shared" ref="J28:J30" si="22">I28*1.02</f>
        <v>0.13146031768794456</v>
      </c>
      <c r="K28" s="158">
        <f t="shared" ref="K28:K30" si="23">J28*1.02</f>
        <v>0.13408952404170346</v>
      </c>
      <c r="L28" s="158">
        <f t="shared" ref="L28:L30" si="24">K28*1.02</f>
        <v>0.13677131452253755</v>
      </c>
      <c r="M28" s="150">
        <f t="shared" si="8"/>
        <v>1.1386870406494112</v>
      </c>
      <c r="P28" s="277" t="s">
        <v>2957</v>
      </c>
    </row>
    <row r="29" spans="1:16" outlineLevel="1" x14ac:dyDescent="0.2">
      <c r="A29" t="s">
        <v>2500</v>
      </c>
      <c r="B29" s="285" t="s">
        <v>2509</v>
      </c>
      <c r="D29" s="158">
        <v>1.0612E-2</v>
      </c>
      <c r="E29" s="158">
        <f t="shared" si="17"/>
        <v>1.0824240000000001E-2</v>
      </c>
      <c r="F29" s="158">
        <f t="shared" si="18"/>
        <v>1.10407248E-2</v>
      </c>
      <c r="G29" s="158">
        <f t="shared" si="19"/>
        <v>1.1261539296E-2</v>
      </c>
      <c r="H29" s="158">
        <f t="shared" si="20"/>
        <v>1.1486770081920001E-2</v>
      </c>
      <c r="I29" s="158">
        <f t="shared" si="21"/>
        <v>1.17165054835584E-2</v>
      </c>
      <c r="J29" s="158">
        <f t="shared" si="22"/>
        <v>1.1950835593229568E-2</v>
      </c>
      <c r="K29" s="158">
        <f t="shared" si="23"/>
        <v>1.2189852305094159E-2</v>
      </c>
      <c r="L29" s="158">
        <f t="shared" si="24"/>
        <v>1.2433649351196042E-2</v>
      </c>
      <c r="M29" s="150">
        <f t="shared" si="8"/>
        <v>0.10351611691099816</v>
      </c>
      <c r="P29" s="277" t="s">
        <v>2957</v>
      </c>
    </row>
    <row r="30" spans="1:16" outlineLevel="1" x14ac:dyDescent="0.2">
      <c r="A30" t="s">
        <v>2500</v>
      </c>
      <c r="B30" s="285" t="s">
        <v>2510</v>
      </c>
      <c r="D30" s="158">
        <v>6.3672000000000006E-2</v>
      </c>
      <c r="E30" s="158">
        <f t="shared" si="17"/>
        <v>6.4945440000000007E-2</v>
      </c>
      <c r="F30" s="158">
        <f t="shared" si="18"/>
        <v>6.6244348800000005E-2</v>
      </c>
      <c r="G30" s="158">
        <f t="shared" si="19"/>
        <v>6.7569235776000006E-2</v>
      </c>
      <c r="H30" s="158">
        <f t="shared" si="20"/>
        <v>6.8920620491520007E-2</v>
      </c>
      <c r="I30" s="158">
        <f t="shared" si="21"/>
        <v>7.0299032901350408E-2</v>
      </c>
      <c r="J30" s="158">
        <f t="shared" si="22"/>
        <v>7.1705013559377417E-2</v>
      </c>
      <c r="K30" s="158">
        <f t="shared" si="23"/>
        <v>7.313911383056497E-2</v>
      </c>
      <c r="L30" s="158">
        <f t="shared" si="24"/>
        <v>7.4601896107176269E-2</v>
      </c>
      <c r="M30" s="150">
        <f t="shared" si="8"/>
        <v>0.62109670146598905</v>
      </c>
      <c r="P30" s="277" t="s">
        <v>2957</v>
      </c>
    </row>
    <row r="31" spans="1:16" outlineLevel="1" x14ac:dyDescent="0.2">
      <c r="A31" t="s">
        <v>2500</v>
      </c>
      <c r="B31" s="156" t="s">
        <v>2511</v>
      </c>
      <c r="D31" s="158">
        <v>0.19875209999999999</v>
      </c>
      <c r="E31" s="158">
        <f>D31*1.02</f>
        <v>0.202727142</v>
      </c>
      <c r="F31" s="158">
        <f t="shared" ref="F31:L31" si="25">E31*1.02</f>
        <v>0.20678168484000001</v>
      </c>
      <c r="G31" s="158">
        <f t="shared" si="25"/>
        <v>0.21091731853680001</v>
      </c>
      <c r="H31" s="158">
        <f t="shared" si="25"/>
        <v>0.21513566490753602</v>
      </c>
      <c r="I31" s="158">
        <f t="shared" si="25"/>
        <v>0.21943837820568673</v>
      </c>
      <c r="J31" s="158">
        <f t="shared" si="25"/>
        <v>0.22382714576980048</v>
      </c>
      <c r="K31" s="158">
        <f t="shared" si="25"/>
        <v>0.22830368868519649</v>
      </c>
      <c r="L31" s="158">
        <f t="shared" si="25"/>
        <v>0.23286976245890043</v>
      </c>
      <c r="M31" s="150">
        <f t="shared" si="8"/>
        <v>1.9387528854039202</v>
      </c>
      <c r="P31" s="113" t="s">
        <v>2954</v>
      </c>
    </row>
    <row r="32" spans="1:16" x14ac:dyDescent="0.2">
      <c r="D32" s="276"/>
      <c r="E32" s="276"/>
      <c r="F32" s="276"/>
      <c r="G32" s="276"/>
      <c r="H32" s="276"/>
      <c r="I32" s="276"/>
      <c r="J32" s="276"/>
      <c r="K32" s="276"/>
      <c r="L32" s="276"/>
      <c r="M32" s="143"/>
      <c r="N32" s="160"/>
    </row>
    <row r="33" spans="1:16" s="152" customFormat="1" x14ac:dyDescent="0.2">
      <c r="A33" s="152" t="s">
        <v>2512</v>
      </c>
      <c r="B33" s="152" t="s">
        <v>2513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55">
        <f>SUM(D33:L33)</f>
        <v>0</v>
      </c>
      <c r="N33" s="162" t="s">
        <v>2514</v>
      </c>
    </row>
    <row r="34" spans="1:16" x14ac:dyDescent="0.2">
      <c r="B34" s="156"/>
      <c r="D34" s="159"/>
      <c r="E34" s="159"/>
      <c r="F34" s="159"/>
      <c r="G34" s="159"/>
      <c r="H34" s="159"/>
      <c r="I34" s="159"/>
      <c r="J34" s="159"/>
      <c r="K34" s="159"/>
      <c r="L34" s="159"/>
      <c r="M34" s="143"/>
      <c r="N34" s="160"/>
    </row>
    <row r="35" spans="1:16" s="152" customFormat="1" x14ac:dyDescent="0.2">
      <c r="A35" s="152" t="s">
        <v>43</v>
      </c>
      <c r="B35" s="163" t="s">
        <v>2515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55">
        <f>SUM(D35:L35)</f>
        <v>0</v>
      </c>
      <c r="N35" s="162" t="s">
        <v>2514</v>
      </c>
    </row>
    <row r="36" spans="1:16" x14ac:dyDescent="0.2">
      <c r="B36" s="156"/>
      <c r="D36" s="142"/>
      <c r="E36" s="142"/>
      <c r="F36" s="142"/>
      <c r="G36" s="142"/>
      <c r="H36" s="142"/>
      <c r="I36" s="142"/>
      <c r="J36" s="142"/>
      <c r="K36" s="142"/>
      <c r="L36" s="142"/>
      <c r="M36" s="143"/>
    </row>
    <row r="37" spans="1:16" s="242" customFormat="1" x14ac:dyDescent="0.2">
      <c r="A37" s="242" t="s">
        <v>2512</v>
      </c>
      <c r="B37" s="281" t="s">
        <v>2516</v>
      </c>
      <c r="D37" s="142">
        <v>0.86629999999999996</v>
      </c>
      <c r="E37" s="142">
        <v>0.88362600000000002</v>
      </c>
      <c r="F37" s="142">
        <v>0.90129851999999999</v>
      </c>
      <c r="G37" s="142">
        <v>0.91932449039999997</v>
      </c>
      <c r="H37" s="142">
        <v>0.93771098020800003</v>
      </c>
      <c r="I37" s="142">
        <v>0.95646519981216005</v>
      </c>
      <c r="J37" s="142">
        <v>0.97559450380840329</v>
      </c>
      <c r="K37" s="142">
        <v>0.99510639388457134</v>
      </c>
      <c r="L37" s="142">
        <v>1.0150085217622629</v>
      </c>
      <c r="M37" s="143">
        <f>SUM(D37:L37)</f>
        <v>8.4504346098753977</v>
      </c>
      <c r="P37" s="36" t="s">
        <v>2994</v>
      </c>
    </row>
    <row r="38" spans="1:16" x14ac:dyDescent="0.2">
      <c r="B38" s="156"/>
      <c r="D38" s="274"/>
      <c r="E38" s="159"/>
      <c r="F38" s="159"/>
      <c r="G38" s="159"/>
      <c r="H38" s="159"/>
      <c r="I38" s="159"/>
      <c r="J38" s="159"/>
      <c r="K38" s="159"/>
      <c r="L38" s="159"/>
      <c r="M38" s="143"/>
      <c r="N38" s="160"/>
    </row>
    <row r="39" spans="1:16" ht="15.75" x14ac:dyDescent="0.25">
      <c r="B39" s="164"/>
      <c r="C39" s="165">
        <f t="shared" ref="C39" si="26">C7+C21+C23+C25+C33+C24+C35+C22+C6+C37</f>
        <v>0</v>
      </c>
      <c r="D39" s="165">
        <f>D7+D21+D23+D25+D33+D24+D35+D22+D6+D37</f>
        <v>33.132686388392003</v>
      </c>
      <c r="E39" s="165">
        <f t="shared" ref="E39:L39" si="27">E7+E21+E23+E25+E33+E24+E35+E22+E6+E37</f>
        <v>32.849636269284844</v>
      </c>
      <c r="F39" s="165">
        <f t="shared" si="27"/>
        <v>34.387567004294063</v>
      </c>
      <c r="G39" s="165">
        <f t="shared" si="27"/>
        <v>35.729114267936446</v>
      </c>
      <c r="H39" s="165">
        <f t="shared" si="27"/>
        <v>37.151347703865923</v>
      </c>
      <c r="I39" s="165">
        <f t="shared" si="27"/>
        <v>38.977536962278258</v>
      </c>
      <c r="J39" s="165">
        <f t="shared" si="27"/>
        <v>40.60376783846722</v>
      </c>
      <c r="K39" s="165">
        <f t="shared" si="27"/>
        <v>42.371574066675279</v>
      </c>
      <c r="L39" s="165">
        <f t="shared" si="27"/>
        <v>44.448948113019433</v>
      </c>
      <c r="M39" s="166">
        <f>SUM(D39:L39)</f>
        <v>339.65217861421348</v>
      </c>
      <c r="N39" s="167">
        <f>M7+M21+M23+M25+M33+M24+M35+M22+M6+M37</f>
        <v>339.65217861421348</v>
      </c>
    </row>
    <row r="40" spans="1:16" x14ac:dyDescent="0.2">
      <c r="B40" s="286" t="s">
        <v>3849</v>
      </c>
      <c r="D40" s="287">
        <f>D39-D15</f>
        <v>31.732686388392004</v>
      </c>
      <c r="E40" s="287">
        <f t="shared" ref="E40:M40" si="28">E39-E15</f>
        <v>31.449636269284845</v>
      </c>
      <c r="F40" s="287">
        <f t="shared" si="28"/>
        <v>33.087567004294065</v>
      </c>
      <c r="G40" s="287">
        <f t="shared" si="28"/>
        <v>34.429114267936448</v>
      </c>
      <c r="H40" s="287">
        <f t="shared" si="28"/>
        <v>35.851347703865926</v>
      </c>
      <c r="I40" s="287">
        <f t="shared" si="28"/>
        <v>37.577536962278259</v>
      </c>
      <c r="J40" s="287">
        <f t="shared" si="28"/>
        <v>39.203767838467222</v>
      </c>
      <c r="K40" s="287">
        <f t="shared" si="28"/>
        <v>41.071574066675282</v>
      </c>
      <c r="L40" s="287">
        <f t="shared" si="28"/>
        <v>43.148948113019436</v>
      </c>
      <c r="M40" s="287">
        <f t="shared" si="28"/>
        <v>327.55217861421346</v>
      </c>
    </row>
    <row r="41" spans="1:16" ht="15.75" x14ac:dyDescent="0.25">
      <c r="A41" s="168" t="s">
        <v>2517</v>
      </c>
    </row>
    <row r="42" spans="1:16" ht="15.75" x14ac:dyDescent="0.25">
      <c r="A42" s="169"/>
      <c r="B42" s="169"/>
      <c r="C42" s="169"/>
      <c r="D42" s="170" t="str">
        <f>D5</f>
        <v>2023 O&amp;M</v>
      </c>
      <c r="E42" s="170" t="str">
        <f t="shared" ref="E42:L42" si="29">E5</f>
        <v>2024 O&amp;M</v>
      </c>
      <c r="F42" s="170" t="str">
        <f t="shared" si="29"/>
        <v>2025 O&amp;M</v>
      </c>
      <c r="G42" s="170" t="str">
        <f t="shared" si="29"/>
        <v>2026 O&amp;M</v>
      </c>
      <c r="H42" s="170" t="str">
        <f t="shared" si="29"/>
        <v>2027 O&amp;M</v>
      </c>
      <c r="I42" s="170" t="str">
        <f t="shared" si="29"/>
        <v>2028 O&amp;M</v>
      </c>
      <c r="J42" s="170" t="str">
        <f t="shared" si="29"/>
        <v>2029 O&amp;M</v>
      </c>
      <c r="K42" s="170" t="str">
        <f t="shared" si="29"/>
        <v>2030 O&amp;M</v>
      </c>
      <c r="L42" s="170" t="str">
        <f t="shared" si="29"/>
        <v>2031 O&amp;M</v>
      </c>
      <c r="M42" s="171" t="s">
        <v>2518</v>
      </c>
    </row>
    <row r="43" spans="1:16" x14ac:dyDescent="0.2">
      <c r="A43" s="169"/>
      <c r="B43" s="172" t="s">
        <v>2519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73"/>
    </row>
    <row r="44" spans="1:16" x14ac:dyDescent="0.2">
      <c r="A44" s="169" t="s">
        <v>43</v>
      </c>
      <c r="B44" s="169" t="s">
        <v>30</v>
      </c>
      <c r="C44" s="169"/>
      <c r="D44" s="169">
        <f>D6*1000000</f>
        <v>477440</v>
      </c>
      <c r="E44" s="169">
        <f t="shared" ref="E44:L44" si="30">E6*1000000</f>
        <v>486988.79999999999</v>
      </c>
      <c r="F44" s="169">
        <f t="shared" si="30"/>
        <v>496728.57600000006</v>
      </c>
      <c r="G44" s="169">
        <f t="shared" si="30"/>
        <v>506663.14752000006</v>
      </c>
      <c r="H44" s="169">
        <f t="shared" si="30"/>
        <v>516796.41047040006</v>
      </c>
      <c r="I44" s="169">
        <f t="shared" si="30"/>
        <v>527132.33867980808</v>
      </c>
      <c r="J44" s="169">
        <f t="shared" si="30"/>
        <v>537674.98545340425</v>
      </c>
      <c r="K44" s="169">
        <f t="shared" si="30"/>
        <v>548428.48516247235</v>
      </c>
      <c r="L44" s="169">
        <f t="shared" si="30"/>
        <v>559397.05486572173</v>
      </c>
      <c r="M44" s="173">
        <f t="shared" ref="M44:M54" si="31">SUM(D44:L44)</f>
        <v>4657249.7981518069</v>
      </c>
    </row>
    <row r="45" spans="1:16" x14ac:dyDescent="0.2">
      <c r="A45" s="169" t="s">
        <v>43</v>
      </c>
      <c r="B45" s="174" t="s">
        <v>2520</v>
      </c>
      <c r="C45" s="169"/>
      <c r="D45" s="169">
        <f>D8*1000000</f>
        <v>24001407.620248001</v>
      </c>
      <c r="E45" s="169">
        <f t="shared" ref="E45:L45" si="32">E8*1000000</f>
        <v>24223435.772652961</v>
      </c>
      <c r="F45" s="169">
        <f t="shared" si="32"/>
        <v>25645904.48810602</v>
      </c>
      <c r="G45" s="169">
        <f t="shared" si="32"/>
        <v>26768822.577868138</v>
      </c>
      <c r="H45" s="169">
        <f t="shared" si="32"/>
        <v>27992199.029425502</v>
      </c>
      <c r="I45" s="169">
        <f t="shared" si="32"/>
        <v>29516043.010014012</v>
      </c>
      <c r="J45" s="169">
        <f t="shared" si="32"/>
        <v>30940363.870214295</v>
      </c>
      <c r="K45" s="169">
        <f t="shared" si="32"/>
        <v>32502382.06372501</v>
      </c>
      <c r="L45" s="169">
        <f t="shared" si="32"/>
        <v>34267501.166911259</v>
      </c>
      <c r="M45" s="173">
        <f t="shared" si="31"/>
        <v>255858059.59916514</v>
      </c>
    </row>
    <row r="46" spans="1:16" x14ac:dyDescent="0.2">
      <c r="A46" s="169" t="s">
        <v>2500</v>
      </c>
      <c r="B46" s="169" t="s">
        <v>2521</v>
      </c>
      <c r="C46" s="169"/>
      <c r="D46" s="169">
        <f t="shared" ref="D46:L46" si="33">D16*1000000</f>
        <v>3660969.0521439998</v>
      </c>
      <c r="E46" s="169">
        <f t="shared" si="33"/>
        <v>3035211.5863118796</v>
      </c>
      <c r="F46" s="169">
        <f t="shared" si="33"/>
        <v>3130376.8276616419</v>
      </c>
      <c r="G46" s="169">
        <f t="shared" si="33"/>
        <v>3227059.2877713717</v>
      </c>
      <c r="H46" s="169">
        <f t="shared" si="33"/>
        <v>3302286.6240975517</v>
      </c>
      <c r="I46" s="169">
        <f t="shared" si="33"/>
        <v>3379285.6609145226</v>
      </c>
      <c r="J46" s="169">
        <f t="shared" si="33"/>
        <v>3458098.5110762091</v>
      </c>
      <c r="K46" s="169">
        <f t="shared" si="33"/>
        <v>3631003.4366300195</v>
      </c>
      <c r="L46" s="169">
        <f t="shared" si="33"/>
        <v>3812553.6084615211</v>
      </c>
      <c r="M46" s="173">
        <f t="shared" si="31"/>
        <v>30636844.595068716</v>
      </c>
    </row>
    <row r="47" spans="1:16" x14ac:dyDescent="0.2">
      <c r="A47" s="169" t="s">
        <v>2500</v>
      </c>
      <c r="B47" s="169" t="s">
        <v>22</v>
      </c>
      <c r="C47" s="169"/>
      <c r="D47" s="169">
        <f t="shared" ref="D47:L50" si="34">D21*1000000</f>
        <v>523913.61599999998</v>
      </c>
      <c r="E47" s="169">
        <f t="shared" si="34"/>
        <v>534391.88831999991</v>
      </c>
      <c r="F47" s="169">
        <f t="shared" si="34"/>
        <v>545079.72608639998</v>
      </c>
      <c r="G47" s="169">
        <f t="shared" si="34"/>
        <v>555981.32060812798</v>
      </c>
      <c r="H47" s="169">
        <f t="shared" si="34"/>
        <v>567100.94702029054</v>
      </c>
      <c r="I47" s="169">
        <f t="shared" si="34"/>
        <v>578442.96596069646</v>
      </c>
      <c r="J47" s="169">
        <f t="shared" si="34"/>
        <v>590011.82527991035</v>
      </c>
      <c r="K47" s="169">
        <f t="shared" si="34"/>
        <v>601812.06178550865</v>
      </c>
      <c r="L47" s="169">
        <f t="shared" si="34"/>
        <v>613848.30302121886</v>
      </c>
      <c r="M47" s="173">
        <f t="shared" si="31"/>
        <v>5110582.6540821521</v>
      </c>
    </row>
    <row r="48" spans="1:16" x14ac:dyDescent="0.2">
      <c r="A48" s="169" t="s">
        <v>2500</v>
      </c>
      <c r="B48" s="169" t="s">
        <v>31</v>
      </c>
      <c r="C48" s="169"/>
      <c r="D48" s="169">
        <f t="shared" si="34"/>
        <v>0</v>
      </c>
      <c r="E48" s="169">
        <f t="shared" si="34"/>
        <v>0</v>
      </c>
      <c r="F48" s="169">
        <f t="shared" si="34"/>
        <v>0</v>
      </c>
      <c r="G48" s="169">
        <f t="shared" si="34"/>
        <v>0</v>
      </c>
      <c r="H48" s="169">
        <f t="shared" si="34"/>
        <v>0</v>
      </c>
      <c r="I48" s="169">
        <f t="shared" si="34"/>
        <v>0</v>
      </c>
      <c r="J48" s="169">
        <f t="shared" si="34"/>
        <v>0</v>
      </c>
      <c r="K48" s="169">
        <f t="shared" si="34"/>
        <v>0</v>
      </c>
      <c r="L48" s="169">
        <f t="shared" si="34"/>
        <v>0</v>
      </c>
      <c r="M48" s="173">
        <f t="shared" si="31"/>
        <v>0</v>
      </c>
    </row>
    <row r="49" spans="1:13" x14ac:dyDescent="0.2">
      <c r="A49" s="169" t="s">
        <v>43</v>
      </c>
      <c r="B49" s="169" t="s">
        <v>23</v>
      </c>
      <c r="C49" s="169"/>
      <c r="D49" s="169">
        <f t="shared" si="34"/>
        <v>618654</v>
      </c>
      <c r="E49" s="169">
        <f t="shared" si="34"/>
        <v>670300.08000000007</v>
      </c>
      <c r="F49" s="169">
        <f t="shared" si="34"/>
        <v>720183.08160000003</v>
      </c>
      <c r="G49" s="169">
        <f t="shared" si="34"/>
        <v>770307.74323200004</v>
      </c>
      <c r="H49" s="169">
        <f t="shared" si="34"/>
        <v>820678.89809664001</v>
      </c>
      <c r="I49" s="169">
        <f t="shared" si="34"/>
        <v>871301.47605857288</v>
      </c>
      <c r="J49" s="169">
        <f t="shared" si="34"/>
        <v>918180.505579744</v>
      </c>
      <c r="K49" s="169">
        <f t="shared" si="34"/>
        <v>973321.11569133902</v>
      </c>
      <c r="L49" s="169">
        <f t="shared" si="34"/>
        <v>1024728.5380051659</v>
      </c>
      <c r="M49" s="173">
        <f t="shared" si="31"/>
        <v>7387655.4382634619</v>
      </c>
    </row>
    <row r="50" spans="1:13" x14ac:dyDescent="0.2">
      <c r="A50" s="169" t="s">
        <v>2500</v>
      </c>
      <c r="B50" s="169" t="s">
        <v>1275</v>
      </c>
      <c r="C50" s="169"/>
      <c r="D50" s="169">
        <f t="shared" si="34"/>
        <v>0</v>
      </c>
      <c r="E50" s="169">
        <f t="shared" si="34"/>
        <v>0</v>
      </c>
      <c r="F50" s="169">
        <f t="shared" si="34"/>
        <v>0</v>
      </c>
      <c r="G50" s="169">
        <f t="shared" si="34"/>
        <v>0</v>
      </c>
      <c r="H50" s="169">
        <f t="shared" si="34"/>
        <v>0</v>
      </c>
      <c r="I50" s="169">
        <f t="shared" si="34"/>
        <v>0</v>
      </c>
      <c r="J50" s="169">
        <f t="shared" si="34"/>
        <v>0</v>
      </c>
      <c r="K50" s="169">
        <f t="shared" si="34"/>
        <v>0</v>
      </c>
      <c r="L50" s="169">
        <f t="shared" si="34"/>
        <v>0</v>
      </c>
      <c r="M50" s="173">
        <f t="shared" si="31"/>
        <v>0</v>
      </c>
    </row>
    <row r="51" spans="1:13" x14ac:dyDescent="0.2">
      <c r="A51" s="169" t="s">
        <v>43</v>
      </c>
      <c r="B51" s="169" t="s">
        <v>2522</v>
      </c>
      <c r="C51" s="169"/>
      <c r="D51" s="169">
        <f t="shared" ref="D51:L51" si="35">D26*1000000</f>
        <v>1040357.9999999999</v>
      </c>
      <c r="E51" s="169">
        <f t="shared" si="35"/>
        <v>1061165.1599999999</v>
      </c>
      <c r="F51" s="169">
        <f t="shared" si="35"/>
        <v>1082388.4631999999</v>
      </c>
      <c r="G51" s="169">
        <f t="shared" si="35"/>
        <v>1104036.2324639999</v>
      </c>
      <c r="H51" s="169">
        <f t="shared" si="35"/>
        <v>1126116.95711328</v>
      </c>
      <c r="I51" s="169">
        <f t="shared" si="35"/>
        <v>1148639.2962555455</v>
      </c>
      <c r="J51" s="169">
        <f t="shared" si="35"/>
        <v>1171612.0821806565</v>
      </c>
      <c r="K51" s="169">
        <f t="shared" si="35"/>
        <v>1195044.3238242697</v>
      </c>
      <c r="L51" s="169">
        <f t="shared" si="35"/>
        <v>1218945.210300755</v>
      </c>
      <c r="M51" s="173">
        <f t="shared" si="31"/>
        <v>10148305.725338506</v>
      </c>
    </row>
    <row r="52" spans="1:13" x14ac:dyDescent="0.2">
      <c r="A52" s="169" t="s">
        <v>2500</v>
      </c>
      <c r="B52" s="169" t="s">
        <v>2523</v>
      </c>
      <c r="C52" s="169"/>
      <c r="D52" s="169">
        <f t="shared" ref="D52:L52" si="36">SUM(D27:D31)*1000000</f>
        <v>543644.10000000009</v>
      </c>
      <c r="E52" s="169">
        <f t="shared" si="36"/>
        <v>554516.98199999996</v>
      </c>
      <c r="F52" s="169">
        <f t="shared" si="36"/>
        <v>565607.3216400001</v>
      </c>
      <c r="G52" s="169">
        <f t="shared" si="36"/>
        <v>576919.46807280008</v>
      </c>
      <c r="H52" s="169">
        <f t="shared" si="36"/>
        <v>588457.857434256</v>
      </c>
      <c r="I52" s="169">
        <f t="shared" si="36"/>
        <v>600227.01458294131</v>
      </c>
      <c r="J52" s="169">
        <f t="shared" si="36"/>
        <v>612231.55487460014</v>
      </c>
      <c r="K52" s="169">
        <f t="shared" si="36"/>
        <v>624476.18597209209</v>
      </c>
      <c r="L52" s="169">
        <f t="shared" si="36"/>
        <v>636965.70969153394</v>
      </c>
      <c r="M52" s="173">
        <f t="shared" si="31"/>
        <v>5303046.1942682229</v>
      </c>
    </row>
    <row r="53" spans="1:13" x14ac:dyDescent="0.2">
      <c r="A53" s="169" t="s">
        <v>2512</v>
      </c>
      <c r="B53" s="175" t="s">
        <v>2516</v>
      </c>
      <c r="C53" s="169"/>
      <c r="D53" s="169">
        <f t="shared" ref="D53:L53" si="37">D37*1000000</f>
        <v>866300</v>
      </c>
      <c r="E53" s="169">
        <f t="shared" si="37"/>
        <v>883626</v>
      </c>
      <c r="F53" s="169">
        <f t="shared" si="37"/>
        <v>901298.52</v>
      </c>
      <c r="G53" s="169">
        <f t="shared" si="37"/>
        <v>919324.49040000001</v>
      </c>
      <c r="H53" s="169">
        <f t="shared" si="37"/>
        <v>937710.98020800005</v>
      </c>
      <c r="I53" s="169">
        <f t="shared" si="37"/>
        <v>956465.19981216011</v>
      </c>
      <c r="J53" s="169">
        <f t="shared" si="37"/>
        <v>975594.50380840327</v>
      </c>
      <c r="K53" s="169">
        <f t="shared" si="37"/>
        <v>995106.39388457139</v>
      </c>
      <c r="L53" s="169">
        <f t="shared" si="37"/>
        <v>1015008.5217622629</v>
      </c>
      <c r="M53" s="173">
        <f t="shared" si="31"/>
        <v>8450434.6098753978</v>
      </c>
    </row>
    <row r="54" spans="1:13" x14ac:dyDescent="0.2">
      <c r="A54" s="169"/>
      <c r="B54" s="175"/>
      <c r="C54" s="169"/>
      <c r="D54" s="176">
        <f t="shared" ref="D54:L54" si="38">SUM(D44:D53)</f>
        <v>31732686.388392001</v>
      </c>
      <c r="E54" s="176">
        <f t="shared" si="38"/>
        <v>31449636.269284841</v>
      </c>
      <c r="F54" s="176">
        <f t="shared" si="38"/>
        <v>33087567.00429406</v>
      </c>
      <c r="G54" s="176">
        <f t="shared" si="38"/>
        <v>34429114.267936438</v>
      </c>
      <c r="H54" s="176">
        <f t="shared" si="38"/>
        <v>35851347.703865923</v>
      </c>
      <c r="I54" s="176">
        <f t="shared" si="38"/>
        <v>37577536.962278254</v>
      </c>
      <c r="J54" s="176">
        <f t="shared" si="38"/>
        <v>39203767.838467225</v>
      </c>
      <c r="K54" s="176">
        <f t="shared" si="38"/>
        <v>41071574.06667529</v>
      </c>
      <c r="L54" s="176">
        <f t="shared" si="38"/>
        <v>43148948.113019444</v>
      </c>
      <c r="M54" s="177">
        <f t="shared" si="31"/>
        <v>327552178.61421353</v>
      </c>
    </row>
    <row r="55" spans="1:13" x14ac:dyDescent="0.2">
      <c r="A55" s="169"/>
      <c r="B55" s="175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73"/>
    </row>
    <row r="56" spans="1:13" x14ac:dyDescent="0.2">
      <c r="A56" s="169"/>
      <c r="B56" s="172" t="s">
        <v>2524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73"/>
    </row>
    <row r="57" spans="1:13" x14ac:dyDescent="0.2">
      <c r="A57" s="169" t="s">
        <v>2512</v>
      </c>
      <c r="B57" s="169" t="s">
        <v>2513</v>
      </c>
      <c r="C57" s="169"/>
      <c r="D57" s="169">
        <f t="shared" ref="D57:L57" si="39">D33*1000000</f>
        <v>0</v>
      </c>
      <c r="E57" s="169">
        <f t="shared" si="39"/>
        <v>0</v>
      </c>
      <c r="F57" s="169">
        <f t="shared" si="39"/>
        <v>0</v>
      </c>
      <c r="G57" s="169">
        <f t="shared" si="39"/>
        <v>0</v>
      </c>
      <c r="H57" s="169">
        <f t="shared" si="39"/>
        <v>0</v>
      </c>
      <c r="I57" s="169">
        <f t="shared" si="39"/>
        <v>0</v>
      </c>
      <c r="J57" s="169">
        <f t="shared" si="39"/>
        <v>0</v>
      </c>
      <c r="K57" s="169">
        <f t="shared" si="39"/>
        <v>0</v>
      </c>
      <c r="L57" s="169">
        <f t="shared" si="39"/>
        <v>0</v>
      </c>
      <c r="M57" s="173">
        <f>SUM(D57:L57)</f>
        <v>0</v>
      </c>
    </row>
    <row r="58" spans="1:13" x14ac:dyDescent="0.2">
      <c r="A58" s="169" t="s">
        <v>43</v>
      </c>
      <c r="B58" s="175" t="s">
        <v>2515</v>
      </c>
      <c r="C58" s="169"/>
      <c r="D58" s="169">
        <f t="shared" ref="D58:L58" si="40">D35*1000000</f>
        <v>0</v>
      </c>
      <c r="E58" s="169">
        <f t="shared" si="40"/>
        <v>0</v>
      </c>
      <c r="F58" s="169">
        <f t="shared" si="40"/>
        <v>0</v>
      </c>
      <c r="G58" s="169">
        <f t="shared" si="40"/>
        <v>0</v>
      </c>
      <c r="H58" s="169">
        <f t="shared" si="40"/>
        <v>0</v>
      </c>
      <c r="I58" s="169">
        <f t="shared" si="40"/>
        <v>0</v>
      </c>
      <c r="J58" s="169">
        <f t="shared" si="40"/>
        <v>0</v>
      </c>
      <c r="K58" s="169">
        <f t="shared" si="40"/>
        <v>0</v>
      </c>
      <c r="L58" s="169">
        <f t="shared" si="40"/>
        <v>0</v>
      </c>
      <c r="M58" s="173">
        <f>SUM(D58:L58)</f>
        <v>0</v>
      </c>
    </row>
    <row r="59" spans="1:13" x14ac:dyDescent="0.2">
      <c r="A59" s="169" t="s">
        <v>43</v>
      </c>
      <c r="B59" s="174" t="s">
        <v>2525</v>
      </c>
      <c r="C59" s="169"/>
      <c r="D59" s="169">
        <f t="shared" ref="D59:L59" si="41">D15*1000000</f>
        <v>1400000</v>
      </c>
      <c r="E59" s="169">
        <f t="shared" si="41"/>
        <v>1400000</v>
      </c>
      <c r="F59" s="169">
        <f t="shared" si="41"/>
        <v>1300000</v>
      </c>
      <c r="G59" s="169">
        <f t="shared" si="41"/>
        <v>1300000</v>
      </c>
      <c r="H59" s="169">
        <f t="shared" si="41"/>
        <v>1300000</v>
      </c>
      <c r="I59" s="169">
        <f t="shared" si="41"/>
        <v>1400000</v>
      </c>
      <c r="J59" s="169">
        <f t="shared" si="41"/>
        <v>1400000</v>
      </c>
      <c r="K59" s="169">
        <f t="shared" si="41"/>
        <v>1300000</v>
      </c>
      <c r="L59" s="169">
        <f t="shared" si="41"/>
        <v>1300000</v>
      </c>
      <c r="M59" s="173">
        <f>SUM(D59:L59)</f>
        <v>12100000</v>
      </c>
    </row>
    <row r="60" spans="1:13" x14ac:dyDescent="0.2">
      <c r="A60" s="169"/>
      <c r="B60" s="175"/>
      <c r="C60" s="169"/>
      <c r="D60" s="176">
        <f>SUM(D57:D59)</f>
        <v>1400000</v>
      </c>
      <c r="E60" s="176">
        <f t="shared" ref="E60:L60" si="42">SUM(E57:E59)</f>
        <v>1400000</v>
      </c>
      <c r="F60" s="176">
        <f t="shared" si="42"/>
        <v>1300000</v>
      </c>
      <c r="G60" s="176">
        <f t="shared" si="42"/>
        <v>1300000</v>
      </c>
      <c r="H60" s="176">
        <f t="shared" si="42"/>
        <v>1300000</v>
      </c>
      <c r="I60" s="176">
        <f t="shared" si="42"/>
        <v>1400000</v>
      </c>
      <c r="J60" s="176">
        <f t="shared" si="42"/>
        <v>1400000</v>
      </c>
      <c r="K60" s="176">
        <f t="shared" si="42"/>
        <v>1300000</v>
      </c>
      <c r="L60" s="176">
        <f t="shared" si="42"/>
        <v>1300000</v>
      </c>
      <c r="M60" s="177">
        <f>SUM(D60:L60)</f>
        <v>12100000</v>
      </c>
    </row>
    <row r="61" spans="1:13" x14ac:dyDescent="0.2">
      <c r="A61" s="169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73"/>
    </row>
    <row r="62" spans="1:13" x14ac:dyDescent="0.2">
      <c r="A62" s="169"/>
      <c r="B62" s="169"/>
      <c r="C62" s="169"/>
      <c r="D62" s="176">
        <f>D54+D60</f>
        <v>33132686.388392001</v>
      </c>
      <c r="E62" s="176">
        <f t="shared" ref="E62:L62" si="43">E54+E60</f>
        <v>32849636.269284841</v>
      </c>
      <c r="F62" s="176">
        <f t="shared" si="43"/>
        <v>34387567.00429406</v>
      </c>
      <c r="G62" s="176">
        <f t="shared" si="43"/>
        <v>35729114.267936438</v>
      </c>
      <c r="H62" s="176">
        <f t="shared" si="43"/>
        <v>37151347.703865923</v>
      </c>
      <c r="I62" s="176">
        <f t="shared" si="43"/>
        <v>38977536.962278254</v>
      </c>
      <c r="J62" s="176">
        <f t="shared" si="43"/>
        <v>40603767.838467225</v>
      </c>
      <c r="K62" s="176">
        <f t="shared" si="43"/>
        <v>42371574.06667529</v>
      </c>
      <c r="L62" s="176">
        <f t="shared" si="43"/>
        <v>44448948.113019444</v>
      </c>
      <c r="M62" s="177">
        <f>SUM(D62:L62)</f>
        <v>339652178.61421353</v>
      </c>
    </row>
    <row r="63" spans="1:13" x14ac:dyDescent="0.2">
      <c r="M63" s="178">
        <f>M54+M60-M62</f>
        <v>0</v>
      </c>
    </row>
  </sheetData>
  <conditionalFormatting sqref="M63">
    <cfRule type="cellIs" dxfId="25" priority="1" operator="not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C65C-9CDA-4B7D-9CBC-0B7870DC1D1B}">
  <sheetPr transitionEvaluation="1" transitionEntry="1">
    <tabColor theme="0" tint="-0.499984740745262"/>
    <pageSetUpPr fitToPage="1"/>
  </sheetPr>
  <dimension ref="A1:V86"/>
  <sheetViews>
    <sheetView view="pageBreakPreview" zoomScale="60" zoomScaleNormal="70" workbookViewId="0">
      <pane ySplit="12" topLeftCell="A13" activePane="bottomLeft" state="frozen"/>
      <selection pane="bottomLeft" activeCell="A2" sqref="A2:U2"/>
    </sheetView>
  </sheetViews>
  <sheetFormatPr defaultColWidth="9.77734375" defaultRowHeight="15" x14ac:dyDescent="0.2"/>
  <cols>
    <col min="1" max="1" width="4" style="53" customWidth="1"/>
    <col min="2" max="2" width="8.5546875" style="53" customWidth="1"/>
    <col min="3" max="4" width="11" style="1" customWidth="1"/>
    <col min="5" max="5" width="37.21875" style="1" customWidth="1"/>
    <col min="6" max="6" width="12.33203125" style="1" customWidth="1"/>
    <col min="7" max="7" width="12.21875" style="1" bestFit="1" customWidth="1"/>
    <col min="8" max="8" width="2.77734375" style="2" customWidth="1"/>
    <col min="9" max="18" width="11" style="1" customWidth="1"/>
    <col min="19" max="19" width="10.88671875" style="1" bestFit="1" customWidth="1"/>
    <col min="20" max="20" width="13" style="1" bestFit="1" customWidth="1"/>
    <col min="21" max="21" width="12.6640625" style="1" customWidth="1"/>
    <col min="22" max="22" width="3.21875" style="1" bestFit="1" customWidth="1"/>
    <col min="23" max="24" width="9.77734375" style="1" customWidth="1"/>
    <col min="25" max="31" width="12.77734375" style="1" customWidth="1"/>
    <col min="32" max="16384" width="9.77734375" style="1"/>
  </cols>
  <sheetData>
    <row r="1" spans="1:22" x14ac:dyDescent="0.2">
      <c r="A1" s="99" t="s">
        <v>2575</v>
      </c>
      <c r="B1" s="100"/>
      <c r="C1" s="101"/>
      <c r="D1" s="101"/>
      <c r="E1" s="101"/>
    </row>
    <row r="2" spans="1:22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2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</row>
    <row r="4" spans="1:22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</row>
    <row r="5" spans="1:22" s="3" customFormat="1" ht="15.75" x14ac:dyDescent="0.25">
      <c r="A5" s="290" t="s">
        <v>1271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</row>
    <row r="6" spans="1:22" ht="15.75" x14ac:dyDescent="0.25">
      <c r="A6" s="52" t="s">
        <v>0</v>
      </c>
      <c r="B6" s="52"/>
      <c r="C6" s="4"/>
      <c r="D6" s="4"/>
      <c r="E6" s="5"/>
      <c r="F6" s="5"/>
      <c r="G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15.75" x14ac:dyDescent="0.25">
      <c r="A7" s="290" t="s">
        <v>36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</row>
    <row r="8" spans="1:22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</row>
    <row r="9" spans="1:22" ht="15.75" x14ac:dyDescent="0.25">
      <c r="C9" s="5"/>
      <c r="D9" s="5"/>
      <c r="E9" s="5"/>
      <c r="F9" s="5"/>
      <c r="G9" s="5"/>
      <c r="I9" s="5"/>
      <c r="J9" s="5"/>
      <c r="K9" s="5"/>
      <c r="L9" s="5"/>
      <c r="M9" s="5"/>
      <c r="N9" s="5"/>
      <c r="O9" s="5"/>
      <c r="P9" s="3"/>
      <c r="Q9" s="5"/>
      <c r="R9" s="5"/>
      <c r="S9" s="5"/>
      <c r="T9" s="5"/>
      <c r="U9" s="5"/>
    </row>
    <row r="10" spans="1:22" x14ac:dyDescent="0.2">
      <c r="C10" s="5"/>
      <c r="D10" s="5"/>
      <c r="E10" s="5"/>
      <c r="F10" s="5"/>
      <c r="G10" s="5"/>
      <c r="H10" s="6"/>
      <c r="I10" s="5"/>
      <c r="J10" s="5"/>
      <c r="K10" s="5"/>
      <c r="L10" s="5"/>
      <c r="U10" s="32" t="s">
        <v>2</v>
      </c>
    </row>
    <row r="11" spans="1:22" ht="15" customHeight="1" x14ac:dyDescent="0.2">
      <c r="C11" s="1" t="s">
        <v>1282</v>
      </c>
      <c r="D11" s="120" t="s">
        <v>20</v>
      </c>
      <c r="F11" s="120" t="s">
        <v>1282</v>
      </c>
      <c r="G11" s="120" t="s">
        <v>20</v>
      </c>
      <c r="H11" s="6"/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32" t="s">
        <v>4</v>
      </c>
    </row>
    <row r="12" spans="1:22" ht="15.75" thickBot="1" x14ac:dyDescent="0.25">
      <c r="A12" s="59" t="s">
        <v>5</v>
      </c>
      <c r="B12" s="59" t="s">
        <v>54</v>
      </c>
      <c r="C12" s="57" t="s">
        <v>35</v>
      </c>
      <c r="D12" s="57" t="s">
        <v>35</v>
      </c>
      <c r="E12" s="57" t="s">
        <v>34</v>
      </c>
      <c r="F12" s="57" t="s">
        <v>38</v>
      </c>
      <c r="G12" s="57" t="s">
        <v>38</v>
      </c>
      <c r="H12" s="9"/>
      <c r="I12" s="10" t="s">
        <v>6</v>
      </c>
      <c r="J12" s="10" t="s">
        <v>7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12</v>
      </c>
      <c r="P12" s="10" t="s">
        <v>13</v>
      </c>
      <c r="Q12" s="10" t="s">
        <v>14</v>
      </c>
      <c r="R12" s="10" t="s">
        <v>15</v>
      </c>
      <c r="S12" s="10" t="s">
        <v>16</v>
      </c>
      <c r="T12" s="10" t="s">
        <v>17</v>
      </c>
      <c r="U12" s="10" t="s">
        <v>18</v>
      </c>
      <c r="V12" s="14"/>
    </row>
    <row r="13" spans="1:22" ht="15.75" x14ac:dyDescent="0.25">
      <c r="A13" s="54"/>
      <c r="B13" s="85"/>
      <c r="C13" s="11"/>
      <c r="D13" s="83"/>
      <c r="U13" s="3"/>
    </row>
    <row r="14" spans="1:22" s="36" customFormat="1" ht="15.75" x14ac:dyDescent="0.25">
      <c r="A14" s="60" t="s">
        <v>41</v>
      </c>
      <c r="B14" s="3" t="s">
        <v>21</v>
      </c>
      <c r="H14" s="93"/>
      <c r="I14" s="3">
        <f t="shared" ref="I14:T14" si="0">SUM(I15:I17)</f>
        <v>1763474</v>
      </c>
      <c r="J14" s="3">
        <f t="shared" si="0"/>
        <v>1763274</v>
      </c>
      <c r="K14" s="3">
        <f t="shared" si="0"/>
        <v>1763324</v>
      </c>
      <c r="L14" s="3">
        <f t="shared" si="0"/>
        <v>1763274</v>
      </c>
      <c r="M14" s="3">
        <f t="shared" si="0"/>
        <v>1763424</v>
      </c>
      <c r="N14" s="3">
        <f t="shared" si="0"/>
        <v>1763674</v>
      </c>
      <c r="O14" s="3">
        <f t="shared" si="0"/>
        <v>1763424</v>
      </c>
      <c r="P14" s="3">
        <f t="shared" si="0"/>
        <v>1763274</v>
      </c>
      <c r="Q14" s="3">
        <f t="shared" si="0"/>
        <v>1763324</v>
      </c>
      <c r="R14" s="3">
        <f t="shared" si="0"/>
        <v>1763274</v>
      </c>
      <c r="S14" s="3">
        <f t="shared" si="0"/>
        <v>1763424</v>
      </c>
      <c r="T14" s="3">
        <f t="shared" si="0"/>
        <v>1763524</v>
      </c>
      <c r="U14" s="3">
        <f t="shared" ref="U14:U21" si="1">SUM(I14:T14)</f>
        <v>21160688</v>
      </c>
    </row>
    <row r="15" spans="1:22" x14ac:dyDescent="0.2">
      <c r="A15" s="54" t="s">
        <v>49</v>
      </c>
      <c r="B15" s="95"/>
      <c r="C15" s="58" t="s">
        <v>1228</v>
      </c>
      <c r="D15" s="58" t="s">
        <v>1228</v>
      </c>
      <c r="E15" s="58" t="s">
        <v>1235</v>
      </c>
      <c r="F15" s="58" t="s">
        <v>1228</v>
      </c>
      <c r="G15" s="58" t="s">
        <v>1228</v>
      </c>
      <c r="H15" s="62"/>
      <c r="I15" s="65">
        <f>'3-2022 O&amp;M Detail'!J16</f>
        <v>933704</v>
      </c>
      <c r="J15" s="65">
        <f>'3-2022 O&amp;M Detail'!K16</f>
        <v>933504</v>
      </c>
      <c r="K15" s="65">
        <f>'3-2022 O&amp;M Detail'!L16</f>
        <v>933654</v>
      </c>
      <c r="L15" s="65">
        <f>'3-2022 O&amp;M Detail'!M16</f>
        <v>933504</v>
      </c>
      <c r="M15" s="65">
        <f>'3-2022 O&amp;M Detail'!N16</f>
        <v>933654</v>
      </c>
      <c r="N15" s="65">
        <f>'3-2022 O&amp;M Detail'!O16</f>
        <v>934004</v>
      </c>
      <c r="O15" s="65">
        <f>'3-2022 O&amp;M Detail'!P16</f>
        <v>933654</v>
      </c>
      <c r="P15" s="65">
        <f>'3-2022 O&amp;M Detail'!Q16</f>
        <v>933504</v>
      </c>
      <c r="Q15" s="65">
        <f>'3-2022 O&amp;M Detail'!R16</f>
        <v>933654</v>
      </c>
      <c r="R15" s="65">
        <f>'3-2022 O&amp;M Detail'!S16</f>
        <v>933504</v>
      </c>
      <c r="S15" s="65">
        <f>'3-2022 O&amp;M Detail'!T16</f>
        <v>933654</v>
      </c>
      <c r="T15" s="65">
        <f>'3-2022 O&amp;M Detail'!U16</f>
        <v>933854</v>
      </c>
      <c r="U15" s="63">
        <f t="shared" si="1"/>
        <v>11203848</v>
      </c>
      <c r="V15" s="36"/>
    </row>
    <row r="16" spans="1:22" x14ac:dyDescent="0.2">
      <c r="A16" s="85" t="s">
        <v>50</v>
      </c>
      <c r="B16" s="95"/>
      <c r="C16" s="58" t="s">
        <v>1229</v>
      </c>
      <c r="D16" s="58" t="s">
        <v>1229</v>
      </c>
      <c r="E16" s="58" t="s">
        <v>1236</v>
      </c>
      <c r="F16" s="58" t="s">
        <v>1231</v>
      </c>
      <c r="G16" s="58" t="s">
        <v>1231</v>
      </c>
      <c r="H16" s="62"/>
      <c r="I16" s="65">
        <f>'3-2022 O&amp;M Detail'!J39</f>
        <v>532436</v>
      </c>
      <c r="J16" s="65">
        <f>'3-2022 O&amp;M Detail'!K39</f>
        <v>532436</v>
      </c>
      <c r="K16" s="65">
        <f>'3-2022 O&amp;M Detail'!L39</f>
        <v>532336</v>
      </c>
      <c r="L16" s="65">
        <f>'3-2022 O&amp;M Detail'!M39</f>
        <v>532436</v>
      </c>
      <c r="M16" s="65">
        <f>'3-2022 O&amp;M Detail'!N39</f>
        <v>532436</v>
      </c>
      <c r="N16" s="65">
        <f>'3-2022 O&amp;M Detail'!O39</f>
        <v>532336</v>
      </c>
      <c r="O16" s="65">
        <f>'3-2022 O&amp;M Detail'!P39</f>
        <v>532436</v>
      </c>
      <c r="P16" s="65">
        <f>'3-2022 O&amp;M Detail'!Q39</f>
        <v>532436</v>
      </c>
      <c r="Q16" s="65">
        <f>'3-2022 O&amp;M Detail'!R39</f>
        <v>532337</v>
      </c>
      <c r="R16" s="65">
        <f>'3-2022 O&amp;M Detail'!S39</f>
        <v>532437</v>
      </c>
      <c r="S16" s="65">
        <f>'3-2022 O&amp;M Detail'!T39</f>
        <v>532437</v>
      </c>
      <c r="T16" s="65">
        <f>'3-2022 O&amp;M Detail'!U39</f>
        <v>532337</v>
      </c>
      <c r="U16" s="63">
        <f t="shared" si="1"/>
        <v>6388836</v>
      </c>
      <c r="V16" s="36"/>
    </row>
    <row r="17" spans="1:22" s="36" customFormat="1" x14ac:dyDescent="0.2">
      <c r="A17" s="90" t="s">
        <v>51</v>
      </c>
      <c r="B17" s="95"/>
      <c r="C17" s="58" t="s">
        <v>1229</v>
      </c>
      <c r="D17" s="58" t="s">
        <v>1229</v>
      </c>
      <c r="E17" s="58" t="s">
        <v>1237</v>
      </c>
      <c r="F17" s="58" t="s">
        <v>1232</v>
      </c>
      <c r="G17" s="58" t="s">
        <v>1232</v>
      </c>
      <c r="H17" s="62"/>
      <c r="I17" s="65">
        <f>'3-2022 O&amp;M Detail'!J62</f>
        <v>297334</v>
      </c>
      <c r="J17" s="65">
        <f>'3-2022 O&amp;M Detail'!K62</f>
        <v>297334</v>
      </c>
      <c r="K17" s="65">
        <f>'3-2022 O&amp;M Detail'!L62</f>
        <v>297334</v>
      </c>
      <c r="L17" s="65">
        <f>'3-2022 O&amp;M Detail'!M62</f>
        <v>297334</v>
      </c>
      <c r="M17" s="65">
        <f>'3-2022 O&amp;M Detail'!N62</f>
        <v>297334</v>
      </c>
      <c r="N17" s="65">
        <f>'3-2022 O&amp;M Detail'!O62</f>
        <v>297334</v>
      </c>
      <c r="O17" s="65">
        <f>'3-2022 O&amp;M Detail'!P62</f>
        <v>297334</v>
      </c>
      <c r="P17" s="65">
        <f>'3-2022 O&amp;M Detail'!Q62</f>
        <v>297334</v>
      </c>
      <c r="Q17" s="65">
        <f>'3-2022 O&amp;M Detail'!R62</f>
        <v>297333</v>
      </c>
      <c r="R17" s="65">
        <f>'3-2022 O&amp;M Detail'!S62</f>
        <v>297333</v>
      </c>
      <c r="S17" s="65">
        <f>'3-2022 O&amp;M Detail'!T62</f>
        <v>297333</v>
      </c>
      <c r="T17" s="65">
        <f>'3-2022 O&amp;M Detail'!U62</f>
        <v>297333</v>
      </c>
      <c r="U17" s="66">
        <f t="shared" si="1"/>
        <v>3568004</v>
      </c>
    </row>
    <row r="18" spans="1:22" ht="15.75" x14ac:dyDescent="0.25">
      <c r="A18" s="60" t="s">
        <v>42</v>
      </c>
      <c r="B18" s="3" t="s">
        <v>48</v>
      </c>
      <c r="C18" s="83"/>
      <c r="D18" s="83"/>
      <c r="F18" s="3"/>
      <c r="G18" s="3"/>
      <c r="H18" s="36"/>
      <c r="I18" s="3">
        <f>SUM(I19:I21)</f>
        <v>301037</v>
      </c>
      <c r="J18" s="3">
        <f t="shared" ref="J18:T18" si="2">SUM(J19:J21)</f>
        <v>301037</v>
      </c>
      <c r="K18" s="3">
        <f t="shared" si="2"/>
        <v>301037</v>
      </c>
      <c r="L18" s="3">
        <f t="shared" si="2"/>
        <v>301037</v>
      </c>
      <c r="M18" s="3">
        <f t="shared" si="2"/>
        <v>301037</v>
      </c>
      <c r="N18" s="3">
        <f t="shared" si="2"/>
        <v>301037</v>
      </c>
      <c r="O18" s="3">
        <f t="shared" si="2"/>
        <v>301037</v>
      </c>
      <c r="P18" s="3">
        <f t="shared" si="2"/>
        <v>301037</v>
      </c>
      <c r="Q18" s="3">
        <f t="shared" si="2"/>
        <v>301037</v>
      </c>
      <c r="R18" s="3">
        <f t="shared" si="2"/>
        <v>301037</v>
      </c>
      <c r="S18" s="3">
        <f t="shared" si="2"/>
        <v>301037</v>
      </c>
      <c r="T18" s="3">
        <f t="shared" si="2"/>
        <v>301038</v>
      </c>
      <c r="U18" s="3">
        <f t="shared" si="1"/>
        <v>3612445</v>
      </c>
      <c r="V18" s="36"/>
    </row>
    <row r="19" spans="1:22" x14ac:dyDescent="0.2">
      <c r="A19" s="85" t="s">
        <v>49</v>
      </c>
      <c r="B19" s="95"/>
      <c r="C19" s="58" t="s">
        <v>1230</v>
      </c>
      <c r="D19" s="58" t="s">
        <v>1230</v>
      </c>
      <c r="E19" s="58" t="s">
        <v>1238</v>
      </c>
      <c r="F19" s="58" t="s">
        <v>1230</v>
      </c>
      <c r="G19" s="58" t="s">
        <v>1230</v>
      </c>
      <c r="H19" s="62"/>
      <c r="I19" s="65">
        <f>'3-2022 O&amp;M Detail'!J86</f>
        <v>0</v>
      </c>
      <c r="J19" s="65">
        <f>'3-2022 O&amp;M Detail'!K86</f>
        <v>0</v>
      </c>
      <c r="K19" s="65">
        <f>'3-2022 O&amp;M Detail'!L86</f>
        <v>0</v>
      </c>
      <c r="L19" s="65">
        <f>'3-2022 O&amp;M Detail'!M86</f>
        <v>0</v>
      </c>
      <c r="M19" s="65">
        <f>'3-2022 O&amp;M Detail'!N86</f>
        <v>0</v>
      </c>
      <c r="N19" s="65">
        <f>'3-2022 O&amp;M Detail'!O86</f>
        <v>0</v>
      </c>
      <c r="O19" s="65">
        <f>'3-2022 O&amp;M Detail'!P86</f>
        <v>0</v>
      </c>
      <c r="P19" s="65">
        <f>'3-2022 O&amp;M Detail'!Q86</f>
        <v>0</v>
      </c>
      <c r="Q19" s="65">
        <f>'3-2022 O&amp;M Detail'!R86</f>
        <v>0</v>
      </c>
      <c r="R19" s="65">
        <f>'3-2022 O&amp;M Detail'!S86</f>
        <v>0</v>
      </c>
      <c r="S19" s="65">
        <f>'3-2022 O&amp;M Detail'!T86</f>
        <v>0</v>
      </c>
      <c r="T19" s="65">
        <f>'3-2022 O&amp;M Detail'!U86</f>
        <v>0</v>
      </c>
      <c r="U19" s="63">
        <f t="shared" si="1"/>
        <v>0</v>
      </c>
      <c r="V19" s="36"/>
    </row>
    <row r="20" spans="1:22" x14ac:dyDescent="0.2">
      <c r="A20" s="85" t="s">
        <v>50</v>
      </c>
      <c r="B20" s="95"/>
      <c r="C20" s="58" t="s">
        <v>1233</v>
      </c>
      <c r="D20" s="58" t="s">
        <v>1233</v>
      </c>
      <c r="E20" s="58" t="s">
        <v>1239</v>
      </c>
      <c r="F20" s="58" t="s">
        <v>1233</v>
      </c>
      <c r="G20" s="58" t="s">
        <v>1233</v>
      </c>
      <c r="H20" s="62"/>
      <c r="I20" s="65">
        <f>'3-2022 O&amp;M Detail'!J109</f>
        <v>241520</v>
      </c>
      <c r="J20" s="65">
        <f>'3-2022 O&amp;M Detail'!K109</f>
        <v>241520</v>
      </c>
      <c r="K20" s="65">
        <f>'3-2022 O&amp;M Detail'!L109</f>
        <v>241520</v>
      </c>
      <c r="L20" s="65">
        <f>'3-2022 O&amp;M Detail'!M109</f>
        <v>241520</v>
      </c>
      <c r="M20" s="65">
        <f>'3-2022 O&amp;M Detail'!N109</f>
        <v>241520</v>
      </c>
      <c r="N20" s="65">
        <f>'3-2022 O&amp;M Detail'!O109</f>
        <v>241520</v>
      </c>
      <c r="O20" s="65">
        <f>'3-2022 O&amp;M Detail'!P109</f>
        <v>241520</v>
      </c>
      <c r="P20" s="65">
        <f>'3-2022 O&amp;M Detail'!Q109</f>
        <v>241520</v>
      </c>
      <c r="Q20" s="65">
        <f>'3-2022 O&amp;M Detail'!R109</f>
        <v>241521</v>
      </c>
      <c r="R20" s="65">
        <f>'3-2022 O&amp;M Detail'!S109</f>
        <v>241521</v>
      </c>
      <c r="S20" s="65">
        <f>'3-2022 O&amp;M Detail'!T109</f>
        <v>241521</v>
      </c>
      <c r="T20" s="65">
        <f>'3-2022 O&amp;M Detail'!U109</f>
        <v>241522</v>
      </c>
      <c r="U20" s="63">
        <f t="shared" si="1"/>
        <v>2898245</v>
      </c>
      <c r="V20" s="36"/>
    </row>
    <row r="21" spans="1:22" s="36" customFormat="1" x14ac:dyDescent="0.2">
      <c r="A21" s="90" t="s">
        <v>51</v>
      </c>
      <c r="B21" s="95"/>
      <c r="C21" s="58" t="s">
        <v>1234</v>
      </c>
      <c r="D21" s="58" t="s">
        <v>1234</v>
      </c>
      <c r="E21" s="58" t="s">
        <v>1240</v>
      </c>
      <c r="F21" s="58" t="s">
        <v>1241</v>
      </c>
      <c r="G21" s="58" t="s">
        <v>1241</v>
      </c>
      <c r="H21" s="62"/>
      <c r="I21" s="65">
        <f>'3-2022 O&amp;M Detail'!J132</f>
        <v>59517</v>
      </c>
      <c r="J21" s="65">
        <f>'3-2022 O&amp;M Detail'!K132</f>
        <v>59517</v>
      </c>
      <c r="K21" s="65">
        <f>'3-2022 O&amp;M Detail'!L132</f>
        <v>59517</v>
      </c>
      <c r="L21" s="65">
        <f>'3-2022 O&amp;M Detail'!M132</f>
        <v>59517</v>
      </c>
      <c r="M21" s="65">
        <f>'3-2022 O&amp;M Detail'!N132</f>
        <v>59517</v>
      </c>
      <c r="N21" s="65">
        <f>'3-2022 O&amp;M Detail'!O132</f>
        <v>59517</v>
      </c>
      <c r="O21" s="65">
        <f>'3-2022 O&amp;M Detail'!P132</f>
        <v>59517</v>
      </c>
      <c r="P21" s="65">
        <f>'3-2022 O&amp;M Detail'!Q132</f>
        <v>59517</v>
      </c>
      <c r="Q21" s="65">
        <f>'3-2022 O&amp;M Detail'!R132</f>
        <v>59516</v>
      </c>
      <c r="R21" s="65">
        <f>'3-2022 O&amp;M Detail'!S132</f>
        <v>59516</v>
      </c>
      <c r="S21" s="65">
        <f>'3-2022 O&amp;M Detail'!T132</f>
        <v>59516</v>
      </c>
      <c r="T21" s="65">
        <f>'3-2022 O&amp;M Detail'!U132</f>
        <v>59516</v>
      </c>
      <c r="U21" s="66">
        <f t="shared" si="1"/>
        <v>714200</v>
      </c>
    </row>
    <row r="22" spans="1:22" ht="15.75" x14ac:dyDescent="0.25">
      <c r="A22" s="60" t="s">
        <v>44</v>
      </c>
      <c r="B22" s="3" t="s">
        <v>22</v>
      </c>
      <c r="C22" s="83"/>
      <c r="D22" s="83"/>
      <c r="F22" s="3"/>
      <c r="G22" s="3"/>
      <c r="H22" s="36"/>
      <c r="I22" s="3">
        <f>I23</f>
        <v>42444.735000000001</v>
      </c>
      <c r="J22" s="3">
        <f t="shared" ref="J22:U22" si="3">J23</f>
        <v>32857.724999999999</v>
      </c>
      <c r="K22" s="3">
        <f t="shared" si="3"/>
        <v>44895.376320000003</v>
      </c>
      <c r="L22" s="3">
        <f t="shared" si="3"/>
        <v>46580.6322</v>
      </c>
      <c r="M22" s="3">
        <f t="shared" si="3"/>
        <v>17673.008399999999</v>
      </c>
      <c r="N22" s="3">
        <f t="shared" si="3"/>
        <v>43353.176999999996</v>
      </c>
      <c r="O22" s="3">
        <f t="shared" si="3"/>
        <v>42778.136850000003</v>
      </c>
      <c r="P22" s="3">
        <f t="shared" si="3"/>
        <v>39377.395199999992</v>
      </c>
      <c r="Q22" s="3">
        <f t="shared" si="3"/>
        <v>42756.453000000001</v>
      </c>
      <c r="R22" s="3">
        <f t="shared" si="3"/>
        <v>51331.56</v>
      </c>
      <c r="S22" s="3">
        <f t="shared" si="3"/>
        <v>46513.53</v>
      </c>
      <c r="T22" s="3">
        <f t="shared" si="3"/>
        <v>43808.205000000002</v>
      </c>
      <c r="U22" s="3">
        <f t="shared" si="3"/>
        <v>494369.93396999995</v>
      </c>
      <c r="V22" s="36"/>
    </row>
    <row r="23" spans="1:22" s="3" customFormat="1" ht="15.75" x14ac:dyDescent="0.25">
      <c r="A23" s="85">
        <v>1</v>
      </c>
      <c r="B23" s="95"/>
      <c r="C23" s="105" t="s">
        <v>1248</v>
      </c>
      <c r="D23" s="105" t="s">
        <v>1248</v>
      </c>
      <c r="E23" s="111" t="s">
        <v>1248</v>
      </c>
      <c r="F23" s="58" t="s">
        <v>1248</v>
      </c>
      <c r="G23" s="58" t="s">
        <v>1248</v>
      </c>
      <c r="H23" s="51"/>
      <c r="I23" s="65">
        <f>'3-2022 O&amp;M Detail'!J154</f>
        <v>42444.735000000001</v>
      </c>
      <c r="J23" s="65">
        <f>'3-2022 O&amp;M Detail'!K154</f>
        <v>32857.724999999999</v>
      </c>
      <c r="K23" s="65">
        <f>'3-2022 O&amp;M Detail'!L154</f>
        <v>44895.376320000003</v>
      </c>
      <c r="L23" s="65">
        <f>'3-2022 O&amp;M Detail'!M154</f>
        <v>46580.6322</v>
      </c>
      <c r="M23" s="65">
        <f>'3-2022 O&amp;M Detail'!N154</f>
        <v>17673.008399999999</v>
      </c>
      <c r="N23" s="65">
        <f>'3-2022 O&amp;M Detail'!O154</f>
        <v>43353.176999999996</v>
      </c>
      <c r="O23" s="65">
        <f>'3-2022 O&amp;M Detail'!P154</f>
        <v>42778.136850000003</v>
      </c>
      <c r="P23" s="65">
        <f>'3-2022 O&amp;M Detail'!Q154</f>
        <v>39377.395199999992</v>
      </c>
      <c r="Q23" s="65">
        <f>'3-2022 O&amp;M Detail'!R154</f>
        <v>42756.453000000001</v>
      </c>
      <c r="R23" s="65">
        <f>'3-2022 O&amp;M Detail'!S154</f>
        <v>51331.56</v>
      </c>
      <c r="S23" s="65">
        <f>'3-2022 O&amp;M Detail'!T154</f>
        <v>46513.53</v>
      </c>
      <c r="T23" s="65">
        <f>'3-2022 O&amp;M Detail'!U154</f>
        <v>43808.205000000002</v>
      </c>
      <c r="U23" s="63">
        <f>SUM(I23:T23)</f>
        <v>494369.93396999995</v>
      </c>
      <c r="V23" s="35"/>
    </row>
    <row r="24" spans="1:22" ht="15.75" x14ac:dyDescent="0.25">
      <c r="A24" s="92" t="s">
        <v>43</v>
      </c>
      <c r="B24" s="3" t="s">
        <v>23</v>
      </c>
      <c r="C24" s="83"/>
      <c r="D24" s="83"/>
      <c r="F24" s="3"/>
      <c r="G24" s="3"/>
      <c r="H24" s="36"/>
      <c r="I24" s="3">
        <f t="shared" ref="I24:U24" si="4">I25</f>
        <v>6551.4705500000009</v>
      </c>
      <c r="J24" s="3">
        <f t="shared" si="4"/>
        <v>5089.72</v>
      </c>
      <c r="K24" s="3">
        <f t="shared" si="4"/>
        <v>44033.572500000002</v>
      </c>
      <c r="L24" s="3">
        <f t="shared" si="4"/>
        <v>88303.719074999986</v>
      </c>
      <c r="M24" s="3">
        <f t="shared" si="4"/>
        <v>48710.243299999995</v>
      </c>
      <c r="N24" s="3">
        <f t="shared" si="4"/>
        <v>51358.347600000008</v>
      </c>
      <c r="O24" s="3">
        <f t="shared" si="4"/>
        <v>65713.818700000003</v>
      </c>
      <c r="P24" s="3">
        <f t="shared" si="4"/>
        <v>47696.513299999991</v>
      </c>
      <c r="Q24" s="3">
        <f t="shared" si="4"/>
        <v>59782.7762</v>
      </c>
      <c r="R24" s="3">
        <f t="shared" si="4"/>
        <v>59424.986100000002</v>
      </c>
      <c r="S24" s="3">
        <f t="shared" si="4"/>
        <v>40787.980500000005</v>
      </c>
      <c r="T24" s="3">
        <f t="shared" si="4"/>
        <v>39400</v>
      </c>
      <c r="U24" s="3">
        <f t="shared" si="4"/>
        <v>556853.14782499999</v>
      </c>
      <c r="V24" s="36"/>
    </row>
    <row r="25" spans="1:22" s="35" customFormat="1" ht="15.75" x14ac:dyDescent="0.25">
      <c r="A25" s="85">
        <v>1</v>
      </c>
      <c r="B25" s="95"/>
      <c r="C25" s="105" t="s">
        <v>1248</v>
      </c>
      <c r="D25" s="105" t="s">
        <v>1248</v>
      </c>
      <c r="E25" s="111" t="s">
        <v>1248</v>
      </c>
      <c r="F25" s="58" t="s">
        <v>1248</v>
      </c>
      <c r="G25" s="58" t="s">
        <v>1248</v>
      </c>
      <c r="H25" s="94"/>
      <c r="I25" s="65">
        <f>'3-2022 O&amp;M Detail'!J178</f>
        <v>6551.4705500000009</v>
      </c>
      <c r="J25" s="65">
        <f>'3-2022 O&amp;M Detail'!K178</f>
        <v>5089.72</v>
      </c>
      <c r="K25" s="65">
        <f>'3-2022 O&amp;M Detail'!L178</f>
        <v>44033.572500000002</v>
      </c>
      <c r="L25" s="65">
        <f>'3-2022 O&amp;M Detail'!M178</f>
        <v>88303.719074999986</v>
      </c>
      <c r="M25" s="65">
        <f>'3-2022 O&amp;M Detail'!N178</f>
        <v>48710.243299999995</v>
      </c>
      <c r="N25" s="65">
        <f>'3-2022 O&amp;M Detail'!O178</f>
        <v>51358.347600000008</v>
      </c>
      <c r="O25" s="65">
        <f>'3-2022 O&amp;M Detail'!P178</f>
        <v>65713.818700000003</v>
      </c>
      <c r="P25" s="65">
        <f>'3-2022 O&amp;M Detail'!Q178</f>
        <v>47696.513299999991</v>
      </c>
      <c r="Q25" s="65">
        <f>'3-2022 O&amp;M Detail'!R178</f>
        <v>59782.7762</v>
      </c>
      <c r="R25" s="65">
        <f>'3-2022 O&amp;M Detail'!S178</f>
        <v>59424.986100000002</v>
      </c>
      <c r="S25" s="65">
        <f>'3-2022 O&amp;M Detail'!T178</f>
        <v>40787.980500000005</v>
      </c>
      <c r="T25" s="65">
        <f>'3-2022 O&amp;M Detail'!U178</f>
        <v>39400</v>
      </c>
      <c r="U25" s="63">
        <f>SUM(I25:T25)</f>
        <v>556853.14782499999</v>
      </c>
    </row>
    <row r="26" spans="1:22" s="36" customFormat="1" ht="15.75" x14ac:dyDescent="0.25">
      <c r="A26" s="60" t="s">
        <v>45</v>
      </c>
      <c r="B26" s="3" t="s">
        <v>24</v>
      </c>
      <c r="C26" s="83"/>
      <c r="D26" s="83"/>
      <c r="E26" s="1"/>
      <c r="F26" s="3"/>
      <c r="G26" s="3"/>
      <c r="I26" s="3">
        <f>SUM(I27:I27)</f>
        <v>146100</v>
      </c>
      <c r="J26" s="3">
        <f t="shared" ref="J26:T26" si="5">SUM(J27:J27)</f>
        <v>146100</v>
      </c>
      <c r="K26" s="3">
        <f t="shared" si="5"/>
        <v>146100</v>
      </c>
      <c r="L26" s="3">
        <f t="shared" si="5"/>
        <v>146100</v>
      </c>
      <c r="M26" s="3">
        <f t="shared" si="5"/>
        <v>146100</v>
      </c>
      <c r="N26" s="3">
        <f t="shared" si="5"/>
        <v>145500</v>
      </c>
      <c r="O26" s="3">
        <f t="shared" si="5"/>
        <v>144000</v>
      </c>
      <c r="P26" s="3">
        <f t="shared" si="5"/>
        <v>0</v>
      </c>
      <c r="Q26" s="3">
        <f t="shared" si="5"/>
        <v>0</v>
      </c>
      <c r="R26" s="3">
        <f t="shared" si="5"/>
        <v>0</v>
      </c>
      <c r="S26" s="3">
        <f t="shared" si="5"/>
        <v>0</v>
      </c>
      <c r="T26" s="3">
        <f t="shared" si="5"/>
        <v>0</v>
      </c>
      <c r="U26" s="3">
        <f>SUM(I26:T26)</f>
        <v>1020000</v>
      </c>
    </row>
    <row r="27" spans="1:22" s="3" customFormat="1" ht="15.75" x14ac:dyDescent="0.25">
      <c r="B27" s="95"/>
      <c r="C27" s="111" t="s">
        <v>1221</v>
      </c>
      <c r="D27" s="111" t="s">
        <v>1221</v>
      </c>
      <c r="E27" s="111" t="s">
        <v>1222</v>
      </c>
      <c r="F27" s="58" t="s">
        <v>1221</v>
      </c>
      <c r="G27" s="58" t="s">
        <v>1221</v>
      </c>
      <c r="H27" s="51"/>
      <c r="I27" s="65">
        <f>'3-2022 O&amp;M Detail'!J204</f>
        <v>146100</v>
      </c>
      <c r="J27" s="65">
        <f>'3-2022 O&amp;M Detail'!K204</f>
        <v>146100</v>
      </c>
      <c r="K27" s="65">
        <f>'3-2022 O&amp;M Detail'!L204</f>
        <v>146100</v>
      </c>
      <c r="L27" s="65">
        <f>'3-2022 O&amp;M Detail'!M204</f>
        <v>146100</v>
      </c>
      <c r="M27" s="65">
        <f>'3-2022 O&amp;M Detail'!N204</f>
        <v>146100</v>
      </c>
      <c r="N27" s="65">
        <f>'3-2022 O&amp;M Detail'!O204</f>
        <v>145500</v>
      </c>
      <c r="O27" s="65">
        <f>'3-2022 O&amp;M Detail'!P204</f>
        <v>144000</v>
      </c>
      <c r="P27" s="65">
        <f>'3-2022 O&amp;M Detail'!Q204</f>
        <v>0</v>
      </c>
      <c r="Q27" s="65">
        <f>'3-2022 O&amp;M Detail'!R204</f>
        <v>0</v>
      </c>
      <c r="R27" s="65">
        <f>'3-2022 O&amp;M Detail'!S204</f>
        <v>0</v>
      </c>
      <c r="S27" s="65">
        <f>'3-2022 O&amp;M Detail'!T204</f>
        <v>0</v>
      </c>
      <c r="T27" s="65">
        <f>'3-2022 O&amp;M Detail'!U204</f>
        <v>0</v>
      </c>
      <c r="U27" s="63">
        <f>SUM(I27:T27)</f>
        <v>1020000</v>
      </c>
      <c r="V27" s="61"/>
    </row>
    <row r="28" spans="1:22" ht="15.75" x14ac:dyDescent="0.25">
      <c r="A28" s="60" t="s">
        <v>46</v>
      </c>
      <c r="B28" s="3" t="s">
        <v>25</v>
      </c>
      <c r="C28" s="83"/>
      <c r="D28" s="83"/>
      <c r="F28" s="3"/>
      <c r="G28" s="3"/>
      <c r="H28" s="36"/>
      <c r="I28" s="3">
        <f>SUM(I29:I34)</f>
        <v>29470.5</v>
      </c>
      <c r="J28" s="3">
        <f t="shared" ref="J28:T28" si="6">SUM(J29:J34)</f>
        <v>40230.5</v>
      </c>
      <c r="K28" s="3">
        <f t="shared" si="6"/>
        <v>48452.5</v>
      </c>
      <c r="L28" s="3">
        <f t="shared" si="6"/>
        <v>68309.5</v>
      </c>
      <c r="M28" s="3">
        <f t="shared" si="6"/>
        <v>117521.5</v>
      </c>
      <c r="N28" s="3">
        <f t="shared" si="6"/>
        <v>89021.5</v>
      </c>
      <c r="O28" s="3">
        <f t="shared" si="6"/>
        <v>34221.5</v>
      </c>
      <c r="P28" s="3">
        <f t="shared" si="6"/>
        <v>36921.5</v>
      </c>
      <c r="Q28" s="3">
        <f t="shared" si="6"/>
        <v>36621.5</v>
      </c>
      <c r="R28" s="3">
        <f t="shared" si="6"/>
        <v>31071.5</v>
      </c>
      <c r="S28" s="3">
        <f t="shared" si="6"/>
        <v>25571.5</v>
      </c>
      <c r="T28" s="3">
        <f t="shared" si="6"/>
        <v>25571.5</v>
      </c>
      <c r="U28" s="3">
        <f>SUM(I28:T28)</f>
        <v>582985</v>
      </c>
      <c r="V28" s="84"/>
    </row>
    <row r="29" spans="1:22" s="3" customFormat="1" ht="15.75" x14ac:dyDescent="0.25">
      <c r="A29" s="85">
        <v>1</v>
      </c>
      <c r="B29" s="95"/>
      <c r="C29" s="111" t="str">
        <f>'3-2022 O&amp;M Detail'!C227</f>
        <v>PRE-03671</v>
      </c>
      <c r="D29" s="111" t="str">
        <f>'3-2022 O&amp;M Detail'!D227</f>
        <v>PRE-03671</v>
      </c>
      <c r="E29" s="111" t="s">
        <v>1224</v>
      </c>
      <c r="F29" s="58" t="s">
        <v>1223</v>
      </c>
      <c r="G29" s="58" t="s">
        <v>1223</v>
      </c>
      <c r="H29" s="51"/>
      <c r="I29" s="65">
        <f>'3-2022 O&amp;M Detail'!J228</f>
        <v>12571.5</v>
      </c>
      <c r="J29" s="65">
        <f>'3-2022 O&amp;M Detail'!K228</f>
        <v>18821.5</v>
      </c>
      <c r="K29" s="65">
        <f>'3-2022 O&amp;M Detail'!L228</f>
        <v>18821.5</v>
      </c>
      <c r="L29" s="65">
        <f>'3-2022 O&amp;M Detail'!M228</f>
        <v>18821.5</v>
      </c>
      <c r="M29" s="65">
        <f>'3-2022 O&amp;M Detail'!N228</f>
        <v>18821.5</v>
      </c>
      <c r="N29" s="65">
        <f>'3-2022 O&amp;M Detail'!O228</f>
        <v>18821.5</v>
      </c>
      <c r="O29" s="65">
        <f>'3-2022 O&amp;M Detail'!P228</f>
        <v>18821.5</v>
      </c>
      <c r="P29" s="65">
        <f>'3-2022 O&amp;M Detail'!Q228</f>
        <v>18821.5</v>
      </c>
      <c r="Q29" s="65">
        <f>'3-2022 O&amp;M Detail'!R228</f>
        <v>18821.5</v>
      </c>
      <c r="R29" s="65">
        <f>'3-2022 O&amp;M Detail'!S228</f>
        <v>12571.5</v>
      </c>
      <c r="S29" s="65">
        <f>'3-2022 O&amp;M Detail'!T228</f>
        <v>12571.5</v>
      </c>
      <c r="T29" s="65">
        <f>'3-2022 O&amp;M Detail'!U228</f>
        <v>12571.5</v>
      </c>
      <c r="U29" s="63">
        <f>SUM(I29:T29)</f>
        <v>200858</v>
      </c>
      <c r="V29" s="61"/>
    </row>
    <row r="30" spans="1:22" x14ac:dyDescent="0.2">
      <c r="A30" s="54" t="s">
        <v>50</v>
      </c>
      <c r="B30" s="95"/>
      <c r="C30" s="58" t="s">
        <v>1242</v>
      </c>
      <c r="D30" s="58" t="s">
        <v>1242</v>
      </c>
      <c r="E30" s="111" t="s">
        <v>1243</v>
      </c>
      <c r="F30" s="58" t="s">
        <v>1242</v>
      </c>
      <c r="G30" s="58" t="s">
        <v>1242</v>
      </c>
      <c r="H30" s="62"/>
      <c r="I30" s="65">
        <f>'3-2022 O&amp;M Detail'!J251</f>
        <v>2601</v>
      </c>
      <c r="J30" s="65">
        <f>'3-2022 O&amp;M Detail'!K251</f>
        <v>2601</v>
      </c>
      <c r="K30" s="65">
        <f>'3-2022 O&amp;M Detail'!L251</f>
        <v>2601</v>
      </c>
      <c r="L30" s="65">
        <f>'3-2022 O&amp;M Detail'!M251</f>
        <v>2601</v>
      </c>
      <c r="M30" s="65">
        <f>'3-2022 O&amp;M Detail'!N251</f>
        <v>0</v>
      </c>
      <c r="N30" s="65">
        <f>'3-2022 O&amp;M Detail'!O251</f>
        <v>0</v>
      </c>
      <c r="O30" s="65">
        <f>'3-2022 O&amp;M Detail'!P251</f>
        <v>0</v>
      </c>
      <c r="P30" s="65">
        <f>'3-2022 O&amp;M Detail'!Q251</f>
        <v>0</v>
      </c>
      <c r="Q30" s="65">
        <f>'3-2022 O&amp;M Detail'!R251</f>
        <v>0</v>
      </c>
      <c r="R30" s="65">
        <f>'3-2022 O&amp;M Detail'!S251</f>
        <v>0</v>
      </c>
      <c r="S30" s="65">
        <f>'3-2022 O&amp;M Detail'!T251</f>
        <v>0</v>
      </c>
      <c r="T30" s="65">
        <f>'3-2022 O&amp;M Detail'!U251</f>
        <v>0</v>
      </c>
      <c r="U30" s="63">
        <f t="shared" ref="U30:U34" si="7">SUM(I30:T30)</f>
        <v>10404</v>
      </c>
      <c r="V30" s="84"/>
    </row>
    <row r="31" spans="1:22" x14ac:dyDescent="0.2">
      <c r="A31" s="54" t="s">
        <v>51</v>
      </c>
      <c r="B31" s="95"/>
      <c r="C31" s="58" t="s">
        <v>1244</v>
      </c>
      <c r="D31" s="58" t="s">
        <v>1244</v>
      </c>
      <c r="E31" s="111" t="s">
        <v>1245</v>
      </c>
      <c r="F31" s="58" t="s">
        <v>1244</v>
      </c>
      <c r="G31" s="58" t="s">
        <v>1244</v>
      </c>
      <c r="H31" s="62"/>
      <c r="I31" s="65">
        <f>'3-2022 O&amp;M Detail'!J274</f>
        <v>0</v>
      </c>
      <c r="J31" s="65">
        <f>'3-2022 O&amp;M Detail'!K274</f>
        <v>0</v>
      </c>
      <c r="K31" s="65">
        <f>'3-2022 O&amp;M Detail'!L274</f>
        <v>2222</v>
      </c>
      <c r="L31" s="65">
        <f>'3-2022 O&amp;M Detail'!M274</f>
        <v>2222</v>
      </c>
      <c r="M31" s="65">
        <f>'3-2022 O&amp;M Detail'!N274</f>
        <v>55000</v>
      </c>
      <c r="N31" s="65">
        <f>'3-2022 O&amp;M Detail'!O274</f>
        <v>55000</v>
      </c>
      <c r="O31" s="65">
        <f>'3-2022 O&amp;M Detail'!P274</f>
        <v>0</v>
      </c>
      <c r="P31" s="65">
        <f>'3-2022 O&amp;M Detail'!Q274</f>
        <v>0</v>
      </c>
      <c r="Q31" s="65">
        <f>'3-2022 O&amp;M Detail'!R274</f>
        <v>0</v>
      </c>
      <c r="R31" s="65">
        <f>'3-2022 O&amp;M Detail'!S274</f>
        <v>0</v>
      </c>
      <c r="S31" s="65">
        <f>'3-2022 O&amp;M Detail'!T274</f>
        <v>0</v>
      </c>
      <c r="T31" s="65">
        <f>'3-2022 O&amp;M Detail'!U274</f>
        <v>0</v>
      </c>
      <c r="U31" s="63">
        <f t="shared" si="7"/>
        <v>114444</v>
      </c>
      <c r="V31" s="84"/>
    </row>
    <row r="32" spans="1:22" x14ac:dyDescent="0.2">
      <c r="A32" s="85" t="s">
        <v>1225</v>
      </c>
      <c r="B32" s="95"/>
      <c r="C32" s="58" t="s">
        <v>1246</v>
      </c>
      <c r="D32" s="58" t="s">
        <v>1246</v>
      </c>
      <c r="E32" s="111" t="s">
        <v>1247</v>
      </c>
      <c r="F32" s="58" t="s">
        <v>1246</v>
      </c>
      <c r="G32" s="58" t="s">
        <v>1246</v>
      </c>
      <c r="H32" s="62"/>
      <c r="I32" s="65">
        <f>'3-2022 O&amp;M Detail'!J297</f>
        <v>808</v>
      </c>
      <c r="J32" s="65">
        <f>'3-2022 O&amp;M Detail'!K297</f>
        <v>808</v>
      </c>
      <c r="K32" s="65">
        <f>'3-2022 O&amp;M Detail'!L297</f>
        <v>808</v>
      </c>
      <c r="L32" s="65">
        <f>'3-2022 O&amp;M Detail'!M297</f>
        <v>30000</v>
      </c>
      <c r="M32" s="65">
        <f>'3-2022 O&amp;M Detail'!N297</f>
        <v>30000</v>
      </c>
      <c r="N32" s="65">
        <f>'3-2022 O&amp;M Detail'!O297</f>
        <v>0</v>
      </c>
      <c r="O32" s="65">
        <f>'3-2022 O&amp;M Detail'!P297</f>
        <v>0</v>
      </c>
      <c r="P32" s="65">
        <f>'3-2022 O&amp;M Detail'!Q297</f>
        <v>0</v>
      </c>
      <c r="Q32" s="65">
        <f>'3-2022 O&amp;M Detail'!R297</f>
        <v>0</v>
      </c>
      <c r="R32" s="65">
        <f>'3-2022 O&amp;M Detail'!S297</f>
        <v>0</v>
      </c>
      <c r="S32" s="65">
        <f>'3-2022 O&amp;M Detail'!T297</f>
        <v>0</v>
      </c>
      <c r="T32" s="65">
        <f>'3-2022 O&amp;M Detail'!U297</f>
        <v>0</v>
      </c>
      <c r="U32" s="63">
        <f t="shared" si="7"/>
        <v>62424</v>
      </c>
      <c r="V32" s="84"/>
    </row>
    <row r="33" spans="1:22" x14ac:dyDescent="0.2">
      <c r="A33" s="85" t="s">
        <v>1226</v>
      </c>
      <c r="B33" s="95"/>
      <c r="C33" s="58" t="s">
        <v>1252</v>
      </c>
      <c r="D33" s="58" t="s">
        <v>1252</v>
      </c>
      <c r="E33" s="111" t="s">
        <v>1253</v>
      </c>
      <c r="F33" s="58" t="s">
        <v>1254</v>
      </c>
      <c r="G33" s="58" t="s">
        <v>1254</v>
      </c>
      <c r="H33" s="62"/>
      <c r="I33" s="65">
        <f>'3-2022 O&amp;M Detail'!J320</f>
        <v>10990</v>
      </c>
      <c r="J33" s="65">
        <f>'3-2022 O&amp;M Detail'!K320</f>
        <v>14500</v>
      </c>
      <c r="K33" s="65">
        <f>'3-2022 O&amp;M Detail'!L320</f>
        <v>20500</v>
      </c>
      <c r="L33" s="65">
        <f>'3-2022 O&amp;M Detail'!M320</f>
        <v>11565</v>
      </c>
      <c r="M33" s="65">
        <f>'3-2022 O&amp;M Detail'!N320</f>
        <v>10200</v>
      </c>
      <c r="N33" s="65">
        <f>'3-2022 O&amp;M Detail'!O320</f>
        <v>11700</v>
      </c>
      <c r="O33" s="65">
        <f>'3-2022 O&amp;M Detail'!P320</f>
        <v>11900</v>
      </c>
      <c r="P33" s="65">
        <f>'3-2022 O&amp;M Detail'!Q320</f>
        <v>15000</v>
      </c>
      <c r="Q33" s="65">
        <f>'3-2022 O&amp;M Detail'!R320</f>
        <v>15300</v>
      </c>
      <c r="R33" s="65">
        <f>'3-2022 O&amp;M Detail'!S320</f>
        <v>15200</v>
      </c>
      <c r="S33" s="65">
        <f>'3-2022 O&amp;M Detail'!T320</f>
        <v>10500</v>
      </c>
      <c r="T33" s="65">
        <f>'3-2022 O&amp;M Detail'!U320</f>
        <v>10500</v>
      </c>
      <c r="U33" s="63">
        <f>SUM(I33:T33)</f>
        <v>157855</v>
      </c>
      <c r="V33" s="84"/>
    </row>
    <row r="34" spans="1:22" x14ac:dyDescent="0.2">
      <c r="A34" s="54" t="s">
        <v>1227</v>
      </c>
      <c r="B34" s="95"/>
      <c r="C34" s="58" t="s">
        <v>1255</v>
      </c>
      <c r="D34" s="58" t="s">
        <v>1255</v>
      </c>
      <c r="E34" s="111" t="s">
        <v>1256</v>
      </c>
      <c r="F34" s="58" t="s">
        <v>1257</v>
      </c>
      <c r="G34" s="58" t="s">
        <v>1257</v>
      </c>
      <c r="H34" s="62"/>
      <c r="I34" s="65">
        <f>'3-2022 O&amp;M Detail'!J343</f>
        <v>2500</v>
      </c>
      <c r="J34" s="65">
        <f>'3-2022 O&amp;M Detail'!K343</f>
        <v>3500</v>
      </c>
      <c r="K34" s="65">
        <f>'3-2022 O&amp;M Detail'!L343</f>
        <v>3500</v>
      </c>
      <c r="L34" s="65">
        <f>'3-2022 O&amp;M Detail'!M343</f>
        <v>3100</v>
      </c>
      <c r="M34" s="65">
        <f>'3-2022 O&amp;M Detail'!N343</f>
        <v>3500</v>
      </c>
      <c r="N34" s="65">
        <f>'3-2022 O&amp;M Detail'!O343</f>
        <v>3500</v>
      </c>
      <c r="O34" s="65">
        <f>'3-2022 O&amp;M Detail'!P343</f>
        <v>3500</v>
      </c>
      <c r="P34" s="65">
        <f>'3-2022 O&amp;M Detail'!Q343</f>
        <v>3100</v>
      </c>
      <c r="Q34" s="65">
        <f>'3-2022 O&amp;M Detail'!R343</f>
        <v>2500</v>
      </c>
      <c r="R34" s="65">
        <f>'3-2022 O&amp;M Detail'!S343</f>
        <v>3300</v>
      </c>
      <c r="S34" s="65">
        <f>'3-2022 O&amp;M Detail'!T343</f>
        <v>2500</v>
      </c>
      <c r="T34" s="65">
        <f>'3-2022 O&amp;M Detail'!U343</f>
        <v>2500</v>
      </c>
      <c r="U34" s="63">
        <f t="shared" si="7"/>
        <v>37000</v>
      </c>
      <c r="V34" s="84"/>
    </row>
    <row r="35" spans="1:22" ht="15.75" x14ac:dyDescent="0.25">
      <c r="A35" s="87" t="s">
        <v>47</v>
      </c>
      <c r="B35" s="3" t="s">
        <v>1262</v>
      </c>
      <c r="C35" s="83"/>
      <c r="D35" s="83"/>
      <c r="F35" s="3"/>
      <c r="G35" s="3"/>
      <c r="H35" s="36"/>
      <c r="I35" s="3">
        <f>SUM(I36:I37)</f>
        <v>0</v>
      </c>
      <c r="J35" s="3">
        <f t="shared" ref="J35:T35" si="8">SUM(J36:J37)</f>
        <v>0</v>
      </c>
      <c r="K35" s="3">
        <f t="shared" si="8"/>
        <v>0</v>
      </c>
      <c r="L35" s="3">
        <f t="shared" si="8"/>
        <v>0</v>
      </c>
      <c r="M35" s="3">
        <f t="shared" si="8"/>
        <v>0</v>
      </c>
      <c r="N35" s="3">
        <f t="shared" si="8"/>
        <v>0</v>
      </c>
      <c r="O35" s="3">
        <f t="shared" si="8"/>
        <v>0</v>
      </c>
      <c r="P35" s="3">
        <f t="shared" si="8"/>
        <v>0</v>
      </c>
      <c r="Q35" s="3">
        <f t="shared" si="8"/>
        <v>0</v>
      </c>
      <c r="R35" s="3">
        <f t="shared" si="8"/>
        <v>0</v>
      </c>
      <c r="S35" s="3">
        <f t="shared" si="8"/>
        <v>0</v>
      </c>
      <c r="T35" s="3">
        <f t="shared" si="8"/>
        <v>0</v>
      </c>
      <c r="U35" s="3">
        <f t="shared" ref="U35:U45" si="9">SUM(I35:T35)</f>
        <v>0</v>
      </c>
      <c r="V35" s="84"/>
    </row>
    <row r="36" spans="1:22" x14ac:dyDescent="0.2">
      <c r="A36" s="85">
        <v>1</v>
      </c>
      <c r="B36" s="95"/>
      <c r="C36" s="58" t="s">
        <v>1264</v>
      </c>
      <c r="D36" s="105" t="s">
        <v>1276</v>
      </c>
      <c r="E36" s="58" t="s">
        <v>1280</v>
      </c>
      <c r="F36" s="105" t="s">
        <v>1264</v>
      </c>
      <c r="G36" s="105" t="s">
        <v>1277</v>
      </c>
      <c r="H36" s="62"/>
      <c r="I36" s="65">
        <f>'3-2022 O&amp;M Detail'!J365</f>
        <v>0</v>
      </c>
      <c r="J36" s="65">
        <f>'3-2022 O&amp;M Detail'!K365</f>
        <v>0</v>
      </c>
      <c r="K36" s="65">
        <f>'3-2022 O&amp;M Detail'!L365</f>
        <v>0</v>
      </c>
      <c r="L36" s="65">
        <f>'3-2022 O&amp;M Detail'!M365</f>
        <v>0</v>
      </c>
      <c r="M36" s="65">
        <f>'3-2022 O&amp;M Detail'!N365</f>
        <v>0</v>
      </c>
      <c r="N36" s="65">
        <f>'3-2022 O&amp;M Detail'!O365</f>
        <v>0</v>
      </c>
      <c r="O36" s="65">
        <f>'3-2022 O&amp;M Detail'!P365</f>
        <v>0</v>
      </c>
      <c r="P36" s="65">
        <f>'3-2022 O&amp;M Detail'!Q365</f>
        <v>0</v>
      </c>
      <c r="Q36" s="65">
        <f>'3-2022 O&amp;M Detail'!R365</f>
        <v>0</v>
      </c>
      <c r="R36" s="65">
        <f>'3-2022 O&amp;M Detail'!S365</f>
        <v>0</v>
      </c>
      <c r="S36" s="65">
        <f>'3-2022 O&amp;M Detail'!T365</f>
        <v>0</v>
      </c>
      <c r="T36" s="65">
        <f>'3-2022 O&amp;M Detail'!U365</f>
        <v>0</v>
      </c>
      <c r="U36" s="63">
        <f t="shared" si="9"/>
        <v>0</v>
      </c>
      <c r="V36" s="84"/>
    </row>
    <row r="37" spans="1:22" x14ac:dyDescent="0.2">
      <c r="A37" s="85" t="s">
        <v>50</v>
      </c>
      <c r="B37" s="95"/>
      <c r="C37" s="58" t="s">
        <v>1264</v>
      </c>
      <c r="D37" s="105" t="s">
        <v>1278</v>
      </c>
      <c r="E37" s="58" t="s">
        <v>1281</v>
      </c>
      <c r="F37" s="105" t="s">
        <v>1264</v>
      </c>
      <c r="G37" s="105" t="s">
        <v>1279</v>
      </c>
      <c r="H37" s="62"/>
      <c r="I37" s="65">
        <f>'3-2022 O&amp;M Detail'!J366</f>
        <v>0</v>
      </c>
      <c r="J37" s="65">
        <f>'3-2022 O&amp;M Detail'!K366</f>
        <v>0</v>
      </c>
      <c r="K37" s="65">
        <f>'3-2022 O&amp;M Detail'!L366</f>
        <v>0</v>
      </c>
      <c r="L37" s="65">
        <f>'3-2022 O&amp;M Detail'!M366</f>
        <v>0</v>
      </c>
      <c r="M37" s="65">
        <f>'3-2022 O&amp;M Detail'!N366</f>
        <v>0</v>
      </c>
      <c r="N37" s="65">
        <f>'3-2022 O&amp;M Detail'!O366</f>
        <v>0</v>
      </c>
      <c r="O37" s="65">
        <f>'3-2022 O&amp;M Detail'!P366</f>
        <v>0</v>
      </c>
      <c r="P37" s="65">
        <f>'3-2022 O&amp;M Detail'!Q366</f>
        <v>0</v>
      </c>
      <c r="Q37" s="65">
        <f>'3-2022 O&amp;M Detail'!R366</f>
        <v>0</v>
      </c>
      <c r="R37" s="65">
        <f>'3-2022 O&amp;M Detail'!S366</f>
        <v>0</v>
      </c>
      <c r="S37" s="65">
        <f>'3-2022 O&amp;M Detail'!T366</f>
        <v>0</v>
      </c>
      <c r="T37" s="65">
        <f>'3-2022 O&amp;M Detail'!U366</f>
        <v>0</v>
      </c>
      <c r="U37" s="63">
        <f t="shared" si="9"/>
        <v>0</v>
      </c>
      <c r="V37" s="84"/>
    </row>
    <row r="38" spans="1:22" ht="15.75" x14ac:dyDescent="0.25">
      <c r="A38" s="87" t="s">
        <v>1261</v>
      </c>
      <c r="B38" s="3" t="s">
        <v>26</v>
      </c>
      <c r="C38" s="83"/>
      <c r="D38" s="83"/>
      <c r="F38" s="3"/>
      <c r="G38" s="3"/>
      <c r="H38" s="36"/>
      <c r="I38" s="3">
        <f t="shared" ref="I38:T38" si="10">SUM(I39:I41)</f>
        <v>69150</v>
      </c>
      <c r="J38" s="3">
        <f t="shared" si="10"/>
        <v>118650</v>
      </c>
      <c r="K38" s="3">
        <f t="shared" si="10"/>
        <v>109350</v>
      </c>
      <c r="L38" s="3">
        <f t="shared" si="10"/>
        <v>109450</v>
      </c>
      <c r="M38" s="3">
        <f t="shared" si="10"/>
        <v>111350</v>
      </c>
      <c r="N38" s="3">
        <f t="shared" si="10"/>
        <v>109250</v>
      </c>
      <c r="O38" s="3">
        <f t="shared" si="10"/>
        <v>69150</v>
      </c>
      <c r="P38" s="3">
        <f t="shared" si="10"/>
        <v>75350</v>
      </c>
      <c r="Q38" s="3">
        <f t="shared" si="10"/>
        <v>75150</v>
      </c>
      <c r="R38" s="3">
        <f t="shared" si="10"/>
        <v>69150</v>
      </c>
      <c r="S38" s="3">
        <f t="shared" si="10"/>
        <v>69150</v>
      </c>
      <c r="T38" s="3">
        <f t="shared" si="10"/>
        <v>69150</v>
      </c>
      <c r="U38" s="3">
        <f t="shared" ref="U38:U41" si="11">SUM(I38:T38)</f>
        <v>1054300</v>
      </c>
      <c r="V38" s="84"/>
    </row>
    <row r="39" spans="1:22" x14ac:dyDescent="0.2">
      <c r="A39" s="85">
        <v>1</v>
      </c>
      <c r="B39" s="95"/>
      <c r="C39" s="111" t="s">
        <v>1218</v>
      </c>
      <c r="D39" s="111" t="s">
        <v>1218</v>
      </c>
      <c r="E39" s="111" t="s">
        <v>1219</v>
      </c>
      <c r="F39" s="58" t="s">
        <v>1220</v>
      </c>
      <c r="G39" s="58" t="s">
        <v>1220</v>
      </c>
      <c r="H39" s="62"/>
      <c r="I39" s="65">
        <f>'3-2022 O&amp;M Detail'!J414</f>
        <v>40060</v>
      </c>
      <c r="J39" s="65">
        <f>'3-2022 O&amp;M Detail'!K414</f>
        <v>44060</v>
      </c>
      <c r="K39" s="65">
        <f>'3-2022 O&amp;M Detail'!L414</f>
        <v>40060</v>
      </c>
      <c r="L39" s="65">
        <f>'3-2022 O&amp;M Detail'!M414</f>
        <v>40060</v>
      </c>
      <c r="M39" s="65">
        <f>'3-2022 O&amp;M Detail'!N414</f>
        <v>41160</v>
      </c>
      <c r="N39" s="65">
        <f>'3-2022 O&amp;M Detail'!O414</f>
        <v>40060</v>
      </c>
      <c r="O39" s="65">
        <f>'3-2022 O&amp;M Detail'!P414</f>
        <v>40060</v>
      </c>
      <c r="P39" s="65">
        <f>'3-2022 O&amp;M Detail'!Q414</f>
        <v>43060</v>
      </c>
      <c r="Q39" s="65">
        <f>'3-2022 O&amp;M Detail'!R414</f>
        <v>43060</v>
      </c>
      <c r="R39" s="65">
        <f>'3-2022 O&amp;M Detail'!S414</f>
        <v>40060</v>
      </c>
      <c r="S39" s="65">
        <f>'3-2022 O&amp;M Detail'!T414</f>
        <v>40060</v>
      </c>
      <c r="T39" s="65">
        <f>'3-2022 O&amp;M Detail'!U414</f>
        <v>40060</v>
      </c>
      <c r="U39" s="63">
        <f t="shared" si="11"/>
        <v>491820</v>
      </c>
      <c r="V39" s="84"/>
    </row>
    <row r="40" spans="1:22" x14ac:dyDescent="0.2">
      <c r="A40" s="85" t="s">
        <v>50</v>
      </c>
      <c r="B40" s="95"/>
      <c r="C40" s="111" t="s">
        <v>1218</v>
      </c>
      <c r="D40" s="111" t="s">
        <v>1218</v>
      </c>
      <c r="E40" s="111" t="s">
        <v>1250</v>
      </c>
      <c r="F40" s="58" t="s">
        <v>1251</v>
      </c>
      <c r="G40" s="58" t="s">
        <v>1251</v>
      </c>
      <c r="H40" s="62"/>
      <c r="I40" s="65">
        <f>'3-2022 O&amp;M Detail'!J437</f>
        <v>29090</v>
      </c>
      <c r="J40" s="65">
        <f>'3-2022 O&amp;M Detail'!K437</f>
        <v>34590</v>
      </c>
      <c r="K40" s="65">
        <f>'3-2022 O&amp;M Detail'!L437</f>
        <v>29290</v>
      </c>
      <c r="L40" s="65">
        <f>'3-2022 O&amp;M Detail'!M437</f>
        <v>29390</v>
      </c>
      <c r="M40" s="65">
        <f>'3-2022 O&amp;M Detail'!N437</f>
        <v>30190</v>
      </c>
      <c r="N40" s="65">
        <f>'3-2022 O&amp;M Detail'!O437</f>
        <v>29190</v>
      </c>
      <c r="O40" s="65">
        <f>'3-2022 O&amp;M Detail'!P437</f>
        <v>29090</v>
      </c>
      <c r="P40" s="65">
        <f>'3-2022 O&amp;M Detail'!Q437</f>
        <v>32290</v>
      </c>
      <c r="Q40" s="65">
        <f>'3-2022 O&amp;M Detail'!R437</f>
        <v>32090</v>
      </c>
      <c r="R40" s="65">
        <f>'3-2022 O&amp;M Detail'!S437</f>
        <v>29090</v>
      </c>
      <c r="S40" s="65">
        <f>'3-2022 O&amp;M Detail'!T437</f>
        <v>29090</v>
      </c>
      <c r="T40" s="65">
        <f>'3-2022 O&amp;M Detail'!U437</f>
        <v>29090</v>
      </c>
      <c r="U40" s="63">
        <f t="shared" si="11"/>
        <v>362480</v>
      </c>
      <c r="V40" s="84"/>
    </row>
    <row r="41" spans="1:22" x14ac:dyDescent="0.2">
      <c r="A41" s="85" t="s">
        <v>51</v>
      </c>
      <c r="B41" s="95"/>
      <c r="C41" s="111" t="s">
        <v>1248</v>
      </c>
      <c r="D41" s="111" t="s">
        <v>1248</v>
      </c>
      <c r="E41" s="111" t="s">
        <v>1259</v>
      </c>
      <c r="F41" s="58" t="s">
        <v>1260</v>
      </c>
      <c r="G41" s="58" t="s">
        <v>1260</v>
      </c>
      <c r="H41" s="62"/>
      <c r="I41" s="65">
        <f>'3-2022 O&amp;M Detail'!J460</f>
        <v>0</v>
      </c>
      <c r="J41" s="65">
        <f>'3-2022 O&amp;M Detail'!K460</f>
        <v>40000</v>
      </c>
      <c r="K41" s="65">
        <f>'3-2022 O&amp;M Detail'!L460</f>
        <v>40000</v>
      </c>
      <c r="L41" s="65">
        <f>'3-2022 O&amp;M Detail'!M460</f>
        <v>40000</v>
      </c>
      <c r="M41" s="65">
        <f>'3-2022 O&amp;M Detail'!N460</f>
        <v>40000</v>
      </c>
      <c r="N41" s="65">
        <f>'3-2022 O&amp;M Detail'!O460</f>
        <v>40000</v>
      </c>
      <c r="O41" s="65">
        <f>'3-2022 O&amp;M Detail'!P460</f>
        <v>0</v>
      </c>
      <c r="P41" s="65">
        <f>'3-2022 O&amp;M Detail'!Q460</f>
        <v>0</v>
      </c>
      <c r="Q41" s="65">
        <f>'3-2022 O&amp;M Detail'!R460</f>
        <v>0</v>
      </c>
      <c r="R41" s="65">
        <f>'3-2022 O&amp;M Detail'!S460</f>
        <v>0</v>
      </c>
      <c r="S41" s="65">
        <f>'3-2022 O&amp;M Detail'!T460</f>
        <v>0</v>
      </c>
      <c r="T41" s="65">
        <f>'3-2022 O&amp;M Detail'!U460</f>
        <v>0</v>
      </c>
      <c r="U41" s="63">
        <f t="shared" si="11"/>
        <v>200000</v>
      </c>
      <c r="V41" s="84"/>
    </row>
    <row r="42" spans="1:22" ht="15.75" x14ac:dyDescent="0.25">
      <c r="A42" s="87" t="s">
        <v>2817</v>
      </c>
      <c r="B42" s="3" t="s">
        <v>30</v>
      </c>
      <c r="C42" s="83"/>
      <c r="D42" s="83"/>
      <c r="F42" s="3"/>
      <c r="G42" s="3"/>
      <c r="H42" s="36"/>
      <c r="I42" s="3">
        <f t="shared" ref="I42:T42" si="12">SUM(I43:I45)</f>
        <v>53940</v>
      </c>
      <c r="J42" s="3">
        <f t="shared" si="12"/>
        <v>38500</v>
      </c>
      <c r="K42" s="3">
        <f t="shared" si="12"/>
        <v>38500</v>
      </c>
      <c r="L42" s="3">
        <f t="shared" si="12"/>
        <v>38500</v>
      </c>
      <c r="M42" s="3">
        <f t="shared" si="12"/>
        <v>38500</v>
      </c>
      <c r="N42" s="3">
        <f t="shared" si="12"/>
        <v>38500</v>
      </c>
      <c r="O42" s="3">
        <f t="shared" si="12"/>
        <v>38500</v>
      </c>
      <c r="P42" s="3">
        <f t="shared" si="12"/>
        <v>38500</v>
      </c>
      <c r="Q42" s="3">
        <f t="shared" si="12"/>
        <v>38500</v>
      </c>
      <c r="R42" s="3">
        <f t="shared" si="12"/>
        <v>38500</v>
      </c>
      <c r="S42" s="3">
        <f t="shared" si="12"/>
        <v>38500</v>
      </c>
      <c r="T42" s="3">
        <f t="shared" si="12"/>
        <v>38500</v>
      </c>
      <c r="U42" s="3">
        <f t="shared" si="9"/>
        <v>477440</v>
      </c>
      <c r="V42" s="84"/>
    </row>
    <row r="43" spans="1:22" x14ac:dyDescent="0.2">
      <c r="A43" s="85" t="s">
        <v>49</v>
      </c>
      <c r="B43" s="95"/>
      <c r="C43" s="105" t="s">
        <v>1248</v>
      </c>
      <c r="D43" s="105" t="s">
        <v>1248</v>
      </c>
      <c r="E43" s="111" t="s">
        <v>1248</v>
      </c>
      <c r="F43" s="58" t="s">
        <v>1248</v>
      </c>
      <c r="G43" s="58" t="s">
        <v>1248</v>
      </c>
      <c r="H43" s="62"/>
      <c r="I43" s="65">
        <f>'3-2022 O&amp;M Detail'!J484</f>
        <v>0</v>
      </c>
      <c r="J43" s="65">
        <f>'3-2022 O&amp;M Detail'!K484</f>
        <v>0</v>
      </c>
      <c r="K43" s="65">
        <f>'3-2022 O&amp;M Detail'!L484</f>
        <v>0</v>
      </c>
      <c r="L43" s="65">
        <f>'3-2022 O&amp;M Detail'!M484</f>
        <v>0</v>
      </c>
      <c r="M43" s="65">
        <f>'3-2022 O&amp;M Detail'!N484</f>
        <v>0</v>
      </c>
      <c r="N43" s="65">
        <f>'3-2022 O&amp;M Detail'!O484</f>
        <v>0</v>
      </c>
      <c r="O43" s="65">
        <f>'3-2022 O&amp;M Detail'!P484</f>
        <v>0</v>
      </c>
      <c r="P43" s="65">
        <f>'3-2022 O&amp;M Detail'!Q484</f>
        <v>0</v>
      </c>
      <c r="Q43" s="65">
        <f>'3-2022 O&amp;M Detail'!R484</f>
        <v>0</v>
      </c>
      <c r="R43" s="65">
        <f>'3-2022 O&amp;M Detail'!S484</f>
        <v>0</v>
      </c>
      <c r="S43" s="65">
        <f>'3-2022 O&amp;M Detail'!T484</f>
        <v>0</v>
      </c>
      <c r="T43" s="65">
        <f>'3-2022 O&amp;M Detail'!U484</f>
        <v>0</v>
      </c>
      <c r="U43" s="63">
        <f t="shared" si="9"/>
        <v>0</v>
      </c>
      <c r="V43" s="84"/>
    </row>
    <row r="44" spans="1:22" x14ac:dyDescent="0.2">
      <c r="A44" s="85" t="s">
        <v>50</v>
      </c>
      <c r="B44" s="95"/>
      <c r="C44" s="111" t="s">
        <v>2818</v>
      </c>
      <c r="D44" s="111" t="s">
        <v>2818</v>
      </c>
      <c r="E44" s="111" t="s">
        <v>2819</v>
      </c>
      <c r="F44" s="111" t="s">
        <v>2820</v>
      </c>
      <c r="G44" s="111" t="s">
        <v>2820</v>
      </c>
      <c r="H44" s="62"/>
      <c r="I44" s="65">
        <f>'3-2022 O&amp;M Detail'!J507</f>
        <v>22940</v>
      </c>
      <c r="J44" s="65">
        <f>'3-2022 O&amp;M Detail'!K507</f>
        <v>7500</v>
      </c>
      <c r="K44" s="65">
        <f>'3-2022 O&amp;M Detail'!L507</f>
        <v>7500</v>
      </c>
      <c r="L44" s="65">
        <f>'3-2022 O&amp;M Detail'!M507</f>
        <v>7500</v>
      </c>
      <c r="M44" s="65">
        <f>'3-2022 O&amp;M Detail'!N507</f>
        <v>7500</v>
      </c>
      <c r="N44" s="65">
        <f>'3-2022 O&amp;M Detail'!O507</f>
        <v>7500</v>
      </c>
      <c r="O44" s="65">
        <f>'3-2022 O&amp;M Detail'!P507</f>
        <v>7500</v>
      </c>
      <c r="P44" s="65">
        <f>'3-2022 O&amp;M Detail'!Q507</f>
        <v>7500</v>
      </c>
      <c r="Q44" s="65">
        <f>'3-2022 O&amp;M Detail'!R507</f>
        <v>7500</v>
      </c>
      <c r="R44" s="65">
        <f>'3-2022 O&amp;M Detail'!S507</f>
        <v>7500</v>
      </c>
      <c r="S44" s="65">
        <f>'3-2022 O&amp;M Detail'!T507</f>
        <v>7500</v>
      </c>
      <c r="T44" s="65">
        <f>'3-2022 O&amp;M Detail'!U507</f>
        <v>7500</v>
      </c>
      <c r="U44" s="63">
        <f t="shared" si="9"/>
        <v>105440</v>
      </c>
      <c r="V44" s="84"/>
    </row>
    <row r="45" spans="1:22" x14ac:dyDescent="0.2">
      <c r="A45" s="85" t="s">
        <v>51</v>
      </c>
      <c r="B45" s="95"/>
      <c r="C45" s="111" t="s">
        <v>2821</v>
      </c>
      <c r="D45" s="111" t="s">
        <v>2821</v>
      </c>
      <c r="E45" s="111" t="s">
        <v>2822</v>
      </c>
      <c r="F45" s="58" t="s">
        <v>2823</v>
      </c>
      <c r="G45" s="58" t="s">
        <v>2823</v>
      </c>
      <c r="H45" s="62"/>
      <c r="I45" s="65">
        <f>'3-2022 O&amp;M Detail'!J530</f>
        <v>31000</v>
      </c>
      <c r="J45" s="65">
        <f>'3-2022 O&amp;M Detail'!K530</f>
        <v>31000</v>
      </c>
      <c r="K45" s="65">
        <f>'3-2022 O&amp;M Detail'!L530</f>
        <v>31000</v>
      </c>
      <c r="L45" s="65">
        <f>'3-2022 O&amp;M Detail'!M530</f>
        <v>31000</v>
      </c>
      <c r="M45" s="65">
        <f>'3-2022 O&amp;M Detail'!N530</f>
        <v>31000</v>
      </c>
      <c r="N45" s="65">
        <f>'3-2022 O&amp;M Detail'!O530</f>
        <v>31000</v>
      </c>
      <c r="O45" s="65">
        <f>'3-2022 O&amp;M Detail'!P530</f>
        <v>31000</v>
      </c>
      <c r="P45" s="65">
        <f>'3-2022 O&amp;M Detail'!Q530</f>
        <v>31000</v>
      </c>
      <c r="Q45" s="65">
        <f>'3-2022 O&amp;M Detail'!R530</f>
        <v>31000</v>
      </c>
      <c r="R45" s="65">
        <f>'3-2022 O&amp;M Detail'!S530</f>
        <v>31000</v>
      </c>
      <c r="S45" s="65">
        <f>'3-2022 O&amp;M Detail'!T530</f>
        <v>31000</v>
      </c>
      <c r="T45" s="65">
        <f>'3-2022 O&amp;M Detail'!U530</f>
        <v>31000</v>
      </c>
      <c r="U45" s="63">
        <f t="shared" si="9"/>
        <v>372000</v>
      </c>
      <c r="V45" s="14"/>
    </row>
    <row r="46" spans="1:22" ht="15.75" x14ac:dyDescent="0.25">
      <c r="A46" s="54"/>
      <c r="B46" s="85"/>
      <c r="C46" s="11"/>
      <c r="D46" s="83"/>
      <c r="U46" s="3"/>
      <c r="V46" s="14"/>
    </row>
    <row r="47" spans="1:22" ht="15.75" x14ac:dyDescent="0.25">
      <c r="A47" s="55"/>
      <c r="B47" s="55"/>
      <c r="C47" s="13"/>
      <c r="D47" s="13"/>
      <c r="U47" s="3"/>
      <c r="V47" s="112">
        <f>SUM(U22,U24,U26,U28,U42,U18,U14,U35)-U48</f>
        <v>-1054300</v>
      </c>
    </row>
    <row r="48" spans="1:22" ht="15.75" x14ac:dyDescent="0.25">
      <c r="A48" s="55"/>
      <c r="B48" s="55"/>
      <c r="C48" s="13"/>
      <c r="D48" s="13"/>
      <c r="E48" s="47" t="s">
        <v>19</v>
      </c>
      <c r="F48" s="47"/>
      <c r="G48" s="47"/>
      <c r="H48" s="3"/>
      <c r="I48" s="3">
        <f>I22+I24+I26+I28+I42+I18+I14+I35+I38</f>
        <v>2412167.7055500001</v>
      </c>
      <c r="J48" s="3">
        <f t="shared" ref="J48:U48" si="13">J22+J24+J26+J28+J42+J18+J14+J35+J38</f>
        <v>2445738.9450000003</v>
      </c>
      <c r="K48" s="3">
        <f t="shared" si="13"/>
        <v>2495692.44882</v>
      </c>
      <c r="L48" s="3">
        <f t="shared" si="13"/>
        <v>2561554.8512749998</v>
      </c>
      <c r="M48" s="3">
        <f t="shared" si="13"/>
        <v>2544315.7516999999</v>
      </c>
      <c r="N48" s="3">
        <f t="shared" si="13"/>
        <v>2541694.0246000001</v>
      </c>
      <c r="O48" s="3">
        <f t="shared" si="13"/>
        <v>2458824.4555500001</v>
      </c>
      <c r="P48" s="3">
        <f t="shared" si="13"/>
        <v>2302156.4084999999</v>
      </c>
      <c r="Q48" s="3">
        <f t="shared" si="13"/>
        <v>2317171.7291999999</v>
      </c>
      <c r="R48" s="3">
        <f t="shared" si="13"/>
        <v>2313789.0460999999</v>
      </c>
      <c r="S48" s="3">
        <f t="shared" si="13"/>
        <v>2284984.0104999999</v>
      </c>
      <c r="T48" s="3">
        <f t="shared" si="13"/>
        <v>2280991.7050000001</v>
      </c>
      <c r="U48" s="3">
        <f t="shared" si="13"/>
        <v>28959081.081795</v>
      </c>
    </row>
    <row r="49" spans="1:22" ht="15.75" x14ac:dyDescent="0.25">
      <c r="A49" s="55"/>
      <c r="B49" s="55"/>
      <c r="C49" s="13"/>
      <c r="D49" s="1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46"/>
    </row>
    <row r="50" spans="1:22" x14ac:dyDescent="0.2">
      <c r="A50" s="250"/>
      <c r="B50" s="250"/>
      <c r="C50" s="251"/>
      <c r="D50" s="251"/>
      <c r="E50" s="251"/>
      <c r="F50" s="251"/>
      <c r="G50" s="251"/>
      <c r="H50" s="252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</row>
    <row r="51" spans="1:22" ht="15.75" x14ac:dyDescent="0.25">
      <c r="A51" s="250"/>
      <c r="B51" s="254"/>
      <c r="C51" s="251"/>
      <c r="D51" s="251"/>
      <c r="E51" s="251"/>
      <c r="F51" s="251"/>
      <c r="G51" s="251"/>
      <c r="H51" s="252"/>
      <c r="I51" s="255"/>
      <c r="J51" s="255"/>
      <c r="K51" s="255"/>
      <c r="L51" s="255"/>
      <c r="M51" s="255"/>
      <c r="N51" s="255"/>
      <c r="O51" s="251"/>
      <c r="P51" s="251"/>
      <c r="Q51" s="251"/>
      <c r="R51" s="251"/>
      <c r="S51" s="251"/>
      <c r="T51" s="251"/>
      <c r="U51" s="251"/>
      <c r="V51" s="251"/>
    </row>
    <row r="52" spans="1:22" x14ac:dyDescent="0.2">
      <c r="A52" s="256"/>
      <c r="B52" s="256"/>
      <c r="C52" s="251"/>
      <c r="D52" s="251"/>
      <c r="E52" s="251"/>
      <c r="F52" s="251"/>
      <c r="G52" s="251"/>
      <c r="H52" s="252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</row>
    <row r="53" spans="1:22" ht="15.75" x14ac:dyDescent="0.25">
      <c r="A53" s="257"/>
      <c r="B53" s="257"/>
      <c r="C53" s="258"/>
      <c r="D53" s="258"/>
      <c r="E53" s="258"/>
      <c r="F53" s="258"/>
      <c r="G53" s="258"/>
      <c r="H53" s="252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9"/>
      <c r="V53" s="251"/>
    </row>
    <row r="54" spans="1:22" x14ac:dyDescent="0.2">
      <c r="A54" s="250"/>
      <c r="B54" s="250"/>
      <c r="C54" s="251"/>
      <c r="D54" s="251"/>
      <c r="E54" s="251"/>
      <c r="F54" s="251"/>
      <c r="G54" s="251"/>
      <c r="H54" s="252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9"/>
      <c r="V54" s="251"/>
    </row>
    <row r="55" spans="1:22" x14ac:dyDescent="0.2">
      <c r="A55" s="250"/>
      <c r="B55" s="250"/>
      <c r="C55" s="260"/>
      <c r="D55" s="260"/>
      <c r="E55" s="251"/>
      <c r="F55" s="261"/>
      <c r="G55" s="261"/>
      <c r="H55" s="252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9"/>
      <c r="V55" s="251"/>
    </row>
    <row r="56" spans="1:22" x14ac:dyDescent="0.2">
      <c r="A56" s="250"/>
      <c r="B56" s="250"/>
      <c r="C56" s="251"/>
      <c r="D56" s="251"/>
      <c r="E56" s="251"/>
      <c r="F56" s="251"/>
      <c r="G56" s="251"/>
      <c r="H56" s="252"/>
      <c r="I56" s="255"/>
      <c r="J56" s="255"/>
      <c r="K56" s="255"/>
      <c r="L56" s="255"/>
      <c r="M56" s="255"/>
      <c r="N56" s="255"/>
      <c r="O56" s="251"/>
      <c r="P56" s="251"/>
      <c r="Q56" s="251"/>
      <c r="R56" s="251"/>
      <c r="S56" s="251"/>
      <c r="T56" s="251"/>
      <c r="U56" s="251"/>
      <c r="V56" s="251"/>
    </row>
    <row r="57" spans="1:22" ht="15.75" x14ac:dyDescent="0.25">
      <c r="A57" s="250"/>
      <c r="B57" s="250"/>
      <c r="C57" s="251"/>
      <c r="D57" s="251"/>
      <c r="E57" s="262"/>
      <c r="F57" s="251"/>
      <c r="G57" s="251"/>
      <c r="H57" s="252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3"/>
    </row>
    <row r="58" spans="1:22" ht="15.75" x14ac:dyDescent="0.25">
      <c r="A58" s="288"/>
      <c r="B58" s="288"/>
      <c r="C58" s="288"/>
      <c r="D58" s="263"/>
      <c r="E58" s="251"/>
      <c r="F58" s="251"/>
      <c r="G58" s="251"/>
      <c r="H58" s="252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3"/>
    </row>
    <row r="59" spans="1:22" x14ac:dyDescent="0.2">
      <c r="C59" s="24"/>
      <c r="D59" s="24"/>
      <c r="V59" s="18"/>
    </row>
    <row r="60" spans="1:22" x14ac:dyDescent="0.2">
      <c r="C60" s="24"/>
      <c r="D60" s="24"/>
      <c r="J60" s="26"/>
    </row>
    <row r="61" spans="1:22" x14ac:dyDescent="0.2">
      <c r="J61" s="26"/>
      <c r="Q61" s="27"/>
      <c r="R61" s="27"/>
      <c r="S61" s="27"/>
      <c r="T61" s="27"/>
    </row>
    <row r="62" spans="1:22" x14ac:dyDescent="0.2">
      <c r="Q62" s="28"/>
      <c r="R62" s="29"/>
      <c r="S62" s="29"/>
      <c r="T62" s="30"/>
    </row>
    <row r="63" spans="1:22" x14ac:dyDescent="0.2">
      <c r="Q63" s="28"/>
      <c r="R63" s="29"/>
      <c r="S63" s="29"/>
      <c r="T63" s="30"/>
    </row>
    <row r="65" spans="9:20" x14ac:dyDescent="0.2">
      <c r="Q65" s="27"/>
      <c r="R65" s="27"/>
      <c r="S65" s="27"/>
      <c r="T65" s="27"/>
    </row>
    <row r="66" spans="9:20" x14ac:dyDescent="0.2">
      <c r="Q66" s="28"/>
      <c r="R66" s="29"/>
      <c r="S66" s="29"/>
      <c r="T66" s="30"/>
    </row>
    <row r="67" spans="9:20" x14ac:dyDescent="0.2">
      <c r="Q67" s="28"/>
      <c r="R67" s="29"/>
      <c r="S67" s="29"/>
      <c r="T67" s="30"/>
    </row>
    <row r="74" spans="9:20" x14ac:dyDescent="0.2">
      <c r="P74" s="26"/>
      <c r="Q74" s="26"/>
    </row>
    <row r="75" spans="9:20" ht="15.75" x14ac:dyDescent="0.25">
      <c r="I75" s="3"/>
      <c r="P75" s="26"/>
      <c r="Q75" s="26"/>
    </row>
    <row r="76" spans="9:20" x14ac:dyDescent="0.2">
      <c r="P76" s="26"/>
      <c r="Q76" s="26"/>
    </row>
    <row r="77" spans="9:20" x14ac:dyDescent="0.2">
      <c r="P77" s="26"/>
      <c r="Q77" s="26"/>
    </row>
    <row r="78" spans="9:20" x14ac:dyDescent="0.2">
      <c r="P78" s="31"/>
      <c r="Q78" s="26"/>
    </row>
    <row r="79" spans="9:20" x14ac:dyDescent="0.2">
      <c r="M79" s="24"/>
      <c r="P79" s="31"/>
      <c r="Q79" s="26"/>
    </row>
    <row r="80" spans="9:20" x14ac:dyDescent="0.2">
      <c r="M80" s="24"/>
      <c r="N80" s="31"/>
      <c r="P80" s="31"/>
      <c r="Q80" s="26"/>
    </row>
    <row r="81" spans="13:17" x14ac:dyDescent="0.2">
      <c r="M81" s="24"/>
      <c r="N81" s="31"/>
      <c r="P81" s="31"/>
      <c r="Q81" s="26"/>
    </row>
    <row r="82" spans="13:17" x14ac:dyDescent="0.2">
      <c r="M82" s="24"/>
      <c r="N82" s="31"/>
      <c r="P82" s="31"/>
      <c r="Q82" s="26"/>
    </row>
    <row r="83" spans="13:17" x14ac:dyDescent="0.2">
      <c r="M83" s="24"/>
      <c r="N83" s="31"/>
      <c r="P83" s="31"/>
    </row>
    <row r="84" spans="13:17" x14ac:dyDescent="0.2">
      <c r="M84" s="24"/>
      <c r="N84" s="31"/>
    </row>
    <row r="85" spans="13:17" x14ac:dyDescent="0.2">
      <c r="M85" s="24"/>
    </row>
    <row r="86" spans="13:17" x14ac:dyDescent="0.2">
      <c r="M86" s="24"/>
    </row>
  </sheetData>
  <mergeCells count="7">
    <mergeCell ref="A58:C58"/>
    <mergeCell ref="A8:U8"/>
    <mergeCell ref="A2:U2"/>
    <mergeCell ref="A3:U3"/>
    <mergeCell ref="A4:U4"/>
    <mergeCell ref="A5:U5"/>
    <mergeCell ref="A7:U7"/>
  </mergeCells>
  <printOptions horizontalCentered="1" verticalCentered="1"/>
  <pageMargins left="0.75" right="0.75" top="1" bottom="0.75" header="0.5" footer="0.5"/>
  <pageSetup scale="40" orientation="landscape" r:id="rId1"/>
  <headerFooter alignWithMargins="0">
    <oddFooter>&amp;L&amp;Z&amp;F&amp;RVersion: 1/24/2020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6B52-DF76-4A82-BDB3-9C8C9D4BB991}">
  <sheetPr transitionEvaluation="1" transitionEntry="1">
    <tabColor theme="9" tint="0.39997558519241921"/>
    <pageSetUpPr fitToPage="1"/>
  </sheetPr>
  <dimension ref="A2:Z592"/>
  <sheetViews>
    <sheetView zoomScale="60" zoomScaleNormal="60" zoomScaleSheetLayoutView="70" workbookViewId="0">
      <pane ySplit="12" topLeftCell="A13" activePane="bottomLeft" state="frozen"/>
      <selection pane="bottomLeft" activeCell="A2" sqref="A2:V2"/>
    </sheetView>
  </sheetViews>
  <sheetFormatPr defaultColWidth="9.77734375" defaultRowHeight="15" outlineLevelCol="1" x14ac:dyDescent="0.2"/>
  <cols>
    <col min="1" max="1" width="4.6640625" style="53" bestFit="1" customWidth="1"/>
    <col min="2" max="2" width="8.109375" style="53" customWidth="1"/>
    <col min="3" max="3" width="11.77734375" style="1" customWidth="1"/>
    <col min="4" max="4" width="10.21875" style="1" customWidth="1"/>
    <col min="5" max="5" width="13.44140625" style="1" customWidth="1"/>
    <col min="6" max="6" width="11.44140625" style="1" customWidth="1"/>
    <col min="7" max="7" width="11.109375" style="1" customWidth="1"/>
    <col min="8" max="8" width="26.77734375" style="1" bestFit="1" customWidth="1"/>
    <col min="9" max="9" width="3.77734375" style="2" customWidth="1"/>
    <col min="10" max="21" width="10.6640625" style="1" customWidth="1" outlineLevel="1"/>
    <col min="22" max="22" width="12.6640625" style="1" customWidth="1"/>
    <col min="23" max="23" width="14.6640625" style="1" customWidth="1"/>
    <col min="24" max="26" width="9.77734375" style="1" customWidth="1"/>
    <col min="27" max="33" width="12.77734375" style="1" customWidth="1"/>
    <col min="34" max="16384" width="9.77734375" style="1"/>
  </cols>
  <sheetData>
    <row r="2" spans="1:24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98"/>
    </row>
    <row r="3" spans="1:24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97"/>
    </row>
    <row r="4" spans="1:24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97"/>
    </row>
    <row r="5" spans="1:24" s="3" customFormat="1" ht="15.75" x14ac:dyDescent="0.25">
      <c r="A5" s="290" t="s">
        <v>1270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98"/>
    </row>
    <row r="6" spans="1:24" ht="15.75" x14ac:dyDescent="0.25">
      <c r="A6" s="52" t="s">
        <v>0</v>
      </c>
      <c r="B6" s="52"/>
      <c r="C6" s="4"/>
      <c r="D6" s="4"/>
      <c r="E6" s="5"/>
      <c r="F6" s="5"/>
      <c r="G6" s="5"/>
      <c r="H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4" ht="15.75" x14ac:dyDescent="0.25">
      <c r="A7" s="290" t="s">
        <v>36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</row>
    <row r="8" spans="1:24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</row>
    <row r="9" spans="1:24" ht="15.75" x14ac:dyDescent="0.25">
      <c r="C9" s="5"/>
      <c r="D9" s="5"/>
      <c r="E9" s="5"/>
      <c r="F9" s="5"/>
      <c r="G9" s="5"/>
      <c r="H9" s="5"/>
      <c r="J9" s="5"/>
      <c r="K9" s="5"/>
      <c r="L9" s="5"/>
      <c r="M9" s="5"/>
      <c r="N9" s="5"/>
      <c r="O9" s="5"/>
      <c r="P9" s="5"/>
      <c r="Q9" s="3"/>
      <c r="R9" s="5"/>
      <c r="S9" s="5"/>
      <c r="T9" s="5"/>
      <c r="U9" s="5"/>
      <c r="V9" s="5"/>
    </row>
    <row r="10" spans="1:24" x14ac:dyDescent="0.2">
      <c r="C10" s="5"/>
      <c r="D10" s="5"/>
      <c r="E10" s="5"/>
      <c r="F10" s="5"/>
      <c r="G10" s="5"/>
      <c r="H10" s="5"/>
      <c r="I10" s="6"/>
      <c r="J10" s="5"/>
      <c r="K10" s="5"/>
      <c r="L10" s="5"/>
      <c r="M10" s="5"/>
      <c r="V10" s="32" t="s">
        <v>2</v>
      </c>
      <c r="W10" s="122"/>
      <c r="X10" s="134"/>
    </row>
    <row r="11" spans="1:24" ht="15" customHeight="1" x14ac:dyDescent="0.2">
      <c r="C11" s="120" t="s">
        <v>1282</v>
      </c>
      <c r="D11" s="120" t="s">
        <v>20</v>
      </c>
      <c r="F11" s="120" t="s">
        <v>1282</v>
      </c>
      <c r="G11" s="120" t="s">
        <v>20</v>
      </c>
      <c r="I11" s="6"/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8" t="s">
        <v>3</v>
      </c>
      <c r="V11" s="32" t="s">
        <v>4</v>
      </c>
      <c r="W11" s="122"/>
      <c r="X11" s="134"/>
    </row>
    <row r="12" spans="1:24" ht="15.75" thickBot="1" x14ac:dyDescent="0.25">
      <c r="A12" s="59" t="s">
        <v>5</v>
      </c>
      <c r="B12" s="59" t="s">
        <v>54</v>
      </c>
      <c r="C12" s="57" t="s">
        <v>35</v>
      </c>
      <c r="D12" s="57" t="s">
        <v>35</v>
      </c>
      <c r="E12" s="57" t="s">
        <v>34</v>
      </c>
      <c r="F12" s="57" t="s">
        <v>38</v>
      </c>
      <c r="G12" s="57" t="s">
        <v>38</v>
      </c>
      <c r="H12" s="57" t="s">
        <v>52</v>
      </c>
      <c r="I12" s="9"/>
      <c r="J12" s="10" t="s">
        <v>6</v>
      </c>
      <c r="K12" s="10" t="s">
        <v>7</v>
      </c>
      <c r="L12" s="10" t="s">
        <v>8</v>
      </c>
      <c r="M12" s="10" t="s">
        <v>9</v>
      </c>
      <c r="N12" s="10" t="s">
        <v>10</v>
      </c>
      <c r="O12" s="10" t="s">
        <v>11</v>
      </c>
      <c r="P12" s="10" t="s">
        <v>12</v>
      </c>
      <c r="Q12" s="10" t="s">
        <v>13</v>
      </c>
      <c r="R12" s="10" t="s">
        <v>14</v>
      </c>
      <c r="S12" s="10" t="s">
        <v>15</v>
      </c>
      <c r="T12" s="10" t="s">
        <v>16</v>
      </c>
      <c r="U12" s="10" t="s">
        <v>17</v>
      </c>
      <c r="V12" s="10" t="s">
        <v>18</v>
      </c>
      <c r="W12" s="84"/>
      <c r="X12" s="14"/>
    </row>
    <row r="13" spans="1:24" ht="15.75" x14ac:dyDescent="0.25">
      <c r="A13" s="54"/>
      <c r="B13" s="85"/>
      <c r="C13" s="11"/>
      <c r="D13" s="83"/>
      <c r="V13" s="3"/>
    </row>
    <row r="14" spans="1:24" s="3" customFormat="1" ht="15.75" x14ac:dyDescent="0.25">
      <c r="A14" s="87" t="s">
        <v>41</v>
      </c>
      <c r="B14" s="3" t="s">
        <v>21</v>
      </c>
      <c r="C14" s="91"/>
      <c r="D14" s="91"/>
      <c r="E14" s="36"/>
      <c r="F14" s="36"/>
      <c r="G14" s="36"/>
      <c r="H14" s="36"/>
      <c r="I14" s="93"/>
      <c r="J14" s="3">
        <f>J16+J39+J62</f>
        <v>1763474</v>
      </c>
      <c r="K14" s="3">
        <f t="shared" ref="K14:V14" si="0">K16+K39+K62</f>
        <v>1763274</v>
      </c>
      <c r="L14" s="3">
        <f t="shared" si="0"/>
        <v>1763324</v>
      </c>
      <c r="M14" s="3">
        <f t="shared" si="0"/>
        <v>1763274</v>
      </c>
      <c r="N14" s="3">
        <f t="shared" si="0"/>
        <v>1763424</v>
      </c>
      <c r="O14" s="3">
        <f t="shared" si="0"/>
        <v>1763674</v>
      </c>
      <c r="P14" s="3">
        <f t="shared" si="0"/>
        <v>1763424</v>
      </c>
      <c r="Q14" s="3">
        <f t="shared" si="0"/>
        <v>1763274</v>
      </c>
      <c r="R14" s="3">
        <f t="shared" si="0"/>
        <v>1763324</v>
      </c>
      <c r="S14" s="3">
        <f t="shared" si="0"/>
        <v>1763274</v>
      </c>
      <c r="T14" s="3">
        <f t="shared" si="0"/>
        <v>1763424</v>
      </c>
      <c r="U14" s="3">
        <f t="shared" si="0"/>
        <v>1763524</v>
      </c>
      <c r="V14" s="3">
        <f t="shared" si="0"/>
        <v>21160688</v>
      </c>
      <c r="W14" s="89">
        <f>SUM(J14:U14)-V14</f>
        <v>0</v>
      </c>
    </row>
    <row r="15" spans="1:24" s="3" customFormat="1" ht="15.75" x14ac:dyDescent="0.25">
      <c r="A15" s="3">
        <v>1</v>
      </c>
      <c r="B15" s="96"/>
      <c r="C15" s="88" t="s">
        <v>1228</v>
      </c>
      <c r="D15" s="88" t="s">
        <v>1228</v>
      </c>
      <c r="E15" s="81" t="s">
        <v>1235</v>
      </c>
      <c r="W15" s="89"/>
    </row>
    <row r="16" spans="1:24" x14ac:dyDescent="0.2">
      <c r="A16" s="85"/>
      <c r="B16" s="96"/>
      <c r="C16" s="96"/>
      <c r="D16" s="96"/>
      <c r="E16" s="96"/>
      <c r="F16" s="58" t="s">
        <v>1228</v>
      </c>
      <c r="G16" s="58" t="s">
        <v>1228</v>
      </c>
      <c r="H16" s="36"/>
      <c r="I16" s="66"/>
      <c r="J16" s="66">
        <f t="shared" ref="J16:U16" si="1">SUM(J17:J37)</f>
        <v>933704</v>
      </c>
      <c r="K16" s="66">
        <f t="shared" si="1"/>
        <v>933504</v>
      </c>
      <c r="L16" s="66">
        <f t="shared" si="1"/>
        <v>933654</v>
      </c>
      <c r="M16" s="66">
        <f t="shared" si="1"/>
        <v>933504</v>
      </c>
      <c r="N16" s="66">
        <f t="shared" si="1"/>
        <v>933654</v>
      </c>
      <c r="O16" s="66">
        <f t="shared" si="1"/>
        <v>934004</v>
      </c>
      <c r="P16" s="66">
        <f t="shared" si="1"/>
        <v>933654</v>
      </c>
      <c r="Q16" s="66">
        <f t="shared" si="1"/>
        <v>933504</v>
      </c>
      <c r="R16" s="66">
        <f t="shared" si="1"/>
        <v>933654</v>
      </c>
      <c r="S16" s="66">
        <f t="shared" si="1"/>
        <v>933504</v>
      </c>
      <c r="T16" s="66">
        <f t="shared" si="1"/>
        <v>933654</v>
      </c>
      <c r="U16" s="66">
        <f t="shared" si="1"/>
        <v>933854</v>
      </c>
      <c r="V16" s="63">
        <f>SUM(J16:U16)</f>
        <v>11203848</v>
      </c>
      <c r="W16" s="110">
        <f>SUM(J16:U16)-V16</f>
        <v>0</v>
      </c>
    </row>
    <row r="17" spans="1:22" x14ac:dyDescent="0.2">
      <c r="A17" s="85"/>
      <c r="B17" s="96"/>
      <c r="C17" s="96"/>
      <c r="D17" s="96"/>
      <c r="E17" s="96"/>
      <c r="F17" s="96"/>
      <c r="G17" s="96"/>
      <c r="H17" s="58" t="s">
        <v>58</v>
      </c>
      <c r="I17" s="66"/>
      <c r="J17" s="65">
        <v>56004</v>
      </c>
      <c r="K17" s="65">
        <v>56004</v>
      </c>
      <c r="L17" s="65">
        <v>56004</v>
      </c>
      <c r="M17" s="65">
        <v>56004</v>
      </c>
      <c r="N17" s="65">
        <v>56004</v>
      </c>
      <c r="O17" s="65">
        <v>56004</v>
      </c>
      <c r="P17" s="65">
        <v>56004</v>
      </c>
      <c r="Q17" s="65">
        <v>56004</v>
      </c>
      <c r="R17" s="65">
        <v>56004</v>
      </c>
      <c r="S17" s="65">
        <v>56004</v>
      </c>
      <c r="T17" s="65">
        <v>56004</v>
      </c>
      <c r="U17" s="65">
        <v>56004</v>
      </c>
      <c r="V17" s="80">
        <f>SUM(J17:U17)</f>
        <v>672048</v>
      </c>
    </row>
    <row r="18" spans="1:22" x14ac:dyDescent="0.2">
      <c r="A18" s="85"/>
      <c r="B18" s="96"/>
      <c r="C18" s="96"/>
      <c r="D18" s="96"/>
      <c r="E18" s="96"/>
      <c r="F18" s="96"/>
      <c r="G18" s="96"/>
      <c r="H18" s="58" t="s">
        <v>59</v>
      </c>
      <c r="I18" s="66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80">
        <f t="shared" ref="V18:V37" si="2">SUM(J18:U18)</f>
        <v>0</v>
      </c>
    </row>
    <row r="19" spans="1:22" x14ac:dyDescent="0.2">
      <c r="A19" s="85"/>
      <c r="B19" s="96"/>
      <c r="C19" s="96"/>
      <c r="D19" s="96"/>
      <c r="E19" s="96"/>
      <c r="F19" s="96"/>
      <c r="G19" s="96"/>
      <c r="H19" s="58" t="s">
        <v>60</v>
      </c>
      <c r="I19" s="6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0">
        <f t="shared" si="2"/>
        <v>0</v>
      </c>
    </row>
    <row r="20" spans="1:22" x14ac:dyDescent="0.2">
      <c r="A20" s="85"/>
      <c r="B20" s="96"/>
      <c r="C20" s="96"/>
      <c r="D20" s="96"/>
      <c r="E20" s="96"/>
      <c r="F20" s="96"/>
      <c r="G20" s="96"/>
      <c r="H20" s="58" t="s">
        <v>61</v>
      </c>
      <c r="I20" s="66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0">
        <f t="shared" si="2"/>
        <v>0</v>
      </c>
    </row>
    <row r="21" spans="1:22" x14ac:dyDescent="0.2">
      <c r="A21" s="85"/>
      <c r="B21" s="96"/>
      <c r="C21" s="96"/>
      <c r="D21" s="96"/>
      <c r="E21" s="96"/>
      <c r="F21" s="96"/>
      <c r="G21" s="96"/>
      <c r="H21" s="58" t="s">
        <v>62</v>
      </c>
      <c r="I21" s="66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80">
        <f t="shared" si="2"/>
        <v>0</v>
      </c>
    </row>
    <row r="22" spans="1:22" x14ac:dyDescent="0.2">
      <c r="A22" s="85"/>
      <c r="B22" s="96"/>
      <c r="C22" s="96"/>
      <c r="D22" s="96"/>
      <c r="E22" s="96"/>
      <c r="F22" s="96"/>
      <c r="G22" s="96"/>
      <c r="H22" s="58" t="s">
        <v>63</v>
      </c>
      <c r="I22" s="66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80">
        <f t="shared" si="2"/>
        <v>0</v>
      </c>
    </row>
    <row r="23" spans="1:22" x14ac:dyDescent="0.2">
      <c r="A23" s="85"/>
      <c r="B23" s="96"/>
      <c r="C23" s="96"/>
      <c r="D23" s="96"/>
      <c r="E23" s="96"/>
      <c r="F23" s="96"/>
      <c r="G23" s="96"/>
      <c r="H23" s="58" t="s">
        <v>64</v>
      </c>
      <c r="I23" s="66"/>
      <c r="J23" s="65">
        <v>877500</v>
      </c>
      <c r="K23" s="65">
        <v>877500</v>
      </c>
      <c r="L23" s="65">
        <v>877500</v>
      </c>
      <c r="M23" s="65">
        <v>877500</v>
      </c>
      <c r="N23" s="65">
        <v>877500</v>
      </c>
      <c r="O23" s="65">
        <v>877500</v>
      </c>
      <c r="P23" s="65">
        <v>877500</v>
      </c>
      <c r="Q23" s="65">
        <v>877500</v>
      </c>
      <c r="R23" s="65">
        <v>877500</v>
      </c>
      <c r="S23" s="65">
        <v>877500</v>
      </c>
      <c r="T23" s="65">
        <v>877500</v>
      </c>
      <c r="U23" s="65">
        <v>877500</v>
      </c>
      <c r="V23" s="80">
        <f t="shared" si="2"/>
        <v>10530000</v>
      </c>
    </row>
    <row r="24" spans="1:22" x14ac:dyDescent="0.2">
      <c r="A24" s="85"/>
      <c r="B24" s="96"/>
      <c r="C24" s="96"/>
      <c r="D24" s="96"/>
      <c r="E24" s="96"/>
      <c r="F24" s="96"/>
      <c r="G24" s="96"/>
      <c r="H24" s="58" t="s">
        <v>65</v>
      </c>
      <c r="I24" s="66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80">
        <f t="shared" si="2"/>
        <v>0</v>
      </c>
    </row>
    <row r="25" spans="1:22" x14ac:dyDescent="0.2">
      <c r="A25" s="85"/>
      <c r="B25" s="96"/>
      <c r="C25" s="96"/>
      <c r="D25" s="96"/>
      <c r="E25" s="96"/>
      <c r="F25" s="96"/>
      <c r="G25" s="96"/>
      <c r="H25" s="58" t="s">
        <v>66</v>
      </c>
      <c r="I25" s="66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80">
        <f t="shared" si="2"/>
        <v>0</v>
      </c>
    </row>
    <row r="26" spans="1:22" x14ac:dyDescent="0.2">
      <c r="A26" s="85"/>
      <c r="B26" s="96"/>
      <c r="C26" s="96"/>
      <c r="D26" s="96"/>
      <c r="E26" s="96"/>
      <c r="F26" s="96"/>
      <c r="G26" s="96"/>
      <c r="H26" s="58" t="s">
        <v>67</v>
      </c>
      <c r="I26" s="66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80">
        <f t="shared" si="2"/>
        <v>0</v>
      </c>
    </row>
    <row r="27" spans="1:22" x14ac:dyDescent="0.2">
      <c r="A27" s="85"/>
      <c r="B27" s="96"/>
      <c r="C27" s="96"/>
      <c r="D27" s="96"/>
      <c r="E27" s="96"/>
      <c r="F27" s="96"/>
      <c r="G27" s="96"/>
      <c r="H27" s="58" t="s">
        <v>68</v>
      </c>
      <c r="I27" s="66"/>
      <c r="J27" s="65">
        <v>200</v>
      </c>
      <c r="K27" s="65">
        <v>0</v>
      </c>
      <c r="L27" s="65">
        <v>150</v>
      </c>
      <c r="M27" s="65">
        <v>0</v>
      </c>
      <c r="N27" s="65">
        <v>150</v>
      </c>
      <c r="O27" s="65">
        <v>500</v>
      </c>
      <c r="P27" s="65">
        <v>150</v>
      </c>
      <c r="Q27" s="65">
        <v>0</v>
      </c>
      <c r="R27" s="65">
        <v>150</v>
      </c>
      <c r="S27" s="65">
        <v>0</v>
      </c>
      <c r="T27" s="65">
        <v>150</v>
      </c>
      <c r="U27" s="65">
        <v>350</v>
      </c>
      <c r="V27" s="80">
        <f t="shared" si="2"/>
        <v>1800</v>
      </c>
    </row>
    <row r="28" spans="1:22" x14ac:dyDescent="0.2">
      <c r="A28" s="85"/>
      <c r="B28" s="96"/>
      <c r="C28" s="96"/>
      <c r="D28" s="96"/>
      <c r="E28" s="96"/>
      <c r="F28" s="96"/>
      <c r="G28" s="96"/>
      <c r="H28" s="58" t="s">
        <v>69</v>
      </c>
      <c r="I28" s="66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80">
        <f t="shared" si="2"/>
        <v>0</v>
      </c>
    </row>
    <row r="29" spans="1:22" x14ac:dyDescent="0.2">
      <c r="A29" s="85"/>
      <c r="B29" s="96"/>
      <c r="C29" s="96"/>
      <c r="D29" s="96"/>
      <c r="E29" s="96"/>
      <c r="F29" s="96"/>
      <c r="G29" s="96"/>
      <c r="H29" s="58" t="s">
        <v>70</v>
      </c>
      <c r="I29" s="66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80">
        <f t="shared" si="2"/>
        <v>0</v>
      </c>
    </row>
    <row r="30" spans="1:22" x14ac:dyDescent="0.2">
      <c r="A30" s="85"/>
      <c r="B30" s="96"/>
      <c r="C30" s="96"/>
      <c r="D30" s="96"/>
      <c r="E30" s="96"/>
      <c r="F30" s="96"/>
      <c r="G30" s="96"/>
      <c r="H30" s="58" t="s">
        <v>71</v>
      </c>
      <c r="I30" s="66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80">
        <f t="shared" si="2"/>
        <v>0</v>
      </c>
    </row>
    <row r="31" spans="1:22" x14ac:dyDescent="0.2">
      <c r="A31" s="85"/>
      <c r="B31" s="96"/>
      <c r="C31" s="96"/>
      <c r="D31" s="96"/>
      <c r="E31" s="96"/>
      <c r="F31" s="96"/>
      <c r="G31" s="96"/>
      <c r="H31" s="58" t="s">
        <v>72</v>
      </c>
      <c r="I31" s="66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80">
        <f t="shared" si="2"/>
        <v>0</v>
      </c>
    </row>
    <row r="32" spans="1:22" x14ac:dyDescent="0.2">
      <c r="A32" s="85"/>
      <c r="B32" s="96"/>
      <c r="C32" s="96"/>
      <c r="D32" s="96"/>
      <c r="E32" s="96"/>
      <c r="F32" s="96"/>
      <c r="G32" s="96"/>
      <c r="H32" s="58" t="s">
        <v>73</v>
      </c>
      <c r="I32" s="6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80">
        <f t="shared" si="2"/>
        <v>0</v>
      </c>
    </row>
    <row r="33" spans="1:23" x14ac:dyDescent="0.2">
      <c r="A33" s="85"/>
      <c r="B33" s="96"/>
      <c r="C33" s="96"/>
      <c r="D33" s="96"/>
      <c r="E33" s="96"/>
      <c r="F33" s="96"/>
      <c r="G33" s="96"/>
      <c r="H33" s="58" t="s">
        <v>74</v>
      </c>
      <c r="I33" s="6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80">
        <f t="shared" si="2"/>
        <v>0</v>
      </c>
    </row>
    <row r="34" spans="1:23" x14ac:dyDescent="0.2">
      <c r="A34" s="85"/>
      <c r="B34" s="96"/>
      <c r="C34" s="96"/>
      <c r="D34" s="96"/>
      <c r="E34" s="96"/>
      <c r="F34" s="96"/>
      <c r="G34" s="96"/>
      <c r="H34" s="58" t="s">
        <v>75</v>
      </c>
      <c r="I34" s="6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80">
        <f t="shared" si="2"/>
        <v>0</v>
      </c>
    </row>
    <row r="35" spans="1:23" x14ac:dyDescent="0.2">
      <c r="A35" s="85"/>
      <c r="B35" s="96"/>
      <c r="C35" s="96"/>
      <c r="D35" s="96"/>
      <c r="E35" s="96"/>
      <c r="F35" s="96"/>
      <c r="G35" s="96"/>
      <c r="H35" s="58" t="s">
        <v>76</v>
      </c>
      <c r="I35" s="66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80">
        <f t="shared" si="2"/>
        <v>0</v>
      </c>
    </row>
    <row r="36" spans="1:23" x14ac:dyDescent="0.2">
      <c r="A36" s="85"/>
      <c r="B36" s="96"/>
      <c r="C36" s="96"/>
      <c r="D36" s="96"/>
      <c r="E36" s="96"/>
      <c r="F36" s="96"/>
      <c r="G36" s="96"/>
      <c r="H36" s="58" t="s">
        <v>77</v>
      </c>
      <c r="I36" s="6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80">
        <f t="shared" si="2"/>
        <v>0</v>
      </c>
    </row>
    <row r="37" spans="1:23" x14ac:dyDescent="0.2">
      <c r="A37" s="85"/>
      <c r="B37" s="96"/>
      <c r="C37" s="96"/>
      <c r="D37" s="96"/>
      <c r="E37" s="96"/>
      <c r="F37" s="96"/>
      <c r="G37" s="96"/>
      <c r="H37" s="58" t="s">
        <v>56</v>
      </c>
      <c r="I37" s="66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80">
        <f t="shared" si="2"/>
        <v>0</v>
      </c>
    </row>
    <row r="38" spans="1:23" s="3" customFormat="1" ht="15.75" x14ac:dyDescent="0.25">
      <c r="A38" s="3">
        <v>2</v>
      </c>
      <c r="B38" s="96"/>
      <c r="C38" s="88" t="s">
        <v>1229</v>
      </c>
      <c r="D38" s="88" t="s">
        <v>1229</v>
      </c>
      <c r="E38" s="81" t="s">
        <v>1236</v>
      </c>
      <c r="W38" s="89"/>
    </row>
    <row r="39" spans="1:23" x14ac:dyDescent="0.2">
      <c r="A39" s="85"/>
      <c r="B39" s="96"/>
      <c r="C39" s="96"/>
      <c r="D39" s="96"/>
      <c r="E39" s="96"/>
      <c r="F39" s="58" t="s">
        <v>1231</v>
      </c>
      <c r="G39" s="58" t="s">
        <v>1231</v>
      </c>
      <c r="H39" s="36"/>
      <c r="I39" s="66"/>
      <c r="J39" s="66">
        <f t="shared" ref="J39:U39" si="3">SUM(J40:J60)</f>
        <v>532436</v>
      </c>
      <c r="K39" s="66">
        <f t="shared" si="3"/>
        <v>532436</v>
      </c>
      <c r="L39" s="66">
        <f t="shared" si="3"/>
        <v>532336</v>
      </c>
      <c r="M39" s="66">
        <f t="shared" si="3"/>
        <v>532436</v>
      </c>
      <c r="N39" s="66">
        <f t="shared" si="3"/>
        <v>532436</v>
      </c>
      <c r="O39" s="66">
        <f t="shared" si="3"/>
        <v>532336</v>
      </c>
      <c r="P39" s="66">
        <f t="shared" si="3"/>
        <v>532436</v>
      </c>
      <c r="Q39" s="66">
        <f t="shared" si="3"/>
        <v>532436</v>
      </c>
      <c r="R39" s="66">
        <f t="shared" si="3"/>
        <v>532337</v>
      </c>
      <c r="S39" s="66">
        <f t="shared" si="3"/>
        <v>532437</v>
      </c>
      <c r="T39" s="66">
        <f t="shared" si="3"/>
        <v>532437</v>
      </c>
      <c r="U39" s="66">
        <f t="shared" si="3"/>
        <v>532337</v>
      </c>
      <c r="V39" s="63">
        <f>SUM(J39:U39)</f>
        <v>6388836</v>
      </c>
      <c r="W39" s="110">
        <f>SUM(J39:U39)-V39</f>
        <v>0</v>
      </c>
    </row>
    <row r="40" spans="1:23" x14ac:dyDescent="0.2">
      <c r="A40" s="85"/>
      <c r="B40" s="96"/>
      <c r="C40" s="96"/>
      <c r="D40" s="96"/>
      <c r="E40" s="96"/>
      <c r="F40" s="96"/>
      <c r="G40" s="96"/>
      <c r="H40" s="58" t="s">
        <v>58</v>
      </c>
      <c r="I40" s="66"/>
      <c r="J40" s="65">
        <v>24003</v>
      </c>
      <c r="K40" s="65">
        <v>24003</v>
      </c>
      <c r="L40" s="65">
        <v>24003</v>
      </c>
      <c r="M40" s="65">
        <v>24003</v>
      </c>
      <c r="N40" s="65">
        <v>24003</v>
      </c>
      <c r="O40" s="65">
        <v>24003</v>
      </c>
      <c r="P40" s="65">
        <v>24003</v>
      </c>
      <c r="Q40" s="65">
        <v>24003</v>
      </c>
      <c r="R40" s="65">
        <v>24003</v>
      </c>
      <c r="S40" s="65">
        <v>24003</v>
      </c>
      <c r="T40" s="65">
        <v>24003</v>
      </c>
      <c r="U40" s="65">
        <v>24003</v>
      </c>
      <c r="V40" s="80">
        <f>SUM(J40:U40)</f>
        <v>288036</v>
      </c>
    </row>
    <row r="41" spans="1:23" x14ac:dyDescent="0.2">
      <c r="A41" s="85"/>
      <c r="B41" s="96"/>
      <c r="C41" s="96"/>
      <c r="D41" s="96"/>
      <c r="E41" s="96"/>
      <c r="F41" s="96"/>
      <c r="G41" s="96"/>
      <c r="H41" s="58" t="s">
        <v>59</v>
      </c>
      <c r="I41" s="6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80">
        <f t="shared" ref="V41:V60" si="4">SUM(J41:U41)</f>
        <v>0</v>
      </c>
    </row>
    <row r="42" spans="1:23" x14ac:dyDescent="0.2">
      <c r="A42" s="85"/>
      <c r="B42" s="96"/>
      <c r="C42" s="96"/>
      <c r="D42" s="96"/>
      <c r="E42" s="96"/>
      <c r="F42" s="96"/>
      <c r="G42" s="96"/>
      <c r="H42" s="58" t="s">
        <v>60</v>
      </c>
      <c r="I42" s="66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80">
        <f t="shared" si="4"/>
        <v>0</v>
      </c>
    </row>
    <row r="43" spans="1:23" x14ac:dyDescent="0.2">
      <c r="A43" s="85"/>
      <c r="B43" s="96"/>
      <c r="C43" s="96"/>
      <c r="D43" s="96"/>
      <c r="E43" s="96"/>
      <c r="F43" s="96"/>
      <c r="G43" s="96"/>
      <c r="H43" s="58" t="s">
        <v>61</v>
      </c>
      <c r="I43" s="66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80">
        <f t="shared" si="4"/>
        <v>0</v>
      </c>
    </row>
    <row r="44" spans="1:23" x14ac:dyDescent="0.2">
      <c r="A44" s="85"/>
      <c r="B44" s="96"/>
      <c r="C44" s="96"/>
      <c r="D44" s="96"/>
      <c r="E44" s="96"/>
      <c r="F44" s="96"/>
      <c r="G44" s="96"/>
      <c r="H44" s="58" t="s">
        <v>62</v>
      </c>
      <c r="I44" s="66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80">
        <f t="shared" si="4"/>
        <v>0</v>
      </c>
    </row>
    <row r="45" spans="1:23" x14ac:dyDescent="0.2">
      <c r="A45" s="85"/>
      <c r="B45" s="96"/>
      <c r="C45" s="96"/>
      <c r="D45" s="96"/>
      <c r="E45" s="96"/>
      <c r="F45" s="96"/>
      <c r="G45" s="96"/>
      <c r="H45" s="58" t="s">
        <v>63</v>
      </c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80">
        <f t="shared" si="4"/>
        <v>0</v>
      </c>
    </row>
    <row r="46" spans="1:23" x14ac:dyDescent="0.2">
      <c r="A46" s="85"/>
      <c r="B46" s="96"/>
      <c r="C46" s="96"/>
      <c r="D46" s="96"/>
      <c r="E46" s="96"/>
      <c r="F46" s="96"/>
      <c r="G46" s="96"/>
      <c r="H46" s="58" t="s">
        <v>64</v>
      </c>
      <c r="I46" s="66"/>
      <c r="J46" s="65">
        <v>508333</v>
      </c>
      <c r="K46" s="65">
        <v>508433</v>
      </c>
      <c r="L46" s="65">
        <v>508333</v>
      </c>
      <c r="M46" s="65">
        <v>508333</v>
      </c>
      <c r="N46" s="65">
        <v>508433</v>
      </c>
      <c r="O46" s="65">
        <v>508333</v>
      </c>
      <c r="P46" s="65">
        <v>508333</v>
      </c>
      <c r="Q46" s="65">
        <v>508433</v>
      </c>
      <c r="R46" s="65">
        <v>508334</v>
      </c>
      <c r="S46" s="65">
        <v>508334</v>
      </c>
      <c r="T46" s="65">
        <v>508434</v>
      </c>
      <c r="U46" s="65">
        <v>508334</v>
      </c>
      <c r="V46" s="80">
        <f t="shared" si="4"/>
        <v>6100400</v>
      </c>
    </row>
    <row r="47" spans="1:23" x14ac:dyDescent="0.2">
      <c r="A47" s="85"/>
      <c r="B47" s="96"/>
      <c r="C47" s="96"/>
      <c r="D47" s="96"/>
      <c r="E47" s="96"/>
      <c r="F47" s="96"/>
      <c r="G47" s="96"/>
      <c r="H47" s="58" t="s">
        <v>65</v>
      </c>
      <c r="I47" s="66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80">
        <f t="shared" si="4"/>
        <v>0</v>
      </c>
    </row>
    <row r="48" spans="1:23" x14ac:dyDescent="0.2">
      <c r="A48" s="85"/>
      <c r="B48" s="96"/>
      <c r="C48" s="96"/>
      <c r="D48" s="96"/>
      <c r="E48" s="96"/>
      <c r="F48" s="96"/>
      <c r="G48" s="96"/>
      <c r="H48" s="58" t="s">
        <v>66</v>
      </c>
      <c r="I48" s="66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80">
        <f t="shared" si="4"/>
        <v>0</v>
      </c>
    </row>
    <row r="49" spans="1:23" x14ac:dyDescent="0.2">
      <c r="A49" s="85"/>
      <c r="B49" s="96"/>
      <c r="C49" s="96"/>
      <c r="D49" s="96"/>
      <c r="E49" s="96"/>
      <c r="F49" s="96"/>
      <c r="G49" s="96"/>
      <c r="H49" s="58" t="s">
        <v>67</v>
      </c>
      <c r="I49" s="66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80">
        <f t="shared" si="4"/>
        <v>0</v>
      </c>
    </row>
    <row r="50" spans="1:23" x14ac:dyDescent="0.2">
      <c r="A50" s="85"/>
      <c r="B50" s="96"/>
      <c r="C50" s="96"/>
      <c r="D50" s="96"/>
      <c r="E50" s="96"/>
      <c r="F50" s="96"/>
      <c r="G50" s="96"/>
      <c r="H50" s="58" t="s">
        <v>68</v>
      </c>
      <c r="I50" s="66"/>
      <c r="J50" s="65">
        <v>100</v>
      </c>
      <c r="K50" s="65">
        <v>0</v>
      </c>
      <c r="L50" s="65">
        <v>0</v>
      </c>
      <c r="M50" s="65">
        <v>100</v>
      </c>
      <c r="N50" s="65">
        <v>0</v>
      </c>
      <c r="O50" s="65">
        <v>0</v>
      </c>
      <c r="P50" s="65">
        <v>100</v>
      </c>
      <c r="Q50" s="65">
        <v>0</v>
      </c>
      <c r="R50" s="65">
        <v>0</v>
      </c>
      <c r="S50" s="65">
        <v>100</v>
      </c>
      <c r="T50" s="65">
        <v>0</v>
      </c>
      <c r="U50" s="65">
        <v>0</v>
      </c>
      <c r="V50" s="80">
        <f t="shared" si="4"/>
        <v>400</v>
      </c>
    </row>
    <row r="51" spans="1:23" x14ac:dyDescent="0.2">
      <c r="A51" s="85"/>
      <c r="B51" s="96"/>
      <c r="C51" s="96"/>
      <c r="D51" s="96"/>
      <c r="E51" s="96"/>
      <c r="F51" s="96"/>
      <c r="G51" s="96"/>
      <c r="H51" s="58" t="s">
        <v>69</v>
      </c>
      <c r="I51" s="66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80">
        <f t="shared" si="4"/>
        <v>0</v>
      </c>
    </row>
    <row r="52" spans="1:23" x14ac:dyDescent="0.2">
      <c r="A52" s="85"/>
      <c r="B52" s="96"/>
      <c r="C52" s="96"/>
      <c r="D52" s="96"/>
      <c r="E52" s="96"/>
      <c r="F52" s="96"/>
      <c r="G52" s="96"/>
      <c r="H52" s="58" t="s">
        <v>70</v>
      </c>
      <c r="I52" s="66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80">
        <f t="shared" si="4"/>
        <v>0</v>
      </c>
    </row>
    <row r="53" spans="1:23" x14ac:dyDescent="0.2">
      <c r="A53" s="85"/>
      <c r="B53" s="96"/>
      <c r="C53" s="96"/>
      <c r="D53" s="96"/>
      <c r="E53" s="96"/>
      <c r="F53" s="96"/>
      <c r="G53" s="96"/>
      <c r="H53" s="58" t="s">
        <v>71</v>
      </c>
      <c r="I53" s="66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80">
        <f t="shared" si="4"/>
        <v>0</v>
      </c>
    </row>
    <row r="54" spans="1:23" x14ac:dyDescent="0.2">
      <c r="A54" s="85"/>
      <c r="B54" s="96"/>
      <c r="C54" s="96"/>
      <c r="D54" s="96"/>
      <c r="E54" s="96"/>
      <c r="F54" s="96"/>
      <c r="G54" s="96"/>
      <c r="H54" s="58" t="s">
        <v>72</v>
      </c>
      <c r="I54" s="66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80">
        <f t="shared" si="4"/>
        <v>0</v>
      </c>
    </row>
    <row r="55" spans="1:23" x14ac:dyDescent="0.2">
      <c r="A55" s="85"/>
      <c r="B55" s="96"/>
      <c r="C55" s="96"/>
      <c r="D55" s="96"/>
      <c r="E55" s="96"/>
      <c r="F55" s="96"/>
      <c r="G55" s="96"/>
      <c r="H55" s="58" t="s">
        <v>73</v>
      </c>
      <c r="I55" s="66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80">
        <f t="shared" si="4"/>
        <v>0</v>
      </c>
    </row>
    <row r="56" spans="1:23" x14ac:dyDescent="0.2">
      <c r="A56" s="85"/>
      <c r="B56" s="96"/>
      <c r="C56" s="96"/>
      <c r="D56" s="96"/>
      <c r="E56" s="96"/>
      <c r="F56" s="96"/>
      <c r="G56" s="96"/>
      <c r="H56" s="58" t="s">
        <v>74</v>
      </c>
      <c r="I56" s="66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80">
        <f t="shared" si="4"/>
        <v>0</v>
      </c>
    </row>
    <row r="57" spans="1:23" x14ac:dyDescent="0.2">
      <c r="A57" s="85"/>
      <c r="B57" s="96"/>
      <c r="C57" s="96"/>
      <c r="D57" s="96"/>
      <c r="E57" s="96"/>
      <c r="F57" s="96"/>
      <c r="G57" s="96"/>
      <c r="H57" s="58" t="s">
        <v>75</v>
      </c>
      <c r="I57" s="66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80">
        <f t="shared" si="4"/>
        <v>0</v>
      </c>
    </row>
    <row r="58" spans="1:23" x14ac:dyDescent="0.2">
      <c r="A58" s="85"/>
      <c r="B58" s="96"/>
      <c r="C58" s="96"/>
      <c r="D58" s="96"/>
      <c r="E58" s="96"/>
      <c r="F58" s="96"/>
      <c r="G58" s="96"/>
      <c r="H58" s="58" t="s">
        <v>76</v>
      </c>
      <c r="I58" s="66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80">
        <f t="shared" si="4"/>
        <v>0</v>
      </c>
    </row>
    <row r="59" spans="1:23" x14ac:dyDescent="0.2">
      <c r="A59" s="85"/>
      <c r="B59" s="96"/>
      <c r="C59" s="96"/>
      <c r="D59" s="96"/>
      <c r="E59" s="96"/>
      <c r="F59" s="96"/>
      <c r="G59" s="96"/>
      <c r="H59" s="58" t="s">
        <v>77</v>
      </c>
      <c r="I59" s="66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80">
        <f t="shared" si="4"/>
        <v>0</v>
      </c>
    </row>
    <row r="60" spans="1:23" x14ac:dyDescent="0.2">
      <c r="A60" s="85"/>
      <c r="B60" s="96"/>
      <c r="C60" s="96"/>
      <c r="D60" s="96"/>
      <c r="E60" s="96"/>
      <c r="F60" s="96"/>
      <c r="G60" s="96"/>
      <c r="H60" s="58" t="s">
        <v>56</v>
      </c>
      <c r="I60" s="66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80">
        <f t="shared" si="4"/>
        <v>0</v>
      </c>
    </row>
    <row r="61" spans="1:23" s="3" customFormat="1" ht="15.75" x14ac:dyDescent="0.25">
      <c r="A61" s="3">
        <v>3</v>
      </c>
      <c r="B61" s="96"/>
      <c r="C61" s="88" t="s">
        <v>1229</v>
      </c>
      <c r="D61" s="88" t="s">
        <v>1229</v>
      </c>
      <c r="E61" s="81" t="s">
        <v>1236</v>
      </c>
      <c r="W61" s="89"/>
    </row>
    <row r="62" spans="1:23" x14ac:dyDescent="0.2">
      <c r="A62" s="85"/>
      <c r="B62" s="96"/>
      <c r="C62" s="96"/>
      <c r="D62" s="96"/>
      <c r="E62" s="96"/>
      <c r="F62" s="58" t="s">
        <v>1232</v>
      </c>
      <c r="G62" s="58" t="s">
        <v>1232</v>
      </c>
      <c r="H62" s="36"/>
      <c r="I62" s="66"/>
      <c r="J62" s="66">
        <f t="shared" ref="J62:U62" si="5">SUM(J63:J83)</f>
        <v>297334</v>
      </c>
      <c r="K62" s="66">
        <f t="shared" si="5"/>
        <v>297334</v>
      </c>
      <c r="L62" s="66">
        <f t="shared" si="5"/>
        <v>297334</v>
      </c>
      <c r="M62" s="66">
        <f t="shared" si="5"/>
        <v>297334</v>
      </c>
      <c r="N62" s="66">
        <f t="shared" si="5"/>
        <v>297334</v>
      </c>
      <c r="O62" s="66">
        <f t="shared" si="5"/>
        <v>297334</v>
      </c>
      <c r="P62" s="66">
        <f t="shared" si="5"/>
        <v>297334</v>
      </c>
      <c r="Q62" s="66">
        <f t="shared" si="5"/>
        <v>297334</v>
      </c>
      <c r="R62" s="66">
        <f t="shared" si="5"/>
        <v>297333</v>
      </c>
      <c r="S62" s="66">
        <f t="shared" si="5"/>
        <v>297333</v>
      </c>
      <c r="T62" s="66">
        <f t="shared" si="5"/>
        <v>297333</v>
      </c>
      <c r="U62" s="66">
        <f t="shared" si="5"/>
        <v>297333</v>
      </c>
      <c r="V62" s="63">
        <f>SUM(J62:U62)</f>
        <v>3568004</v>
      </c>
      <c r="W62" s="89">
        <f>SUM(J62:U62)-V62</f>
        <v>0</v>
      </c>
    </row>
    <row r="63" spans="1:23" x14ac:dyDescent="0.2">
      <c r="A63" s="85"/>
      <c r="B63" s="96"/>
      <c r="C63" s="96"/>
      <c r="D63" s="96"/>
      <c r="E63" s="96"/>
      <c r="F63" s="96"/>
      <c r="G63" s="96"/>
      <c r="H63" s="58" t="s">
        <v>58</v>
      </c>
      <c r="I63" s="66"/>
      <c r="J63" s="65">
        <v>5667</v>
      </c>
      <c r="K63" s="65">
        <v>5667</v>
      </c>
      <c r="L63" s="65">
        <v>5667</v>
      </c>
      <c r="M63" s="65">
        <v>5667</v>
      </c>
      <c r="N63" s="65">
        <v>5667</v>
      </c>
      <c r="O63" s="65">
        <v>5667</v>
      </c>
      <c r="P63" s="65">
        <v>5667</v>
      </c>
      <c r="Q63" s="65">
        <v>5667</v>
      </c>
      <c r="R63" s="65">
        <v>5667</v>
      </c>
      <c r="S63" s="65">
        <v>5667</v>
      </c>
      <c r="T63" s="65">
        <v>5667</v>
      </c>
      <c r="U63" s="65">
        <v>5667</v>
      </c>
      <c r="V63" s="80">
        <f>SUM(J63:U63)</f>
        <v>68004</v>
      </c>
    </row>
    <row r="64" spans="1:23" x14ac:dyDescent="0.2">
      <c r="A64" s="85"/>
      <c r="B64" s="96"/>
      <c r="C64" s="96"/>
      <c r="D64" s="96"/>
      <c r="E64" s="96"/>
      <c r="F64" s="96"/>
      <c r="G64" s="96"/>
      <c r="H64" s="58" t="s">
        <v>59</v>
      </c>
      <c r="I64" s="66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80">
        <f t="shared" ref="V64:V83" si="6">SUM(J64:U64)</f>
        <v>0</v>
      </c>
    </row>
    <row r="65" spans="1:22" x14ac:dyDescent="0.2">
      <c r="A65" s="85"/>
      <c r="B65" s="96"/>
      <c r="C65" s="96"/>
      <c r="D65" s="96"/>
      <c r="E65" s="96"/>
      <c r="F65" s="96"/>
      <c r="G65" s="96"/>
      <c r="H65" s="58" t="s">
        <v>60</v>
      </c>
      <c r="I65" s="66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80">
        <f t="shared" si="6"/>
        <v>0</v>
      </c>
    </row>
    <row r="66" spans="1:22" x14ac:dyDescent="0.2">
      <c r="A66" s="85"/>
      <c r="B66" s="96"/>
      <c r="C66" s="96"/>
      <c r="D66" s="96"/>
      <c r="E66" s="96"/>
      <c r="F66" s="96"/>
      <c r="G66" s="96"/>
      <c r="H66" s="58" t="s">
        <v>61</v>
      </c>
      <c r="I66" s="66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80">
        <f t="shared" si="6"/>
        <v>0</v>
      </c>
    </row>
    <row r="67" spans="1:22" x14ac:dyDescent="0.2">
      <c r="A67" s="85"/>
      <c r="B67" s="96"/>
      <c r="C67" s="96"/>
      <c r="D67" s="96"/>
      <c r="E67" s="96"/>
      <c r="F67" s="96"/>
      <c r="G67" s="96"/>
      <c r="H67" s="58" t="s">
        <v>62</v>
      </c>
      <c r="I67" s="66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80">
        <f t="shared" si="6"/>
        <v>0</v>
      </c>
    </row>
    <row r="68" spans="1:22" x14ac:dyDescent="0.2">
      <c r="A68" s="85"/>
      <c r="B68" s="96"/>
      <c r="C68" s="96"/>
      <c r="D68" s="96"/>
      <c r="E68" s="96"/>
      <c r="F68" s="96"/>
      <c r="G68" s="96"/>
      <c r="H68" s="58" t="s">
        <v>63</v>
      </c>
      <c r="I68" s="66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80">
        <f t="shared" si="6"/>
        <v>0</v>
      </c>
    </row>
    <row r="69" spans="1:22" x14ac:dyDescent="0.2">
      <c r="A69" s="85"/>
      <c r="B69" s="96"/>
      <c r="C69" s="96"/>
      <c r="D69" s="96"/>
      <c r="E69" s="96"/>
      <c r="F69" s="96"/>
      <c r="G69" s="96"/>
      <c r="H69" s="58" t="s">
        <v>64</v>
      </c>
      <c r="I69" s="66"/>
      <c r="J69" s="65">
        <v>291667</v>
      </c>
      <c r="K69" s="65">
        <v>291667</v>
      </c>
      <c r="L69" s="65">
        <v>291667</v>
      </c>
      <c r="M69" s="65">
        <v>291667</v>
      </c>
      <c r="N69" s="65">
        <v>291667</v>
      </c>
      <c r="O69" s="65">
        <v>291667</v>
      </c>
      <c r="P69" s="65">
        <v>291667</v>
      </c>
      <c r="Q69" s="65">
        <v>291667</v>
      </c>
      <c r="R69" s="65">
        <v>291666</v>
      </c>
      <c r="S69" s="65">
        <v>291666</v>
      </c>
      <c r="T69" s="65">
        <v>291666</v>
      </c>
      <c r="U69" s="65">
        <v>291666</v>
      </c>
      <c r="V69" s="80">
        <f t="shared" si="6"/>
        <v>3500000</v>
      </c>
    </row>
    <row r="70" spans="1:22" x14ac:dyDescent="0.2">
      <c r="A70" s="85"/>
      <c r="B70" s="96"/>
      <c r="C70" s="96"/>
      <c r="D70" s="96"/>
      <c r="E70" s="96"/>
      <c r="F70" s="96"/>
      <c r="G70" s="96"/>
      <c r="H70" s="58" t="s">
        <v>65</v>
      </c>
      <c r="I70" s="66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80">
        <f t="shared" si="6"/>
        <v>0</v>
      </c>
    </row>
    <row r="71" spans="1:22" x14ac:dyDescent="0.2">
      <c r="A71" s="85"/>
      <c r="B71" s="96"/>
      <c r="C71" s="96"/>
      <c r="D71" s="96"/>
      <c r="E71" s="96"/>
      <c r="F71" s="96"/>
      <c r="G71" s="96"/>
      <c r="H71" s="58" t="s">
        <v>66</v>
      </c>
      <c r="I71" s="66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80">
        <f t="shared" si="6"/>
        <v>0</v>
      </c>
    </row>
    <row r="72" spans="1:22" x14ac:dyDescent="0.2">
      <c r="A72" s="85"/>
      <c r="B72" s="96"/>
      <c r="C72" s="96"/>
      <c r="D72" s="96"/>
      <c r="E72" s="96"/>
      <c r="F72" s="96"/>
      <c r="G72" s="96"/>
      <c r="H72" s="58" t="s">
        <v>67</v>
      </c>
      <c r="I72" s="66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80">
        <f t="shared" si="6"/>
        <v>0</v>
      </c>
    </row>
    <row r="73" spans="1:22" x14ac:dyDescent="0.2">
      <c r="A73" s="85"/>
      <c r="B73" s="96"/>
      <c r="C73" s="96"/>
      <c r="D73" s="96"/>
      <c r="E73" s="96"/>
      <c r="F73" s="96"/>
      <c r="G73" s="96"/>
      <c r="H73" s="58" t="s">
        <v>68</v>
      </c>
      <c r="I73" s="66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80">
        <f t="shared" si="6"/>
        <v>0</v>
      </c>
    </row>
    <row r="74" spans="1:22" x14ac:dyDescent="0.2">
      <c r="A74" s="85"/>
      <c r="B74" s="96"/>
      <c r="C74" s="96"/>
      <c r="D74" s="96"/>
      <c r="E74" s="96"/>
      <c r="F74" s="96"/>
      <c r="G74" s="96"/>
      <c r="H74" s="58" t="s">
        <v>69</v>
      </c>
      <c r="I74" s="66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80">
        <f t="shared" si="6"/>
        <v>0</v>
      </c>
    </row>
    <row r="75" spans="1:22" x14ac:dyDescent="0.2">
      <c r="A75" s="85"/>
      <c r="B75" s="96"/>
      <c r="C75" s="96"/>
      <c r="D75" s="96"/>
      <c r="E75" s="96"/>
      <c r="F75" s="96"/>
      <c r="G75" s="96"/>
      <c r="H75" s="58" t="s">
        <v>70</v>
      </c>
      <c r="I75" s="66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80">
        <f t="shared" si="6"/>
        <v>0</v>
      </c>
    </row>
    <row r="76" spans="1:22" x14ac:dyDescent="0.2">
      <c r="A76" s="85"/>
      <c r="B76" s="96"/>
      <c r="C76" s="96"/>
      <c r="D76" s="96"/>
      <c r="E76" s="96"/>
      <c r="F76" s="96"/>
      <c r="G76" s="96"/>
      <c r="H76" s="58" t="s">
        <v>71</v>
      </c>
      <c r="I76" s="66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80">
        <f t="shared" si="6"/>
        <v>0</v>
      </c>
    </row>
    <row r="77" spans="1:22" x14ac:dyDescent="0.2">
      <c r="A77" s="85"/>
      <c r="B77" s="96"/>
      <c r="C77" s="96"/>
      <c r="D77" s="96"/>
      <c r="E77" s="96"/>
      <c r="F77" s="96"/>
      <c r="G77" s="96"/>
      <c r="H77" s="58" t="s">
        <v>72</v>
      </c>
      <c r="I77" s="66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80">
        <f t="shared" si="6"/>
        <v>0</v>
      </c>
    </row>
    <row r="78" spans="1:22" x14ac:dyDescent="0.2">
      <c r="A78" s="85"/>
      <c r="B78" s="96"/>
      <c r="C78" s="96"/>
      <c r="D78" s="96"/>
      <c r="E78" s="96"/>
      <c r="F78" s="96"/>
      <c r="G78" s="96"/>
      <c r="H78" s="58" t="s">
        <v>73</v>
      </c>
      <c r="I78" s="66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80">
        <f t="shared" si="6"/>
        <v>0</v>
      </c>
    </row>
    <row r="79" spans="1:22" x14ac:dyDescent="0.2">
      <c r="A79" s="85"/>
      <c r="B79" s="96"/>
      <c r="C79" s="96"/>
      <c r="D79" s="96"/>
      <c r="E79" s="96"/>
      <c r="F79" s="96"/>
      <c r="G79" s="96"/>
      <c r="H79" s="58" t="s">
        <v>74</v>
      </c>
      <c r="I79" s="66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80">
        <f t="shared" si="6"/>
        <v>0</v>
      </c>
    </row>
    <row r="80" spans="1:22" x14ac:dyDescent="0.2">
      <c r="A80" s="85"/>
      <c r="B80" s="96"/>
      <c r="C80" s="96"/>
      <c r="D80" s="96"/>
      <c r="E80" s="96"/>
      <c r="F80" s="96"/>
      <c r="G80" s="96"/>
      <c r="H80" s="58" t="s">
        <v>75</v>
      </c>
      <c r="I80" s="66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80">
        <f t="shared" si="6"/>
        <v>0</v>
      </c>
    </row>
    <row r="81" spans="1:23" x14ac:dyDescent="0.2">
      <c r="A81" s="85"/>
      <c r="B81" s="96"/>
      <c r="C81" s="96"/>
      <c r="D81" s="96"/>
      <c r="E81" s="96"/>
      <c r="F81" s="96"/>
      <c r="G81" s="96"/>
      <c r="H81" s="58" t="s">
        <v>76</v>
      </c>
      <c r="I81" s="66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80">
        <f t="shared" si="6"/>
        <v>0</v>
      </c>
    </row>
    <row r="82" spans="1:23" x14ac:dyDescent="0.2">
      <c r="A82" s="85"/>
      <c r="B82" s="96"/>
      <c r="C82" s="96"/>
      <c r="D82" s="96"/>
      <c r="E82" s="96"/>
      <c r="F82" s="96"/>
      <c r="G82" s="96"/>
      <c r="H82" s="58" t="s">
        <v>77</v>
      </c>
      <c r="I82" s="66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80">
        <f t="shared" si="6"/>
        <v>0</v>
      </c>
    </row>
    <row r="83" spans="1:23" x14ac:dyDescent="0.2">
      <c r="A83" s="85"/>
      <c r="B83" s="96"/>
      <c r="C83" s="96"/>
      <c r="D83" s="96"/>
      <c r="E83" s="96"/>
      <c r="F83" s="96"/>
      <c r="G83" s="96"/>
      <c r="H83" s="58" t="s">
        <v>56</v>
      </c>
      <c r="I83" s="66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80">
        <f t="shared" si="6"/>
        <v>0</v>
      </c>
    </row>
    <row r="84" spans="1:23" s="36" customFormat="1" ht="15.75" x14ac:dyDescent="0.25">
      <c r="A84" s="60" t="s">
        <v>42</v>
      </c>
      <c r="B84" s="3" t="s">
        <v>48</v>
      </c>
      <c r="C84" s="83"/>
      <c r="D84" s="83"/>
      <c r="E84" s="1"/>
      <c r="H84" s="66"/>
      <c r="I84" s="73"/>
      <c r="J84" s="3">
        <f>J86+J109+J132</f>
        <v>301037</v>
      </c>
      <c r="K84" s="3">
        <f t="shared" ref="K84:V84" si="7">K86+K109+K132</f>
        <v>301037</v>
      </c>
      <c r="L84" s="3">
        <f t="shared" si="7"/>
        <v>301037</v>
      </c>
      <c r="M84" s="3">
        <f t="shared" si="7"/>
        <v>301037</v>
      </c>
      <c r="N84" s="3">
        <f t="shared" si="7"/>
        <v>301037</v>
      </c>
      <c r="O84" s="3">
        <f t="shared" si="7"/>
        <v>301037</v>
      </c>
      <c r="P84" s="3">
        <f t="shared" si="7"/>
        <v>301037</v>
      </c>
      <c r="Q84" s="3">
        <f t="shared" si="7"/>
        <v>301037</v>
      </c>
      <c r="R84" s="3">
        <f t="shared" si="7"/>
        <v>301037</v>
      </c>
      <c r="S84" s="3">
        <f t="shared" si="7"/>
        <v>301037</v>
      </c>
      <c r="T84" s="3">
        <f t="shared" si="7"/>
        <v>301037</v>
      </c>
      <c r="U84" s="3">
        <f t="shared" si="7"/>
        <v>301038</v>
      </c>
      <c r="V84" s="3">
        <f t="shared" si="7"/>
        <v>3612445</v>
      </c>
      <c r="W84" s="89">
        <f>SUM(J84:U84)-V84</f>
        <v>0</v>
      </c>
    </row>
    <row r="85" spans="1:23" s="3" customFormat="1" ht="15.75" x14ac:dyDescent="0.25">
      <c r="A85" s="3">
        <v>1</v>
      </c>
      <c r="B85" s="96"/>
      <c r="C85" s="81" t="s">
        <v>1230</v>
      </c>
      <c r="D85" s="81" t="s">
        <v>1230</v>
      </c>
      <c r="E85" s="81" t="s">
        <v>1238</v>
      </c>
      <c r="W85" s="89"/>
    </row>
    <row r="86" spans="1:23" x14ac:dyDescent="0.2">
      <c r="A86" s="85"/>
      <c r="B86" s="96"/>
      <c r="C86" s="96"/>
      <c r="D86" s="96"/>
      <c r="E86" s="96"/>
      <c r="F86" s="58" t="s">
        <v>1230</v>
      </c>
      <c r="G86" s="58" t="s">
        <v>1230</v>
      </c>
      <c r="H86" s="36"/>
      <c r="I86" s="66"/>
      <c r="J86" s="66">
        <f t="shared" ref="J86:U86" si="8">SUM(J87:J107)</f>
        <v>0</v>
      </c>
      <c r="K86" s="66">
        <f t="shared" si="8"/>
        <v>0</v>
      </c>
      <c r="L86" s="66">
        <f t="shared" si="8"/>
        <v>0</v>
      </c>
      <c r="M86" s="66">
        <f t="shared" si="8"/>
        <v>0</v>
      </c>
      <c r="N86" s="66">
        <f t="shared" si="8"/>
        <v>0</v>
      </c>
      <c r="O86" s="66">
        <f t="shared" si="8"/>
        <v>0</v>
      </c>
      <c r="P86" s="66">
        <f t="shared" si="8"/>
        <v>0</v>
      </c>
      <c r="Q86" s="66">
        <f t="shared" si="8"/>
        <v>0</v>
      </c>
      <c r="R86" s="66">
        <f t="shared" si="8"/>
        <v>0</v>
      </c>
      <c r="S86" s="66">
        <f t="shared" si="8"/>
        <v>0</v>
      </c>
      <c r="T86" s="66">
        <f t="shared" si="8"/>
        <v>0</v>
      </c>
      <c r="U86" s="66">
        <f t="shared" si="8"/>
        <v>0</v>
      </c>
      <c r="V86" s="63">
        <f>SUM(J86:U86)</f>
        <v>0</v>
      </c>
      <c r="W86" s="89">
        <f>SUM(J86:U86)-V86</f>
        <v>0</v>
      </c>
    </row>
    <row r="87" spans="1:23" x14ac:dyDescent="0.2">
      <c r="A87" s="85"/>
      <c r="B87" s="96"/>
      <c r="C87" s="96"/>
      <c r="D87" s="96"/>
      <c r="E87" s="96"/>
      <c r="F87" s="96"/>
      <c r="G87" s="96"/>
      <c r="H87" s="58" t="s">
        <v>58</v>
      </c>
      <c r="I87" s="66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80">
        <f>SUM(J87:U87)</f>
        <v>0</v>
      </c>
    </row>
    <row r="88" spans="1:23" x14ac:dyDescent="0.2">
      <c r="A88" s="85"/>
      <c r="B88" s="96"/>
      <c r="C88" s="96"/>
      <c r="D88" s="96"/>
      <c r="E88" s="96"/>
      <c r="F88" s="96"/>
      <c r="G88" s="96"/>
      <c r="H88" s="58" t="s">
        <v>59</v>
      </c>
      <c r="I88" s="66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80">
        <f t="shared" ref="V88:V107" si="9">SUM(J88:U88)</f>
        <v>0</v>
      </c>
    </row>
    <row r="89" spans="1:23" x14ac:dyDescent="0.2">
      <c r="A89" s="85"/>
      <c r="B89" s="96"/>
      <c r="C89" s="96"/>
      <c r="D89" s="96"/>
      <c r="E89" s="96"/>
      <c r="F89" s="96"/>
      <c r="G89" s="96"/>
      <c r="H89" s="58" t="s">
        <v>60</v>
      </c>
      <c r="I89" s="66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80">
        <f t="shared" si="9"/>
        <v>0</v>
      </c>
    </row>
    <row r="90" spans="1:23" x14ac:dyDescent="0.2">
      <c r="A90" s="85"/>
      <c r="B90" s="96"/>
      <c r="C90" s="96"/>
      <c r="D90" s="96"/>
      <c r="E90" s="96"/>
      <c r="F90" s="96"/>
      <c r="G90" s="96"/>
      <c r="H90" s="58" t="s">
        <v>61</v>
      </c>
      <c r="I90" s="66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80">
        <f t="shared" si="9"/>
        <v>0</v>
      </c>
    </row>
    <row r="91" spans="1:23" x14ac:dyDescent="0.2">
      <c r="A91" s="85"/>
      <c r="B91" s="96"/>
      <c r="C91" s="96"/>
      <c r="D91" s="96"/>
      <c r="E91" s="96"/>
      <c r="F91" s="96"/>
      <c r="G91" s="96"/>
      <c r="H91" s="58" t="s">
        <v>62</v>
      </c>
      <c r="I91" s="66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80">
        <f t="shared" si="9"/>
        <v>0</v>
      </c>
    </row>
    <row r="92" spans="1:23" x14ac:dyDescent="0.2">
      <c r="A92" s="85"/>
      <c r="B92" s="96"/>
      <c r="C92" s="96"/>
      <c r="D92" s="96"/>
      <c r="E92" s="96"/>
      <c r="F92" s="96"/>
      <c r="G92" s="96"/>
      <c r="H92" s="58" t="s">
        <v>63</v>
      </c>
      <c r="I92" s="66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80">
        <f t="shared" si="9"/>
        <v>0</v>
      </c>
    </row>
    <row r="93" spans="1:23" x14ac:dyDescent="0.2">
      <c r="A93" s="85"/>
      <c r="B93" s="96"/>
      <c r="C93" s="96"/>
      <c r="D93" s="96"/>
      <c r="E93" s="96"/>
      <c r="F93" s="96"/>
      <c r="G93" s="96"/>
      <c r="H93" s="58" t="s">
        <v>64</v>
      </c>
      <c r="I93" s="66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80">
        <f t="shared" si="9"/>
        <v>0</v>
      </c>
    </row>
    <row r="94" spans="1:23" x14ac:dyDescent="0.2">
      <c r="A94" s="85"/>
      <c r="B94" s="96"/>
      <c r="C94" s="96"/>
      <c r="D94" s="96"/>
      <c r="E94" s="96"/>
      <c r="F94" s="96"/>
      <c r="G94" s="96"/>
      <c r="H94" s="58" t="s">
        <v>65</v>
      </c>
      <c r="I94" s="66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80">
        <f t="shared" si="9"/>
        <v>0</v>
      </c>
    </row>
    <row r="95" spans="1:23" x14ac:dyDescent="0.2">
      <c r="A95" s="85"/>
      <c r="B95" s="96"/>
      <c r="C95" s="96"/>
      <c r="D95" s="96"/>
      <c r="E95" s="96"/>
      <c r="F95" s="96"/>
      <c r="G95" s="96"/>
      <c r="H95" s="58" t="s">
        <v>66</v>
      </c>
      <c r="I95" s="66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80">
        <f t="shared" si="9"/>
        <v>0</v>
      </c>
    </row>
    <row r="96" spans="1:23" x14ac:dyDescent="0.2">
      <c r="A96" s="85"/>
      <c r="B96" s="96"/>
      <c r="C96" s="96"/>
      <c r="D96" s="96"/>
      <c r="E96" s="96"/>
      <c r="F96" s="96"/>
      <c r="G96" s="96"/>
      <c r="H96" s="58" t="s">
        <v>67</v>
      </c>
      <c r="I96" s="66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80">
        <f t="shared" si="9"/>
        <v>0</v>
      </c>
    </row>
    <row r="97" spans="1:23" x14ac:dyDescent="0.2">
      <c r="A97" s="85"/>
      <c r="B97" s="96"/>
      <c r="C97" s="96"/>
      <c r="D97" s="96"/>
      <c r="E97" s="96"/>
      <c r="F97" s="96"/>
      <c r="G97" s="96"/>
      <c r="H97" s="58" t="s">
        <v>68</v>
      </c>
      <c r="I97" s="66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80">
        <f t="shared" si="9"/>
        <v>0</v>
      </c>
    </row>
    <row r="98" spans="1:23" x14ac:dyDescent="0.2">
      <c r="A98" s="85"/>
      <c r="B98" s="96"/>
      <c r="C98" s="96"/>
      <c r="D98" s="96"/>
      <c r="E98" s="96"/>
      <c r="F98" s="96"/>
      <c r="G98" s="96"/>
      <c r="H98" s="58" t="s">
        <v>69</v>
      </c>
      <c r="I98" s="66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80">
        <f t="shared" si="9"/>
        <v>0</v>
      </c>
    </row>
    <row r="99" spans="1:23" x14ac:dyDescent="0.2">
      <c r="A99" s="85"/>
      <c r="B99" s="96"/>
      <c r="C99" s="96"/>
      <c r="D99" s="96"/>
      <c r="E99" s="96"/>
      <c r="F99" s="96"/>
      <c r="G99" s="96"/>
      <c r="H99" s="58" t="s">
        <v>70</v>
      </c>
      <c r="I99" s="66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80">
        <f t="shared" si="9"/>
        <v>0</v>
      </c>
    </row>
    <row r="100" spans="1:23" x14ac:dyDescent="0.2">
      <c r="A100" s="85"/>
      <c r="B100" s="96"/>
      <c r="C100" s="96"/>
      <c r="D100" s="96"/>
      <c r="E100" s="96"/>
      <c r="F100" s="96"/>
      <c r="G100" s="96"/>
      <c r="H100" s="58" t="s">
        <v>71</v>
      </c>
      <c r="I100" s="66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80">
        <f t="shared" si="9"/>
        <v>0</v>
      </c>
    </row>
    <row r="101" spans="1:23" x14ac:dyDescent="0.2">
      <c r="A101" s="85"/>
      <c r="B101" s="96"/>
      <c r="C101" s="96"/>
      <c r="D101" s="96"/>
      <c r="E101" s="96"/>
      <c r="F101" s="96"/>
      <c r="G101" s="96"/>
      <c r="H101" s="58" t="s">
        <v>72</v>
      </c>
      <c r="I101" s="66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80">
        <f t="shared" si="9"/>
        <v>0</v>
      </c>
    </row>
    <row r="102" spans="1:23" x14ac:dyDescent="0.2">
      <c r="A102" s="85"/>
      <c r="B102" s="96"/>
      <c r="C102" s="96"/>
      <c r="D102" s="96"/>
      <c r="E102" s="96"/>
      <c r="F102" s="96"/>
      <c r="G102" s="96"/>
      <c r="H102" s="58" t="s">
        <v>73</v>
      </c>
      <c r="I102" s="66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80">
        <f t="shared" si="9"/>
        <v>0</v>
      </c>
    </row>
    <row r="103" spans="1:23" x14ac:dyDescent="0.2">
      <c r="A103" s="85"/>
      <c r="B103" s="96"/>
      <c r="C103" s="96"/>
      <c r="D103" s="96"/>
      <c r="E103" s="96"/>
      <c r="F103" s="96"/>
      <c r="G103" s="96"/>
      <c r="H103" s="58" t="s">
        <v>74</v>
      </c>
      <c r="I103" s="66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80">
        <f t="shared" si="9"/>
        <v>0</v>
      </c>
    </row>
    <row r="104" spans="1:23" x14ac:dyDescent="0.2">
      <c r="A104" s="85"/>
      <c r="B104" s="96"/>
      <c r="C104" s="96"/>
      <c r="D104" s="96"/>
      <c r="E104" s="96"/>
      <c r="F104" s="96"/>
      <c r="G104" s="96"/>
      <c r="H104" s="58" t="s">
        <v>75</v>
      </c>
      <c r="I104" s="66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80">
        <f t="shared" si="9"/>
        <v>0</v>
      </c>
    </row>
    <row r="105" spans="1:23" x14ac:dyDescent="0.2">
      <c r="A105" s="85"/>
      <c r="B105" s="96"/>
      <c r="C105" s="96"/>
      <c r="D105" s="96"/>
      <c r="E105" s="96"/>
      <c r="F105" s="96"/>
      <c r="G105" s="96"/>
      <c r="H105" s="58" t="s">
        <v>76</v>
      </c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80">
        <f t="shared" si="9"/>
        <v>0</v>
      </c>
    </row>
    <row r="106" spans="1:23" x14ac:dyDescent="0.2">
      <c r="A106" s="85"/>
      <c r="B106" s="96"/>
      <c r="C106" s="96"/>
      <c r="D106" s="96"/>
      <c r="E106" s="96"/>
      <c r="F106" s="96"/>
      <c r="G106" s="96"/>
      <c r="H106" s="58" t="s">
        <v>77</v>
      </c>
      <c r="I106" s="66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80">
        <f t="shared" si="9"/>
        <v>0</v>
      </c>
    </row>
    <row r="107" spans="1:23" x14ac:dyDescent="0.2">
      <c r="A107" s="85"/>
      <c r="B107" s="96"/>
      <c r="C107" s="96"/>
      <c r="D107" s="96"/>
      <c r="E107" s="96"/>
      <c r="F107" s="96"/>
      <c r="G107" s="96"/>
      <c r="H107" s="58" t="s">
        <v>56</v>
      </c>
      <c r="I107" s="66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80">
        <f t="shared" si="9"/>
        <v>0</v>
      </c>
    </row>
    <row r="108" spans="1:23" s="3" customFormat="1" ht="15.75" x14ac:dyDescent="0.25">
      <c r="A108" s="3">
        <v>2</v>
      </c>
      <c r="B108" s="96"/>
      <c r="C108" s="88" t="s">
        <v>1233</v>
      </c>
      <c r="D108" s="88" t="s">
        <v>1233</v>
      </c>
      <c r="E108" s="81" t="s">
        <v>1239</v>
      </c>
      <c r="W108" s="89"/>
    </row>
    <row r="109" spans="1:23" x14ac:dyDescent="0.2">
      <c r="A109" s="85"/>
      <c r="B109" s="96"/>
      <c r="C109" s="96"/>
      <c r="D109" s="96"/>
      <c r="E109" s="96"/>
      <c r="F109" s="58" t="s">
        <v>1233</v>
      </c>
      <c r="G109" s="58" t="s">
        <v>1233</v>
      </c>
      <c r="H109" s="36"/>
      <c r="I109" s="66"/>
      <c r="J109" s="66">
        <f t="shared" ref="J109:U109" si="10">SUM(J110:J130)</f>
        <v>241520</v>
      </c>
      <c r="K109" s="66">
        <f t="shared" si="10"/>
        <v>241520</v>
      </c>
      <c r="L109" s="66">
        <f t="shared" si="10"/>
        <v>241520</v>
      </c>
      <c r="M109" s="66">
        <f t="shared" si="10"/>
        <v>241520</v>
      </c>
      <c r="N109" s="66">
        <f t="shared" si="10"/>
        <v>241520</v>
      </c>
      <c r="O109" s="66">
        <f t="shared" si="10"/>
        <v>241520</v>
      </c>
      <c r="P109" s="66">
        <f t="shared" si="10"/>
        <v>241520</v>
      </c>
      <c r="Q109" s="66">
        <f t="shared" si="10"/>
        <v>241520</v>
      </c>
      <c r="R109" s="66">
        <f t="shared" si="10"/>
        <v>241521</v>
      </c>
      <c r="S109" s="66">
        <f t="shared" si="10"/>
        <v>241521</v>
      </c>
      <c r="T109" s="66">
        <f t="shared" si="10"/>
        <v>241521</v>
      </c>
      <c r="U109" s="66">
        <f t="shared" si="10"/>
        <v>241522</v>
      </c>
      <c r="V109" s="63">
        <f>SUM(J109:U109)</f>
        <v>2898245</v>
      </c>
      <c r="W109" s="109">
        <f>SUM(J109:U109)-V109</f>
        <v>0</v>
      </c>
    </row>
    <row r="110" spans="1:23" x14ac:dyDescent="0.2">
      <c r="A110" s="85"/>
      <c r="B110" s="96"/>
      <c r="C110" s="96"/>
      <c r="D110" s="96"/>
      <c r="E110" s="96"/>
      <c r="F110" s="96"/>
      <c r="G110" s="96"/>
      <c r="H110" s="58" t="s">
        <v>58</v>
      </c>
      <c r="I110" s="66"/>
      <c r="J110" s="65">
        <v>12083</v>
      </c>
      <c r="K110" s="65">
        <v>12083</v>
      </c>
      <c r="L110" s="65">
        <v>12083</v>
      </c>
      <c r="M110" s="65">
        <v>12083</v>
      </c>
      <c r="N110" s="65">
        <v>12083</v>
      </c>
      <c r="O110" s="65">
        <v>12083</v>
      </c>
      <c r="P110" s="65">
        <v>12083</v>
      </c>
      <c r="Q110" s="65">
        <v>12083</v>
      </c>
      <c r="R110" s="65">
        <v>12084</v>
      </c>
      <c r="S110" s="65">
        <v>12084</v>
      </c>
      <c r="T110" s="65">
        <v>12084</v>
      </c>
      <c r="U110" s="65">
        <v>12084</v>
      </c>
      <c r="V110" s="80">
        <f>SUM(J110:U110)</f>
        <v>145000</v>
      </c>
    </row>
    <row r="111" spans="1:23" x14ac:dyDescent="0.2">
      <c r="A111" s="85"/>
      <c r="B111" s="96"/>
      <c r="C111" s="96"/>
      <c r="D111" s="96"/>
      <c r="E111" s="96"/>
      <c r="F111" s="96"/>
      <c r="G111" s="96"/>
      <c r="H111" s="58" t="s">
        <v>59</v>
      </c>
      <c r="I111" s="66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80">
        <f t="shared" ref="V111:V130" si="11">SUM(J111:U111)</f>
        <v>0</v>
      </c>
    </row>
    <row r="112" spans="1:23" x14ac:dyDescent="0.2">
      <c r="A112" s="85"/>
      <c r="B112" s="96"/>
      <c r="C112" s="96"/>
      <c r="D112" s="96"/>
      <c r="E112" s="96"/>
      <c r="F112" s="96"/>
      <c r="G112" s="96"/>
      <c r="H112" s="58" t="s">
        <v>60</v>
      </c>
      <c r="I112" s="66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80">
        <f t="shared" si="11"/>
        <v>0</v>
      </c>
    </row>
    <row r="113" spans="1:22" x14ac:dyDescent="0.2">
      <c r="A113" s="85"/>
      <c r="B113" s="96"/>
      <c r="C113" s="96"/>
      <c r="D113" s="96"/>
      <c r="E113" s="96"/>
      <c r="F113" s="96"/>
      <c r="G113" s="96"/>
      <c r="H113" s="58" t="s">
        <v>61</v>
      </c>
      <c r="I113" s="66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80">
        <f t="shared" si="11"/>
        <v>0</v>
      </c>
    </row>
    <row r="114" spans="1:22" x14ac:dyDescent="0.2">
      <c r="A114" s="85"/>
      <c r="B114" s="96"/>
      <c r="C114" s="96"/>
      <c r="D114" s="96"/>
      <c r="E114" s="96"/>
      <c r="F114" s="96"/>
      <c r="G114" s="96"/>
      <c r="H114" s="58" t="s">
        <v>62</v>
      </c>
      <c r="I114" s="66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80">
        <f t="shared" si="11"/>
        <v>0</v>
      </c>
    </row>
    <row r="115" spans="1:22" x14ac:dyDescent="0.2">
      <c r="A115" s="85"/>
      <c r="B115" s="96"/>
      <c r="C115" s="96"/>
      <c r="D115" s="96"/>
      <c r="E115" s="96"/>
      <c r="F115" s="96"/>
      <c r="G115" s="96"/>
      <c r="H115" s="58" t="s">
        <v>63</v>
      </c>
      <c r="I115" s="66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80">
        <f t="shared" si="11"/>
        <v>0</v>
      </c>
    </row>
    <row r="116" spans="1:22" x14ac:dyDescent="0.2">
      <c r="A116" s="85"/>
      <c r="B116" s="96"/>
      <c r="C116" s="96"/>
      <c r="D116" s="96"/>
      <c r="E116" s="96"/>
      <c r="F116" s="96"/>
      <c r="G116" s="96"/>
      <c r="H116" s="58" t="s">
        <v>64</v>
      </c>
      <c r="I116" s="66"/>
      <c r="J116" s="65">
        <v>229437</v>
      </c>
      <c r="K116" s="65">
        <v>229437</v>
      </c>
      <c r="L116" s="65">
        <v>229437</v>
      </c>
      <c r="M116" s="65">
        <v>229437</v>
      </c>
      <c r="N116" s="65">
        <v>229437</v>
      </c>
      <c r="O116" s="65">
        <v>229437</v>
      </c>
      <c r="P116" s="65">
        <v>229437</v>
      </c>
      <c r="Q116" s="65">
        <v>229437</v>
      </c>
      <c r="R116" s="65">
        <v>229437</v>
      </c>
      <c r="S116" s="65">
        <v>229437</v>
      </c>
      <c r="T116" s="65">
        <v>229437</v>
      </c>
      <c r="U116" s="65">
        <v>229438</v>
      </c>
      <c r="V116" s="80">
        <f t="shared" si="11"/>
        <v>2753245</v>
      </c>
    </row>
    <row r="117" spans="1:22" x14ac:dyDescent="0.2">
      <c r="A117" s="85"/>
      <c r="B117" s="96"/>
      <c r="C117" s="96"/>
      <c r="D117" s="96"/>
      <c r="E117" s="96"/>
      <c r="F117" s="96"/>
      <c r="G117" s="96"/>
      <c r="H117" s="58" t="s">
        <v>65</v>
      </c>
      <c r="I117" s="66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80">
        <f t="shared" si="11"/>
        <v>0</v>
      </c>
    </row>
    <row r="118" spans="1:22" x14ac:dyDescent="0.2">
      <c r="A118" s="85"/>
      <c r="B118" s="96"/>
      <c r="C118" s="96"/>
      <c r="D118" s="96"/>
      <c r="E118" s="96"/>
      <c r="F118" s="96"/>
      <c r="G118" s="96"/>
      <c r="H118" s="58" t="s">
        <v>66</v>
      </c>
      <c r="I118" s="66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80">
        <f t="shared" si="11"/>
        <v>0</v>
      </c>
    </row>
    <row r="119" spans="1:22" x14ac:dyDescent="0.2">
      <c r="A119" s="85"/>
      <c r="B119" s="96"/>
      <c r="C119" s="96"/>
      <c r="D119" s="96"/>
      <c r="E119" s="96"/>
      <c r="F119" s="96"/>
      <c r="G119" s="96"/>
      <c r="H119" s="58" t="s">
        <v>67</v>
      </c>
      <c r="I119" s="66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80">
        <f t="shared" si="11"/>
        <v>0</v>
      </c>
    </row>
    <row r="120" spans="1:22" x14ac:dyDescent="0.2">
      <c r="A120" s="85"/>
      <c r="B120" s="96"/>
      <c r="C120" s="96"/>
      <c r="D120" s="96"/>
      <c r="E120" s="96"/>
      <c r="F120" s="96"/>
      <c r="G120" s="96"/>
      <c r="H120" s="58" t="s">
        <v>68</v>
      </c>
      <c r="I120" s="66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80">
        <f t="shared" si="11"/>
        <v>0</v>
      </c>
    </row>
    <row r="121" spans="1:22" x14ac:dyDescent="0.2">
      <c r="A121" s="85"/>
      <c r="B121" s="96"/>
      <c r="C121" s="96"/>
      <c r="D121" s="96"/>
      <c r="E121" s="96"/>
      <c r="F121" s="96"/>
      <c r="G121" s="96"/>
      <c r="H121" s="58" t="s">
        <v>69</v>
      </c>
      <c r="I121" s="66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80">
        <f t="shared" si="11"/>
        <v>0</v>
      </c>
    </row>
    <row r="122" spans="1:22" x14ac:dyDescent="0.2">
      <c r="A122" s="85"/>
      <c r="B122" s="96"/>
      <c r="C122" s="96"/>
      <c r="D122" s="96"/>
      <c r="E122" s="96"/>
      <c r="F122" s="96"/>
      <c r="G122" s="96"/>
      <c r="H122" s="58" t="s">
        <v>70</v>
      </c>
      <c r="I122" s="66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80">
        <f t="shared" si="11"/>
        <v>0</v>
      </c>
    </row>
    <row r="123" spans="1:22" x14ac:dyDescent="0.2">
      <c r="A123" s="85"/>
      <c r="B123" s="96"/>
      <c r="C123" s="96"/>
      <c r="D123" s="96"/>
      <c r="E123" s="96"/>
      <c r="F123" s="96"/>
      <c r="G123" s="96"/>
      <c r="H123" s="58" t="s">
        <v>71</v>
      </c>
      <c r="I123" s="66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80">
        <f t="shared" si="11"/>
        <v>0</v>
      </c>
    </row>
    <row r="124" spans="1:22" x14ac:dyDescent="0.2">
      <c r="A124" s="85"/>
      <c r="B124" s="96"/>
      <c r="C124" s="96"/>
      <c r="D124" s="96"/>
      <c r="E124" s="96"/>
      <c r="F124" s="96"/>
      <c r="G124" s="96"/>
      <c r="H124" s="58" t="s">
        <v>72</v>
      </c>
      <c r="I124" s="66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80">
        <f t="shared" si="11"/>
        <v>0</v>
      </c>
    </row>
    <row r="125" spans="1:22" x14ac:dyDescent="0.2">
      <c r="A125" s="85"/>
      <c r="B125" s="96"/>
      <c r="C125" s="96"/>
      <c r="D125" s="96"/>
      <c r="E125" s="96"/>
      <c r="F125" s="96"/>
      <c r="G125" s="96"/>
      <c r="H125" s="58" t="s">
        <v>73</v>
      </c>
      <c r="I125" s="66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80">
        <f t="shared" si="11"/>
        <v>0</v>
      </c>
    </row>
    <row r="126" spans="1:22" x14ac:dyDescent="0.2">
      <c r="A126" s="85"/>
      <c r="B126" s="96"/>
      <c r="C126" s="96"/>
      <c r="D126" s="96"/>
      <c r="E126" s="96"/>
      <c r="F126" s="96"/>
      <c r="G126" s="96"/>
      <c r="H126" s="58" t="s">
        <v>74</v>
      </c>
      <c r="I126" s="66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80">
        <f t="shared" si="11"/>
        <v>0</v>
      </c>
    </row>
    <row r="127" spans="1:22" x14ac:dyDescent="0.2">
      <c r="A127" s="85"/>
      <c r="B127" s="96"/>
      <c r="C127" s="96"/>
      <c r="D127" s="96"/>
      <c r="E127" s="96"/>
      <c r="F127" s="96"/>
      <c r="G127" s="96"/>
      <c r="H127" s="58" t="s">
        <v>75</v>
      </c>
      <c r="I127" s="66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80">
        <f t="shared" si="11"/>
        <v>0</v>
      </c>
    </row>
    <row r="128" spans="1:22" x14ac:dyDescent="0.2">
      <c r="A128" s="85"/>
      <c r="B128" s="96"/>
      <c r="C128" s="96"/>
      <c r="D128" s="96"/>
      <c r="E128" s="96"/>
      <c r="F128" s="96"/>
      <c r="G128" s="96"/>
      <c r="H128" s="58" t="s">
        <v>76</v>
      </c>
      <c r="I128" s="66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80">
        <f t="shared" si="11"/>
        <v>0</v>
      </c>
    </row>
    <row r="129" spans="1:23" x14ac:dyDescent="0.2">
      <c r="A129" s="85"/>
      <c r="B129" s="96"/>
      <c r="C129" s="96"/>
      <c r="D129" s="96"/>
      <c r="E129" s="96"/>
      <c r="F129" s="96"/>
      <c r="G129" s="96"/>
      <c r="H129" s="58" t="s">
        <v>77</v>
      </c>
      <c r="I129" s="66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80">
        <f t="shared" si="11"/>
        <v>0</v>
      </c>
    </row>
    <row r="130" spans="1:23" x14ac:dyDescent="0.2">
      <c r="A130" s="85"/>
      <c r="B130" s="96"/>
      <c r="C130" s="96"/>
      <c r="D130" s="96"/>
      <c r="E130" s="96"/>
      <c r="F130" s="96"/>
      <c r="G130" s="96"/>
      <c r="H130" s="58" t="s">
        <v>56</v>
      </c>
      <c r="I130" s="66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80">
        <f t="shared" si="11"/>
        <v>0</v>
      </c>
    </row>
    <row r="131" spans="1:23" ht="15.75" x14ac:dyDescent="0.25">
      <c r="A131" s="3">
        <v>3</v>
      </c>
      <c r="B131" s="96"/>
      <c r="C131" s="88" t="s">
        <v>1234</v>
      </c>
      <c r="D131" s="88" t="s">
        <v>1234</v>
      </c>
      <c r="E131" s="81" t="s">
        <v>1240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89"/>
    </row>
    <row r="132" spans="1:23" x14ac:dyDescent="0.2">
      <c r="A132" s="85"/>
      <c r="B132" s="96"/>
      <c r="C132" s="96"/>
      <c r="D132" s="96"/>
      <c r="E132" s="96"/>
      <c r="F132" s="58" t="s">
        <v>138</v>
      </c>
      <c r="G132" s="58" t="s">
        <v>138</v>
      </c>
      <c r="H132" s="36"/>
      <c r="I132" s="66"/>
      <c r="J132" s="66">
        <f t="shared" ref="J132:U132" si="12">SUM(J133:J153)</f>
        <v>59517</v>
      </c>
      <c r="K132" s="66">
        <f t="shared" si="12"/>
        <v>59517</v>
      </c>
      <c r="L132" s="66">
        <f t="shared" si="12"/>
        <v>59517</v>
      </c>
      <c r="M132" s="66">
        <f t="shared" si="12"/>
        <v>59517</v>
      </c>
      <c r="N132" s="66">
        <f t="shared" si="12"/>
        <v>59517</v>
      </c>
      <c r="O132" s="66">
        <f t="shared" si="12"/>
        <v>59517</v>
      </c>
      <c r="P132" s="66">
        <f t="shared" si="12"/>
        <v>59517</v>
      </c>
      <c r="Q132" s="66">
        <f t="shared" si="12"/>
        <v>59517</v>
      </c>
      <c r="R132" s="66">
        <f t="shared" si="12"/>
        <v>59516</v>
      </c>
      <c r="S132" s="66">
        <f t="shared" si="12"/>
        <v>59516</v>
      </c>
      <c r="T132" s="66">
        <f t="shared" si="12"/>
        <v>59516</v>
      </c>
      <c r="U132" s="66">
        <f t="shared" si="12"/>
        <v>59516</v>
      </c>
      <c r="V132" s="63">
        <f>SUM(J132:U132)</f>
        <v>714200</v>
      </c>
      <c r="W132" s="109">
        <f>SUM(J132:U132)-V132</f>
        <v>0</v>
      </c>
    </row>
    <row r="133" spans="1:23" x14ac:dyDescent="0.2">
      <c r="A133" s="85"/>
      <c r="B133" s="96"/>
      <c r="C133" s="96"/>
      <c r="D133" s="96"/>
      <c r="E133" s="96"/>
      <c r="F133" s="96"/>
      <c r="G133" s="96"/>
      <c r="H133" s="58" t="s">
        <v>58</v>
      </c>
      <c r="I133" s="66"/>
      <c r="J133" s="65">
        <v>1600</v>
      </c>
      <c r="K133" s="65">
        <v>1600</v>
      </c>
      <c r="L133" s="65">
        <v>1600</v>
      </c>
      <c r="M133" s="65">
        <v>1600</v>
      </c>
      <c r="N133" s="65">
        <v>1600</v>
      </c>
      <c r="O133" s="65">
        <v>1600</v>
      </c>
      <c r="P133" s="65">
        <v>1600</v>
      </c>
      <c r="Q133" s="65">
        <v>1600</v>
      </c>
      <c r="R133" s="65">
        <v>1600</v>
      </c>
      <c r="S133" s="65">
        <v>1600</v>
      </c>
      <c r="T133" s="65">
        <v>1600</v>
      </c>
      <c r="U133" s="65">
        <v>1600</v>
      </c>
      <c r="V133" s="80">
        <f>SUM(J133:U133)</f>
        <v>19200</v>
      </c>
    </row>
    <row r="134" spans="1:23" x14ac:dyDescent="0.2">
      <c r="A134" s="85"/>
      <c r="B134" s="96"/>
      <c r="C134" s="96"/>
      <c r="D134" s="96"/>
      <c r="E134" s="96"/>
      <c r="F134" s="96"/>
      <c r="G134" s="96"/>
      <c r="H134" s="58" t="s">
        <v>59</v>
      </c>
      <c r="I134" s="66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80">
        <f t="shared" ref="V134:V153" si="13">SUM(J134:U134)</f>
        <v>0</v>
      </c>
    </row>
    <row r="135" spans="1:23" x14ac:dyDescent="0.2">
      <c r="A135" s="85"/>
      <c r="B135" s="96"/>
      <c r="C135" s="96"/>
      <c r="D135" s="96"/>
      <c r="E135" s="96"/>
      <c r="F135" s="96"/>
      <c r="G135" s="96"/>
      <c r="H135" s="58" t="s">
        <v>60</v>
      </c>
      <c r="I135" s="66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80">
        <f t="shared" si="13"/>
        <v>0</v>
      </c>
    </row>
    <row r="136" spans="1:23" x14ac:dyDescent="0.2">
      <c r="A136" s="85"/>
      <c r="B136" s="96"/>
      <c r="C136" s="96"/>
      <c r="D136" s="96"/>
      <c r="E136" s="96"/>
      <c r="F136" s="96"/>
      <c r="G136" s="96"/>
      <c r="H136" s="58" t="s">
        <v>61</v>
      </c>
      <c r="I136" s="66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80">
        <f t="shared" si="13"/>
        <v>0</v>
      </c>
    </row>
    <row r="137" spans="1:23" x14ac:dyDescent="0.2">
      <c r="A137" s="85"/>
      <c r="B137" s="96"/>
      <c r="C137" s="96"/>
      <c r="D137" s="96"/>
      <c r="E137" s="96"/>
      <c r="F137" s="96"/>
      <c r="G137" s="96"/>
      <c r="H137" s="58" t="s">
        <v>62</v>
      </c>
      <c r="I137" s="66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80">
        <f t="shared" si="13"/>
        <v>0</v>
      </c>
    </row>
    <row r="138" spans="1:23" x14ac:dyDescent="0.2">
      <c r="A138" s="85"/>
      <c r="B138" s="96"/>
      <c r="C138" s="96"/>
      <c r="D138" s="96"/>
      <c r="E138" s="96"/>
      <c r="F138" s="96"/>
      <c r="G138" s="96"/>
      <c r="H138" s="58" t="s">
        <v>63</v>
      </c>
      <c r="I138" s="66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80">
        <f t="shared" si="13"/>
        <v>0</v>
      </c>
    </row>
    <row r="139" spans="1:23" x14ac:dyDescent="0.2">
      <c r="A139" s="85"/>
      <c r="B139" s="96"/>
      <c r="C139" s="96"/>
      <c r="D139" s="96"/>
      <c r="E139" s="96"/>
      <c r="F139" s="96"/>
      <c r="G139" s="96"/>
      <c r="H139" s="58" t="s">
        <v>64</v>
      </c>
      <c r="I139" s="66"/>
      <c r="J139" s="65">
        <v>57917</v>
      </c>
      <c r="K139" s="65">
        <v>57917</v>
      </c>
      <c r="L139" s="65">
        <v>57917</v>
      </c>
      <c r="M139" s="65">
        <v>57917</v>
      </c>
      <c r="N139" s="65">
        <v>57917</v>
      </c>
      <c r="O139" s="65">
        <v>57917</v>
      </c>
      <c r="P139" s="65">
        <v>57917</v>
      </c>
      <c r="Q139" s="65">
        <v>57917</v>
      </c>
      <c r="R139" s="65">
        <v>57916</v>
      </c>
      <c r="S139" s="65">
        <v>57916</v>
      </c>
      <c r="T139" s="65">
        <v>57916</v>
      </c>
      <c r="U139" s="65">
        <v>57916</v>
      </c>
      <c r="V139" s="80">
        <f t="shared" si="13"/>
        <v>695000</v>
      </c>
    </row>
    <row r="140" spans="1:23" x14ac:dyDescent="0.2">
      <c r="A140" s="85"/>
      <c r="B140" s="96"/>
      <c r="C140" s="96"/>
      <c r="D140" s="96"/>
      <c r="E140" s="96"/>
      <c r="F140" s="96"/>
      <c r="G140" s="96"/>
      <c r="H140" s="58" t="s">
        <v>65</v>
      </c>
      <c r="I140" s="66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80">
        <f t="shared" si="13"/>
        <v>0</v>
      </c>
    </row>
    <row r="141" spans="1:23" x14ac:dyDescent="0.2">
      <c r="A141" s="85"/>
      <c r="B141" s="96"/>
      <c r="C141" s="96"/>
      <c r="D141" s="96"/>
      <c r="E141" s="96"/>
      <c r="F141" s="96"/>
      <c r="G141" s="96"/>
      <c r="H141" s="58" t="s">
        <v>66</v>
      </c>
      <c r="I141" s="66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80">
        <f t="shared" si="13"/>
        <v>0</v>
      </c>
    </row>
    <row r="142" spans="1:23" x14ac:dyDescent="0.2">
      <c r="A142" s="85"/>
      <c r="B142" s="96"/>
      <c r="C142" s="96"/>
      <c r="D142" s="96"/>
      <c r="E142" s="96"/>
      <c r="F142" s="96"/>
      <c r="G142" s="96"/>
      <c r="H142" s="58" t="s">
        <v>67</v>
      </c>
      <c r="I142" s="66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80">
        <f t="shared" si="13"/>
        <v>0</v>
      </c>
    </row>
    <row r="143" spans="1:23" x14ac:dyDescent="0.2">
      <c r="A143" s="85"/>
      <c r="B143" s="96"/>
      <c r="C143" s="96"/>
      <c r="D143" s="96"/>
      <c r="E143" s="96"/>
      <c r="F143" s="96"/>
      <c r="G143" s="96"/>
      <c r="H143" s="58" t="s">
        <v>68</v>
      </c>
      <c r="I143" s="66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80">
        <f t="shared" si="13"/>
        <v>0</v>
      </c>
    </row>
    <row r="144" spans="1:23" x14ac:dyDescent="0.2">
      <c r="A144" s="85"/>
      <c r="B144" s="96"/>
      <c r="C144" s="96"/>
      <c r="D144" s="96"/>
      <c r="E144" s="96"/>
      <c r="F144" s="96"/>
      <c r="G144" s="96"/>
      <c r="H144" s="58" t="s">
        <v>69</v>
      </c>
      <c r="I144" s="66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80">
        <f t="shared" si="13"/>
        <v>0</v>
      </c>
    </row>
    <row r="145" spans="1:23" x14ac:dyDescent="0.2">
      <c r="A145" s="85"/>
      <c r="B145" s="96"/>
      <c r="C145" s="96"/>
      <c r="D145" s="96"/>
      <c r="E145" s="96"/>
      <c r="F145" s="96"/>
      <c r="G145" s="96"/>
      <c r="H145" s="58" t="s">
        <v>70</v>
      </c>
      <c r="I145" s="66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80">
        <f t="shared" si="13"/>
        <v>0</v>
      </c>
    </row>
    <row r="146" spans="1:23" x14ac:dyDescent="0.2">
      <c r="A146" s="85"/>
      <c r="B146" s="96"/>
      <c r="C146" s="96"/>
      <c r="D146" s="96"/>
      <c r="E146" s="96"/>
      <c r="F146" s="96"/>
      <c r="G146" s="96"/>
      <c r="H146" s="58" t="s">
        <v>71</v>
      </c>
      <c r="I146" s="66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80">
        <f t="shared" si="13"/>
        <v>0</v>
      </c>
    </row>
    <row r="147" spans="1:23" x14ac:dyDescent="0.2">
      <c r="A147" s="85"/>
      <c r="B147" s="96"/>
      <c r="C147" s="96"/>
      <c r="D147" s="96"/>
      <c r="E147" s="96"/>
      <c r="F147" s="96"/>
      <c r="G147" s="96"/>
      <c r="H147" s="58" t="s">
        <v>72</v>
      </c>
      <c r="I147" s="66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80">
        <f t="shared" si="13"/>
        <v>0</v>
      </c>
    </row>
    <row r="148" spans="1:23" x14ac:dyDescent="0.2">
      <c r="A148" s="85"/>
      <c r="B148" s="96"/>
      <c r="C148" s="96"/>
      <c r="D148" s="96"/>
      <c r="E148" s="96"/>
      <c r="F148" s="96"/>
      <c r="G148" s="96"/>
      <c r="H148" s="58" t="s">
        <v>73</v>
      </c>
      <c r="I148" s="66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80">
        <f t="shared" si="13"/>
        <v>0</v>
      </c>
    </row>
    <row r="149" spans="1:23" x14ac:dyDescent="0.2">
      <c r="A149" s="85"/>
      <c r="B149" s="96"/>
      <c r="C149" s="96"/>
      <c r="D149" s="96"/>
      <c r="E149" s="96"/>
      <c r="F149" s="96"/>
      <c r="G149" s="96"/>
      <c r="H149" s="58" t="s">
        <v>74</v>
      </c>
      <c r="I149" s="66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80">
        <f t="shared" si="13"/>
        <v>0</v>
      </c>
    </row>
    <row r="150" spans="1:23" x14ac:dyDescent="0.2">
      <c r="A150" s="85"/>
      <c r="B150" s="96"/>
      <c r="C150" s="96"/>
      <c r="D150" s="96"/>
      <c r="E150" s="96"/>
      <c r="F150" s="96"/>
      <c r="G150" s="96"/>
      <c r="H150" s="58" t="s">
        <v>75</v>
      </c>
      <c r="I150" s="66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80">
        <f t="shared" si="13"/>
        <v>0</v>
      </c>
    </row>
    <row r="151" spans="1:23" x14ac:dyDescent="0.2">
      <c r="A151" s="85"/>
      <c r="B151" s="96"/>
      <c r="C151" s="96"/>
      <c r="D151" s="96"/>
      <c r="E151" s="96"/>
      <c r="F151" s="96"/>
      <c r="G151" s="96"/>
      <c r="H151" s="58" t="s">
        <v>76</v>
      </c>
      <c r="I151" s="66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80">
        <f t="shared" si="13"/>
        <v>0</v>
      </c>
    </row>
    <row r="152" spans="1:23" x14ac:dyDescent="0.2">
      <c r="A152" s="85"/>
      <c r="B152" s="96"/>
      <c r="C152" s="96"/>
      <c r="D152" s="96"/>
      <c r="E152" s="96"/>
      <c r="F152" s="96"/>
      <c r="G152" s="96"/>
      <c r="H152" s="58" t="s">
        <v>77</v>
      </c>
      <c r="I152" s="66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80">
        <f t="shared" si="13"/>
        <v>0</v>
      </c>
    </row>
    <row r="153" spans="1:23" x14ac:dyDescent="0.2">
      <c r="A153" s="85"/>
      <c r="B153" s="96"/>
      <c r="C153" s="96"/>
      <c r="D153" s="96"/>
      <c r="E153" s="96"/>
      <c r="F153" s="96"/>
      <c r="G153" s="96"/>
      <c r="H153" s="58" t="s">
        <v>56</v>
      </c>
      <c r="I153" s="66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80">
        <f t="shared" si="13"/>
        <v>0</v>
      </c>
    </row>
    <row r="154" spans="1:23" s="36" customFormat="1" ht="15.75" x14ac:dyDescent="0.25">
      <c r="A154" s="92" t="s">
        <v>44</v>
      </c>
      <c r="B154" s="35" t="s">
        <v>22</v>
      </c>
      <c r="C154" s="83"/>
      <c r="D154" s="83"/>
      <c r="E154" s="1"/>
      <c r="H154" s="66"/>
      <c r="I154" s="73"/>
      <c r="J154" s="3">
        <f>J156</f>
        <v>42444.735000000001</v>
      </c>
      <c r="K154" s="3">
        <f t="shared" ref="K154:V154" si="14">K156</f>
        <v>32857.724999999999</v>
      </c>
      <c r="L154" s="3">
        <f t="shared" si="14"/>
        <v>44895.376320000003</v>
      </c>
      <c r="M154" s="3">
        <f t="shared" si="14"/>
        <v>46580.6322</v>
      </c>
      <c r="N154" s="3">
        <f t="shared" si="14"/>
        <v>17673.008399999999</v>
      </c>
      <c r="O154" s="3">
        <f t="shared" si="14"/>
        <v>43353.176999999996</v>
      </c>
      <c r="P154" s="3">
        <f t="shared" si="14"/>
        <v>42778.136850000003</v>
      </c>
      <c r="Q154" s="3">
        <f t="shared" si="14"/>
        <v>39377.395199999992</v>
      </c>
      <c r="R154" s="3">
        <f t="shared" si="14"/>
        <v>42756.453000000001</v>
      </c>
      <c r="S154" s="3">
        <f t="shared" si="14"/>
        <v>51331.56</v>
      </c>
      <c r="T154" s="3">
        <f t="shared" si="14"/>
        <v>46513.53</v>
      </c>
      <c r="U154" s="3">
        <f t="shared" si="14"/>
        <v>43808.205000000002</v>
      </c>
      <c r="V154" s="3">
        <f t="shared" si="14"/>
        <v>494369.93396999995</v>
      </c>
      <c r="W154" s="89">
        <f>SUM(J154:U154)-V154</f>
        <v>0</v>
      </c>
    </row>
    <row r="155" spans="1:23" s="3" customFormat="1" ht="15.75" x14ac:dyDescent="0.25">
      <c r="A155" s="3">
        <v>1</v>
      </c>
      <c r="B155" s="96"/>
      <c r="C155" s="88" t="s">
        <v>1248</v>
      </c>
      <c r="D155" s="88" t="s">
        <v>1248</v>
      </c>
      <c r="E155" s="81" t="s">
        <v>1248</v>
      </c>
      <c r="W155" s="89"/>
    </row>
    <row r="156" spans="1:23" x14ac:dyDescent="0.2">
      <c r="A156" s="85"/>
      <c r="B156" s="96"/>
      <c r="C156" s="96"/>
      <c r="D156" s="96"/>
      <c r="E156" s="96"/>
      <c r="F156" s="58" t="s">
        <v>1248</v>
      </c>
      <c r="G156" s="58" t="s">
        <v>1248</v>
      </c>
      <c r="H156" s="36"/>
      <c r="I156" s="66"/>
      <c r="J156" s="66">
        <f t="shared" ref="J156:U156" si="15">SUM(J157:J177)</f>
        <v>42444.735000000001</v>
      </c>
      <c r="K156" s="66">
        <f t="shared" si="15"/>
        <v>32857.724999999999</v>
      </c>
      <c r="L156" s="66">
        <f t="shared" si="15"/>
        <v>44895.376320000003</v>
      </c>
      <c r="M156" s="66">
        <f t="shared" si="15"/>
        <v>46580.6322</v>
      </c>
      <c r="N156" s="66">
        <f t="shared" si="15"/>
        <v>17673.008399999999</v>
      </c>
      <c r="O156" s="66">
        <f t="shared" si="15"/>
        <v>43353.176999999996</v>
      </c>
      <c r="P156" s="74">
        <f t="shared" si="15"/>
        <v>42778.136850000003</v>
      </c>
      <c r="Q156" s="74">
        <f t="shared" si="15"/>
        <v>39377.395199999992</v>
      </c>
      <c r="R156" s="74">
        <f t="shared" si="15"/>
        <v>42756.453000000001</v>
      </c>
      <c r="S156" s="74">
        <f t="shared" si="15"/>
        <v>51331.56</v>
      </c>
      <c r="T156" s="74">
        <f t="shared" si="15"/>
        <v>46513.53</v>
      </c>
      <c r="U156" s="74">
        <f t="shared" si="15"/>
        <v>43808.205000000002</v>
      </c>
      <c r="V156" s="75">
        <f>SUM(J156:U156)</f>
        <v>494369.93396999995</v>
      </c>
      <c r="W156" s="110">
        <f>SUM(J156:U156)-V156</f>
        <v>0</v>
      </c>
    </row>
    <row r="157" spans="1:23" x14ac:dyDescent="0.2">
      <c r="A157" s="85"/>
      <c r="B157" s="96"/>
      <c r="C157" s="96"/>
      <c r="D157" s="96"/>
      <c r="E157" s="96"/>
      <c r="F157" s="96"/>
      <c r="G157" s="96"/>
      <c r="H157" s="58" t="s">
        <v>58</v>
      </c>
      <c r="I157" s="66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80">
        <f>SUM(J157:U157)</f>
        <v>0</v>
      </c>
    </row>
    <row r="158" spans="1:23" x14ac:dyDescent="0.2">
      <c r="A158" s="85"/>
      <c r="B158" s="96"/>
      <c r="C158" s="96"/>
      <c r="D158" s="96"/>
      <c r="E158" s="96"/>
      <c r="F158" s="96"/>
      <c r="G158" s="96"/>
      <c r="H158" s="58" t="s">
        <v>59</v>
      </c>
      <c r="I158" s="66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80">
        <f t="shared" ref="V158:V177" si="16">SUM(J158:U158)</f>
        <v>0</v>
      </c>
    </row>
    <row r="159" spans="1:23" x14ac:dyDescent="0.2">
      <c r="A159" s="85"/>
      <c r="B159" s="96"/>
      <c r="C159" s="96"/>
      <c r="D159" s="96"/>
      <c r="E159" s="96"/>
      <c r="F159" s="96"/>
      <c r="G159" s="96"/>
      <c r="H159" s="58" t="s">
        <v>60</v>
      </c>
      <c r="I159" s="66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80">
        <f t="shared" si="16"/>
        <v>0</v>
      </c>
    </row>
    <row r="160" spans="1:23" x14ac:dyDescent="0.2">
      <c r="A160" s="85"/>
      <c r="B160" s="96"/>
      <c r="C160" s="96"/>
      <c r="D160" s="96"/>
      <c r="E160" s="96"/>
      <c r="F160" s="96"/>
      <c r="G160" s="96"/>
      <c r="H160" s="58" t="s">
        <v>61</v>
      </c>
      <c r="I160" s="66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80">
        <f t="shared" si="16"/>
        <v>0</v>
      </c>
    </row>
    <row r="161" spans="1:22" x14ac:dyDescent="0.2">
      <c r="A161" s="85"/>
      <c r="B161" s="96"/>
      <c r="C161" s="96"/>
      <c r="D161" s="96"/>
      <c r="E161" s="96"/>
      <c r="F161" s="96"/>
      <c r="G161" s="96"/>
      <c r="H161" s="58" t="s">
        <v>62</v>
      </c>
      <c r="I161" s="66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80">
        <f t="shared" si="16"/>
        <v>0</v>
      </c>
    </row>
    <row r="162" spans="1:22" x14ac:dyDescent="0.2">
      <c r="A162" s="85"/>
      <c r="B162" s="96"/>
      <c r="C162" s="96"/>
      <c r="D162" s="96"/>
      <c r="E162" s="96"/>
      <c r="F162" s="96"/>
      <c r="G162" s="96"/>
      <c r="H162" s="58" t="s">
        <v>63</v>
      </c>
      <c r="I162" s="66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80">
        <f t="shared" si="16"/>
        <v>0</v>
      </c>
    </row>
    <row r="163" spans="1:22" x14ac:dyDescent="0.2">
      <c r="A163" s="85"/>
      <c r="B163" s="96"/>
      <c r="C163" s="96"/>
      <c r="D163" s="96"/>
      <c r="E163" s="96"/>
      <c r="F163" s="96"/>
      <c r="G163" s="96"/>
      <c r="H163" s="58" t="s">
        <v>64</v>
      </c>
      <c r="I163" s="66"/>
      <c r="J163" s="65">
        <v>42444.735000000001</v>
      </c>
      <c r="K163" s="65">
        <v>32857.724999999999</v>
      </c>
      <c r="L163" s="65">
        <v>44895.376320000003</v>
      </c>
      <c r="M163" s="65">
        <v>46580.6322</v>
      </c>
      <c r="N163" s="65">
        <v>17673.008399999999</v>
      </c>
      <c r="O163" s="65">
        <v>43353.176999999996</v>
      </c>
      <c r="P163" s="65">
        <v>42778.136850000003</v>
      </c>
      <c r="Q163" s="65">
        <v>39377.395199999992</v>
      </c>
      <c r="R163" s="65">
        <v>42756.453000000001</v>
      </c>
      <c r="S163" s="65">
        <v>51331.56</v>
      </c>
      <c r="T163" s="65">
        <v>46513.53</v>
      </c>
      <c r="U163" s="65">
        <v>43808.205000000002</v>
      </c>
      <c r="V163" s="80">
        <f t="shared" si="16"/>
        <v>494369.93396999995</v>
      </c>
    </row>
    <row r="164" spans="1:22" x14ac:dyDescent="0.2">
      <c r="A164" s="85"/>
      <c r="B164" s="96"/>
      <c r="C164" s="96"/>
      <c r="D164" s="96"/>
      <c r="E164" s="96"/>
      <c r="F164" s="96"/>
      <c r="G164" s="96"/>
      <c r="H164" s="58" t="s">
        <v>65</v>
      </c>
      <c r="I164" s="66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80">
        <f t="shared" si="16"/>
        <v>0</v>
      </c>
    </row>
    <row r="165" spans="1:22" x14ac:dyDescent="0.2">
      <c r="A165" s="85"/>
      <c r="B165" s="96"/>
      <c r="C165" s="96"/>
      <c r="D165" s="96"/>
      <c r="E165" s="96"/>
      <c r="F165" s="96"/>
      <c r="G165" s="96"/>
      <c r="H165" s="58" t="s">
        <v>66</v>
      </c>
      <c r="I165" s="66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80">
        <f t="shared" si="16"/>
        <v>0</v>
      </c>
    </row>
    <row r="166" spans="1:22" x14ac:dyDescent="0.2">
      <c r="A166" s="85"/>
      <c r="B166" s="96"/>
      <c r="C166" s="96"/>
      <c r="D166" s="96"/>
      <c r="E166" s="96"/>
      <c r="F166" s="96"/>
      <c r="G166" s="96"/>
      <c r="H166" s="58" t="s">
        <v>67</v>
      </c>
      <c r="I166" s="66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80">
        <f t="shared" si="16"/>
        <v>0</v>
      </c>
    </row>
    <row r="167" spans="1:22" x14ac:dyDescent="0.2">
      <c r="A167" s="85"/>
      <c r="B167" s="96"/>
      <c r="C167" s="96"/>
      <c r="D167" s="96"/>
      <c r="E167" s="96"/>
      <c r="F167" s="96"/>
      <c r="G167" s="96"/>
      <c r="H167" s="58" t="s">
        <v>68</v>
      </c>
      <c r="I167" s="66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80">
        <f t="shared" si="16"/>
        <v>0</v>
      </c>
    </row>
    <row r="168" spans="1:22" x14ac:dyDescent="0.2">
      <c r="A168" s="85"/>
      <c r="B168" s="96"/>
      <c r="C168" s="96"/>
      <c r="D168" s="96"/>
      <c r="E168" s="96"/>
      <c r="F168" s="96"/>
      <c r="G168" s="96"/>
      <c r="H168" s="58" t="s">
        <v>69</v>
      </c>
      <c r="I168" s="66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80">
        <f t="shared" si="16"/>
        <v>0</v>
      </c>
    </row>
    <row r="169" spans="1:22" x14ac:dyDescent="0.2">
      <c r="A169" s="85"/>
      <c r="B169" s="96"/>
      <c r="C169" s="96"/>
      <c r="D169" s="96"/>
      <c r="E169" s="96"/>
      <c r="F169" s="96"/>
      <c r="G169" s="96"/>
      <c r="H169" s="58" t="s">
        <v>70</v>
      </c>
      <c r="I169" s="66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80">
        <f t="shared" si="16"/>
        <v>0</v>
      </c>
    </row>
    <row r="170" spans="1:22" x14ac:dyDescent="0.2">
      <c r="A170" s="85"/>
      <c r="B170" s="96"/>
      <c r="C170" s="96"/>
      <c r="D170" s="96"/>
      <c r="E170" s="96"/>
      <c r="F170" s="96"/>
      <c r="G170" s="96"/>
      <c r="H170" s="58" t="s">
        <v>71</v>
      </c>
      <c r="I170" s="66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80">
        <f t="shared" si="16"/>
        <v>0</v>
      </c>
    </row>
    <row r="171" spans="1:22" x14ac:dyDescent="0.2">
      <c r="A171" s="85"/>
      <c r="B171" s="96"/>
      <c r="C171" s="96"/>
      <c r="D171" s="96"/>
      <c r="E171" s="96"/>
      <c r="F171" s="96"/>
      <c r="G171" s="96"/>
      <c r="H171" s="58" t="s">
        <v>72</v>
      </c>
      <c r="I171" s="66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80">
        <f t="shared" si="16"/>
        <v>0</v>
      </c>
    </row>
    <row r="172" spans="1:22" x14ac:dyDescent="0.2">
      <c r="A172" s="85"/>
      <c r="B172" s="96"/>
      <c r="C172" s="96"/>
      <c r="D172" s="96"/>
      <c r="E172" s="96"/>
      <c r="F172" s="96"/>
      <c r="G172" s="96"/>
      <c r="H172" s="58" t="s">
        <v>73</v>
      </c>
      <c r="I172" s="66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80">
        <f t="shared" si="16"/>
        <v>0</v>
      </c>
    </row>
    <row r="173" spans="1:22" x14ac:dyDescent="0.2">
      <c r="A173" s="85"/>
      <c r="B173" s="96"/>
      <c r="C173" s="96"/>
      <c r="D173" s="96"/>
      <c r="E173" s="96"/>
      <c r="F173" s="96"/>
      <c r="G173" s="96"/>
      <c r="H173" s="58" t="s">
        <v>74</v>
      </c>
      <c r="I173" s="66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80">
        <f t="shared" si="16"/>
        <v>0</v>
      </c>
    </row>
    <row r="174" spans="1:22" x14ac:dyDescent="0.2">
      <c r="A174" s="85"/>
      <c r="B174" s="96"/>
      <c r="C174" s="96"/>
      <c r="D174" s="96"/>
      <c r="E174" s="96"/>
      <c r="F174" s="96"/>
      <c r="G174" s="96"/>
      <c r="H174" s="58" t="s">
        <v>75</v>
      </c>
      <c r="I174" s="66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80">
        <f t="shared" si="16"/>
        <v>0</v>
      </c>
    </row>
    <row r="175" spans="1:22" x14ac:dyDescent="0.2">
      <c r="A175" s="85"/>
      <c r="B175" s="96"/>
      <c r="C175" s="96"/>
      <c r="D175" s="96"/>
      <c r="E175" s="96"/>
      <c r="F175" s="96"/>
      <c r="G175" s="96"/>
      <c r="H175" s="58" t="s">
        <v>76</v>
      </c>
      <c r="I175" s="66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80">
        <f t="shared" si="16"/>
        <v>0</v>
      </c>
    </row>
    <row r="176" spans="1:22" x14ac:dyDescent="0.2">
      <c r="A176" s="85"/>
      <c r="B176" s="96"/>
      <c r="C176" s="96"/>
      <c r="D176" s="96"/>
      <c r="E176" s="96"/>
      <c r="F176" s="96"/>
      <c r="G176" s="96"/>
      <c r="H176" s="58" t="s">
        <v>77</v>
      </c>
      <c r="I176" s="66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80">
        <f t="shared" si="16"/>
        <v>0</v>
      </c>
    </row>
    <row r="177" spans="1:23" x14ac:dyDescent="0.2">
      <c r="A177" s="85"/>
      <c r="B177" s="96"/>
      <c r="C177" s="96"/>
      <c r="D177" s="96"/>
      <c r="E177" s="96"/>
      <c r="F177" s="96"/>
      <c r="G177" s="96"/>
      <c r="H177" s="58" t="s">
        <v>56</v>
      </c>
      <c r="I177" s="66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80">
        <f t="shared" si="16"/>
        <v>0</v>
      </c>
    </row>
    <row r="178" spans="1:23" s="36" customFormat="1" ht="15.75" x14ac:dyDescent="0.25">
      <c r="A178" s="60" t="s">
        <v>43</v>
      </c>
      <c r="B178" s="3" t="s">
        <v>23</v>
      </c>
      <c r="C178" s="83"/>
      <c r="D178" s="83"/>
      <c r="E178" s="1"/>
      <c r="H178" s="66"/>
      <c r="I178" s="73"/>
      <c r="J178" s="3">
        <f>J180</f>
        <v>6551.4705500000009</v>
      </c>
      <c r="K178" s="3">
        <f t="shared" ref="K178:V178" si="17">K180</f>
        <v>5089.72</v>
      </c>
      <c r="L178" s="3">
        <f t="shared" si="17"/>
        <v>44033.572500000002</v>
      </c>
      <c r="M178" s="3">
        <f t="shared" si="17"/>
        <v>88303.719074999986</v>
      </c>
      <c r="N178" s="3">
        <f t="shared" si="17"/>
        <v>48710.243299999995</v>
      </c>
      <c r="O178" s="3">
        <f t="shared" si="17"/>
        <v>51358.347600000008</v>
      </c>
      <c r="P178" s="3">
        <f t="shared" si="17"/>
        <v>65713.818700000003</v>
      </c>
      <c r="Q178" s="3">
        <f t="shared" si="17"/>
        <v>47696.513299999991</v>
      </c>
      <c r="R178" s="3">
        <f t="shared" si="17"/>
        <v>59782.7762</v>
      </c>
      <c r="S178" s="3">
        <f t="shared" si="17"/>
        <v>59424.986100000002</v>
      </c>
      <c r="T178" s="3">
        <f t="shared" si="17"/>
        <v>40787.980500000005</v>
      </c>
      <c r="U178" s="3">
        <f t="shared" si="17"/>
        <v>39400</v>
      </c>
      <c r="V178" s="3">
        <f t="shared" si="17"/>
        <v>556853.14782499999</v>
      </c>
      <c r="W178" s="89">
        <f>SUM(J178:U178)-V178</f>
        <v>0</v>
      </c>
    </row>
    <row r="179" spans="1:23" s="3" customFormat="1" ht="15.75" x14ac:dyDescent="0.25">
      <c r="A179" s="3">
        <v>1</v>
      </c>
      <c r="B179" s="96"/>
      <c r="C179" s="88" t="s">
        <v>1248</v>
      </c>
      <c r="D179" s="88" t="s">
        <v>1248</v>
      </c>
      <c r="E179" s="81" t="s">
        <v>1248</v>
      </c>
      <c r="W179" s="89"/>
    </row>
    <row r="180" spans="1:23" x14ac:dyDescent="0.2">
      <c r="A180" s="85"/>
      <c r="B180" s="96"/>
      <c r="C180" s="96"/>
      <c r="D180" s="96"/>
      <c r="E180" s="96"/>
      <c r="F180" s="58" t="s">
        <v>1248</v>
      </c>
      <c r="G180" s="58" t="s">
        <v>1248</v>
      </c>
      <c r="H180" s="36"/>
      <c r="I180" s="66"/>
      <c r="J180" s="66">
        <f t="shared" ref="J180:U180" si="18">SUM(J181:J201)</f>
        <v>6551.4705500000009</v>
      </c>
      <c r="K180" s="66">
        <f t="shared" si="18"/>
        <v>5089.72</v>
      </c>
      <c r="L180" s="66">
        <f t="shared" si="18"/>
        <v>44033.572500000002</v>
      </c>
      <c r="M180" s="66">
        <f t="shared" si="18"/>
        <v>88303.719074999986</v>
      </c>
      <c r="N180" s="66">
        <f t="shared" si="18"/>
        <v>48710.243299999995</v>
      </c>
      <c r="O180" s="66">
        <f t="shared" si="18"/>
        <v>51358.347600000008</v>
      </c>
      <c r="P180" s="74">
        <f t="shared" si="18"/>
        <v>65713.818700000003</v>
      </c>
      <c r="Q180" s="74">
        <f t="shared" si="18"/>
        <v>47696.513299999991</v>
      </c>
      <c r="R180" s="74">
        <f t="shared" si="18"/>
        <v>59782.7762</v>
      </c>
      <c r="S180" s="74">
        <f t="shared" si="18"/>
        <v>59424.986100000002</v>
      </c>
      <c r="T180" s="74">
        <f t="shared" si="18"/>
        <v>40787.980500000005</v>
      </c>
      <c r="U180" s="74">
        <f t="shared" si="18"/>
        <v>39400</v>
      </c>
      <c r="V180" s="75">
        <f>SUM(J180:U180)</f>
        <v>556853.14782499999</v>
      </c>
      <c r="W180" s="110">
        <f>SUM(J180:U180)-V180</f>
        <v>0</v>
      </c>
    </row>
    <row r="181" spans="1:23" x14ac:dyDescent="0.2">
      <c r="A181" s="85"/>
      <c r="B181" s="96"/>
      <c r="C181" s="96"/>
      <c r="D181" s="96"/>
      <c r="E181" s="96"/>
      <c r="F181" s="96"/>
      <c r="G181" s="96"/>
      <c r="H181" s="58" t="s">
        <v>58</v>
      </c>
      <c r="I181" s="66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80">
        <f>SUM(J181:U181)</f>
        <v>0</v>
      </c>
    </row>
    <row r="182" spans="1:23" x14ac:dyDescent="0.2">
      <c r="A182" s="85"/>
      <c r="B182" s="96"/>
      <c r="C182" s="96"/>
      <c r="D182" s="96"/>
      <c r="E182" s="96"/>
      <c r="F182" s="96"/>
      <c r="G182" s="96"/>
      <c r="H182" s="58" t="s">
        <v>59</v>
      </c>
      <c r="I182" s="66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80">
        <f t="shared" ref="V182:V201" si="19">SUM(J182:U182)</f>
        <v>0</v>
      </c>
    </row>
    <row r="183" spans="1:23" x14ac:dyDescent="0.2">
      <c r="A183" s="85"/>
      <c r="B183" s="96"/>
      <c r="C183" s="96"/>
      <c r="D183" s="96"/>
      <c r="E183" s="96"/>
      <c r="F183" s="96"/>
      <c r="G183" s="96"/>
      <c r="H183" s="58" t="s">
        <v>60</v>
      </c>
      <c r="I183" s="66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80">
        <f t="shared" si="19"/>
        <v>0</v>
      </c>
    </row>
    <row r="184" spans="1:23" x14ac:dyDescent="0.2">
      <c r="A184" s="85"/>
      <c r="B184" s="96"/>
      <c r="C184" s="96"/>
      <c r="D184" s="96"/>
      <c r="E184" s="96"/>
      <c r="F184" s="96"/>
      <c r="G184" s="96"/>
      <c r="H184" s="58" t="s">
        <v>61</v>
      </c>
      <c r="I184" s="66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80">
        <f t="shared" si="19"/>
        <v>0</v>
      </c>
    </row>
    <row r="185" spans="1:23" x14ac:dyDescent="0.2">
      <c r="A185" s="85"/>
      <c r="B185" s="96"/>
      <c r="C185" s="96"/>
      <c r="D185" s="96"/>
      <c r="E185" s="96"/>
      <c r="F185" s="96"/>
      <c r="G185" s="96"/>
      <c r="H185" s="58" t="s">
        <v>62</v>
      </c>
      <c r="I185" s="66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80">
        <f t="shared" si="19"/>
        <v>0</v>
      </c>
    </row>
    <row r="186" spans="1:23" x14ac:dyDescent="0.2">
      <c r="A186" s="85"/>
      <c r="B186" s="96"/>
      <c r="C186" s="96"/>
      <c r="D186" s="96"/>
      <c r="E186" s="96"/>
      <c r="F186" s="96"/>
      <c r="G186" s="96"/>
      <c r="H186" s="58" t="s">
        <v>63</v>
      </c>
      <c r="I186" s="66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80">
        <f t="shared" si="19"/>
        <v>0</v>
      </c>
    </row>
    <row r="187" spans="1:23" x14ac:dyDescent="0.2">
      <c r="A187" s="85"/>
      <c r="B187" s="96"/>
      <c r="C187" s="96"/>
      <c r="D187" s="96"/>
      <c r="E187" s="96"/>
      <c r="F187" s="96"/>
      <c r="G187" s="96"/>
      <c r="H187" s="58" t="s">
        <v>64</v>
      </c>
      <c r="I187" s="66"/>
      <c r="J187" s="65">
        <v>6551.4705500000009</v>
      </c>
      <c r="K187" s="65">
        <v>5089.72</v>
      </c>
      <c r="L187" s="65">
        <v>44033.572500000002</v>
      </c>
      <c r="M187" s="65">
        <v>88303.719074999986</v>
      </c>
      <c r="N187" s="65">
        <v>48710.243299999995</v>
      </c>
      <c r="O187" s="65">
        <v>51358.347600000008</v>
      </c>
      <c r="P187" s="65">
        <v>65713.818700000003</v>
      </c>
      <c r="Q187" s="65">
        <v>47696.513299999991</v>
      </c>
      <c r="R187" s="65">
        <v>59782.7762</v>
      </c>
      <c r="S187" s="65">
        <v>59424.986100000002</v>
      </c>
      <c r="T187" s="65">
        <v>40787.980500000005</v>
      </c>
      <c r="U187" s="65">
        <v>39400</v>
      </c>
      <c r="V187" s="80">
        <f t="shared" si="19"/>
        <v>556853.14782499999</v>
      </c>
    </row>
    <row r="188" spans="1:23" x14ac:dyDescent="0.2">
      <c r="A188" s="85"/>
      <c r="B188" s="96"/>
      <c r="C188" s="96"/>
      <c r="D188" s="96"/>
      <c r="E188" s="96"/>
      <c r="F188" s="96"/>
      <c r="G188" s="96"/>
      <c r="H188" s="58" t="s">
        <v>65</v>
      </c>
      <c r="I188" s="66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80">
        <f t="shared" si="19"/>
        <v>0</v>
      </c>
    </row>
    <row r="189" spans="1:23" x14ac:dyDescent="0.2">
      <c r="A189" s="85"/>
      <c r="B189" s="96"/>
      <c r="C189" s="96"/>
      <c r="D189" s="96"/>
      <c r="E189" s="96"/>
      <c r="F189" s="96"/>
      <c r="G189" s="96"/>
      <c r="H189" s="58" t="s">
        <v>66</v>
      </c>
      <c r="I189" s="66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80">
        <f t="shared" si="19"/>
        <v>0</v>
      </c>
    </row>
    <row r="190" spans="1:23" x14ac:dyDescent="0.2">
      <c r="A190" s="85"/>
      <c r="B190" s="96"/>
      <c r="C190" s="96"/>
      <c r="D190" s="96"/>
      <c r="E190" s="96"/>
      <c r="F190" s="96"/>
      <c r="G190" s="96"/>
      <c r="H190" s="58" t="s">
        <v>67</v>
      </c>
      <c r="I190" s="66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80">
        <f t="shared" si="19"/>
        <v>0</v>
      </c>
    </row>
    <row r="191" spans="1:23" x14ac:dyDescent="0.2">
      <c r="A191" s="85"/>
      <c r="B191" s="96"/>
      <c r="C191" s="96"/>
      <c r="D191" s="96"/>
      <c r="E191" s="96"/>
      <c r="F191" s="96"/>
      <c r="G191" s="96"/>
      <c r="H191" s="58" t="s">
        <v>68</v>
      </c>
      <c r="I191" s="66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80">
        <f t="shared" si="19"/>
        <v>0</v>
      </c>
    </row>
    <row r="192" spans="1:23" x14ac:dyDescent="0.2">
      <c r="A192" s="85"/>
      <c r="B192" s="96"/>
      <c r="C192" s="96"/>
      <c r="D192" s="96"/>
      <c r="E192" s="96"/>
      <c r="F192" s="96"/>
      <c r="G192" s="96"/>
      <c r="H192" s="58" t="s">
        <v>69</v>
      </c>
      <c r="I192" s="66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80">
        <f t="shared" si="19"/>
        <v>0</v>
      </c>
    </row>
    <row r="193" spans="1:24" x14ac:dyDescent="0.2">
      <c r="A193" s="85"/>
      <c r="B193" s="96"/>
      <c r="C193" s="96"/>
      <c r="D193" s="96"/>
      <c r="E193" s="96"/>
      <c r="F193" s="96"/>
      <c r="G193" s="96"/>
      <c r="H193" s="58" t="s">
        <v>70</v>
      </c>
      <c r="I193" s="66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80">
        <f t="shared" si="19"/>
        <v>0</v>
      </c>
    </row>
    <row r="194" spans="1:24" x14ac:dyDescent="0.2">
      <c r="A194" s="85"/>
      <c r="B194" s="96"/>
      <c r="C194" s="96"/>
      <c r="D194" s="96"/>
      <c r="E194" s="96"/>
      <c r="F194" s="96"/>
      <c r="G194" s="96"/>
      <c r="H194" s="58" t="s">
        <v>71</v>
      </c>
      <c r="I194" s="66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80">
        <f t="shared" si="19"/>
        <v>0</v>
      </c>
    </row>
    <row r="195" spans="1:24" x14ac:dyDescent="0.2">
      <c r="A195" s="85"/>
      <c r="B195" s="96"/>
      <c r="C195" s="96"/>
      <c r="D195" s="96"/>
      <c r="E195" s="96"/>
      <c r="F195" s="96"/>
      <c r="G195" s="96"/>
      <c r="H195" s="58" t="s">
        <v>72</v>
      </c>
      <c r="I195" s="66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80">
        <f t="shared" si="19"/>
        <v>0</v>
      </c>
    </row>
    <row r="196" spans="1:24" x14ac:dyDescent="0.2">
      <c r="A196" s="85"/>
      <c r="B196" s="96"/>
      <c r="C196" s="96"/>
      <c r="D196" s="96"/>
      <c r="E196" s="96"/>
      <c r="F196" s="96"/>
      <c r="G196" s="96"/>
      <c r="H196" s="58" t="s">
        <v>73</v>
      </c>
      <c r="I196" s="66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80">
        <f t="shared" si="19"/>
        <v>0</v>
      </c>
    </row>
    <row r="197" spans="1:24" x14ac:dyDescent="0.2">
      <c r="A197" s="85"/>
      <c r="B197" s="96"/>
      <c r="C197" s="96"/>
      <c r="D197" s="96"/>
      <c r="E197" s="96"/>
      <c r="F197" s="96"/>
      <c r="G197" s="96"/>
      <c r="H197" s="58" t="s">
        <v>74</v>
      </c>
      <c r="I197" s="66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80">
        <f t="shared" si="19"/>
        <v>0</v>
      </c>
    </row>
    <row r="198" spans="1:24" x14ac:dyDescent="0.2">
      <c r="A198" s="85"/>
      <c r="B198" s="96"/>
      <c r="C198" s="96"/>
      <c r="D198" s="96"/>
      <c r="E198" s="96"/>
      <c r="F198" s="96"/>
      <c r="G198" s="96"/>
      <c r="H198" s="58" t="s">
        <v>75</v>
      </c>
      <c r="I198" s="66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80">
        <f t="shared" si="19"/>
        <v>0</v>
      </c>
    </row>
    <row r="199" spans="1:24" x14ac:dyDescent="0.2">
      <c r="A199" s="85"/>
      <c r="B199" s="96"/>
      <c r="C199" s="96"/>
      <c r="D199" s="96"/>
      <c r="E199" s="96"/>
      <c r="F199" s="96"/>
      <c r="G199" s="96"/>
      <c r="H199" s="58" t="s">
        <v>76</v>
      </c>
      <c r="I199" s="66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80">
        <f t="shared" si="19"/>
        <v>0</v>
      </c>
    </row>
    <row r="200" spans="1:24" x14ac:dyDescent="0.2">
      <c r="A200" s="85"/>
      <c r="B200" s="96"/>
      <c r="C200" s="96"/>
      <c r="D200" s="96"/>
      <c r="E200" s="96"/>
      <c r="F200" s="96"/>
      <c r="G200" s="96"/>
      <c r="H200" s="58" t="s">
        <v>77</v>
      </c>
      <c r="I200" s="66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80">
        <f t="shared" si="19"/>
        <v>0</v>
      </c>
    </row>
    <row r="201" spans="1:24" x14ac:dyDescent="0.2">
      <c r="A201" s="85"/>
      <c r="B201" s="96"/>
      <c r="C201" s="96"/>
      <c r="D201" s="96"/>
      <c r="E201" s="96"/>
      <c r="F201" s="96"/>
      <c r="G201" s="96"/>
      <c r="H201" s="58" t="s">
        <v>56</v>
      </c>
      <c r="I201" s="66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80">
        <f t="shared" si="19"/>
        <v>0</v>
      </c>
    </row>
    <row r="202" spans="1:24" s="36" customFormat="1" ht="15.75" x14ac:dyDescent="0.25">
      <c r="A202" s="60" t="s">
        <v>45</v>
      </c>
      <c r="B202" s="3" t="s">
        <v>24</v>
      </c>
      <c r="C202" s="83"/>
      <c r="D202" s="83"/>
      <c r="E202" s="1"/>
      <c r="H202" s="66"/>
      <c r="I202" s="73"/>
      <c r="J202" s="3">
        <f>J204</f>
        <v>146100</v>
      </c>
      <c r="K202" s="3">
        <f t="shared" ref="K202:V202" si="20">K204</f>
        <v>146100</v>
      </c>
      <c r="L202" s="3">
        <f t="shared" si="20"/>
        <v>146100</v>
      </c>
      <c r="M202" s="3">
        <f t="shared" si="20"/>
        <v>146100</v>
      </c>
      <c r="N202" s="3">
        <f t="shared" si="20"/>
        <v>146100</v>
      </c>
      <c r="O202" s="3">
        <f t="shared" si="20"/>
        <v>145500</v>
      </c>
      <c r="P202" s="3">
        <f t="shared" si="20"/>
        <v>144000</v>
      </c>
      <c r="Q202" s="3">
        <f t="shared" si="20"/>
        <v>0</v>
      </c>
      <c r="R202" s="3">
        <f t="shared" si="20"/>
        <v>0</v>
      </c>
      <c r="S202" s="3">
        <f t="shared" si="20"/>
        <v>0</v>
      </c>
      <c r="T202" s="3">
        <f t="shared" si="20"/>
        <v>0</v>
      </c>
      <c r="U202" s="3">
        <f t="shared" si="20"/>
        <v>0</v>
      </c>
      <c r="V202" s="3">
        <f t="shared" si="20"/>
        <v>1020000</v>
      </c>
      <c r="W202" s="89">
        <f>SUM(J202:U202)-V202</f>
        <v>0</v>
      </c>
    </row>
    <row r="203" spans="1:24" s="3" customFormat="1" ht="15.75" x14ac:dyDescent="0.25">
      <c r="A203" s="3">
        <v>1</v>
      </c>
      <c r="B203" s="96"/>
      <c r="C203" s="88" t="s">
        <v>1221</v>
      </c>
      <c r="D203" s="88" t="s">
        <v>1221</v>
      </c>
      <c r="E203" s="81" t="s">
        <v>1222</v>
      </c>
      <c r="I203" s="51"/>
      <c r="W203" s="89"/>
      <c r="X203" s="61"/>
    </row>
    <row r="204" spans="1:24" x14ac:dyDescent="0.2">
      <c r="A204" s="54"/>
      <c r="B204" s="96"/>
      <c r="C204" s="96"/>
      <c r="D204" s="96"/>
      <c r="E204" s="96"/>
      <c r="F204" s="58" t="s">
        <v>1221</v>
      </c>
      <c r="G204" s="58" t="s">
        <v>1221</v>
      </c>
      <c r="H204" s="36"/>
      <c r="I204" s="73"/>
      <c r="J204" s="74">
        <f t="shared" ref="J204:U204" si="21">SUM(J205:J225)</f>
        <v>146100</v>
      </c>
      <c r="K204" s="74">
        <f t="shared" si="21"/>
        <v>146100</v>
      </c>
      <c r="L204" s="74">
        <f t="shared" si="21"/>
        <v>146100</v>
      </c>
      <c r="M204" s="74">
        <f t="shared" si="21"/>
        <v>146100</v>
      </c>
      <c r="N204" s="74">
        <f t="shared" si="21"/>
        <v>146100</v>
      </c>
      <c r="O204" s="74">
        <f t="shared" si="21"/>
        <v>145500</v>
      </c>
      <c r="P204" s="74">
        <f t="shared" si="21"/>
        <v>144000</v>
      </c>
      <c r="Q204" s="74">
        <f t="shared" si="21"/>
        <v>0</v>
      </c>
      <c r="R204" s="74">
        <f t="shared" si="21"/>
        <v>0</v>
      </c>
      <c r="S204" s="74">
        <f t="shared" si="21"/>
        <v>0</v>
      </c>
      <c r="T204" s="74">
        <f t="shared" si="21"/>
        <v>0</v>
      </c>
      <c r="U204" s="74">
        <f t="shared" si="21"/>
        <v>0</v>
      </c>
      <c r="V204" s="75">
        <f>SUM(J204:U204)</f>
        <v>1020000</v>
      </c>
      <c r="W204" s="110">
        <f>SUM(J204:U204)-V204</f>
        <v>0</v>
      </c>
      <c r="X204" s="14"/>
    </row>
    <row r="205" spans="1:24" x14ac:dyDescent="0.2">
      <c r="A205" s="54"/>
      <c r="B205" s="96"/>
      <c r="C205" s="96"/>
      <c r="D205" s="96"/>
      <c r="E205" s="96"/>
      <c r="F205" s="96"/>
      <c r="G205" s="96"/>
      <c r="H205" s="65" t="s">
        <v>58</v>
      </c>
      <c r="I205" s="62"/>
      <c r="J205" s="65">
        <v>300</v>
      </c>
      <c r="K205" s="65">
        <v>300</v>
      </c>
      <c r="L205" s="65">
        <v>300</v>
      </c>
      <c r="M205" s="65">
        <v>300</v>
      </c>
      <c r="N205" s="65">
        <v>300</v>
      </c>
      <c r="O205" s="65">
        <v>300</v>
      </c>
      <c r="P205" s="65">
        <v>300</v>
      </c>
      <c r="Q205" s="65"/>
      <c r="R205" s="65"/>
      <c r="S205" s="65"/>
      <c r="T205" s="65"/>
      <c r="U205" s="65"/>
      <c r="V205" s="80">
        <f>SUM(J205:U205)</f>
        <v>2100</v>
      </c>
    </row>
    <row r="206" spans="1:24" x14ac:dyDescent="0.2">
      <c r="A206" s="85"/>
      <c r="B206" s="96"/>
      <c r="C206" s="96"/>
      <c r="D206" s="96"/>
      <c r="E206" s="96"/>
      <c r="F206" s="96"/>
      <c r="G206" s="96"/>
      <c r="H206" s="65" t="s">
        <v>59</v>
      </c>
      <c r="I206" s="62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80">
        <f>SUM(J206:U206)</f>
        <v>0</v>
      </c>
    </row>
    <row r="207" spans="1:24" x14ac:dyDescent="0.2">
      <c r="A207" s="85"/>
      <c r="B207" s="96"/>
      <c r="C207" s="96"/>
      <c r="D207" s="96"/>
      <c r="E207" s="96"/>
      <c r="F207" s="96"/>
      <c r="G207" s="96"/>
      <c r="H207" s="65" t="s">
        <v>60</v>
      </c>
      <c r="I207" s="62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80">
        <f>SUM(J207:U207)</f>
        <v>0</v>
      </c>
    </row>
    <row r="208" spans="1:24" x14ac:dyDescent="0.2">
      <c r="A208" s="54"/>
      <c r="B208" s="96"/>
      <c r="C208" s="96"/>
      <c r="D208" s="96"/>
      <c r="E208" s="96"/>
      <c r="F208" s="96"/>
      <c r="G208" s="96"/>
      <c r="H208" s="65" t="s">
        <v>61</v>
      </c>
      <c r="I208" s="62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80">
        <f>SUM(J208:U208)</f>
        <v>0</v>
      </c>
    </row>
    <row r="209" spans="1:22" x14ac:dyDescent="0.2">
      <c r="A209" s="54"/>
      <c r="B209" s="96"/>
      <c r="C209" s="96"/>
      <c r="D209" s="96"/>
      <c r="E209" s="96"/>
      <c r="F209" s="96"/>
      <c r="G209" s="96"/>
      <c r="H209" s="65" t="s">
        <v>62</v>
      </c>
      <c r="I209" s="62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80">
        <f t="shared" ref="V209:V225" si="22">SUM(J209:U209)</f>
        <v>0</v>
      </c>
    </row>
    <row r="210" spans="1:22" x14ac:dyDescent="0.2">
      <c r="A210" s="54"/>
      <c r="B210" s="96"/>
      <c r="C210" s="96"/>
      <c r="D210" s="96"/>
      <c r="E210" s="96"/>
      <c r="F210" s="96"/>
      <c r="G210" s="96"/>
      <c r="H210" s="65" t="s">
        <v>63</v>
      </c>
      <c r="I210" s="62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80">
        <f t="shared" si="22"/>
        <v>0</v>
      </c>
    </row>
    <row r="211" spans="1:22" x14ac:dyDescent="0.2">
      <c r="A211" s="85"/>
      <c r="B211" s="96"/>
      <c r="C211" s="96"/>
      <c r="D211" s="96"/>
      <c r="E211" s="96"/>
      <c r="F211" s="96"/>
      <c r="G211" s="96"/>
      <c r="H211" s="65" t="s">
        <v>64</v>
      </c>
      <c r="I211" s="66"/>
      <c r="J211" s="65">
        <v>145800</v>
      </c>
      <c r="K211" s="65">
        <v>145800</v>
      </c>
      <c r="L211" s="65">
        <v>145800</v>
      </c>
      <c r="M211" s="65">
        <v>145800</v>
      </c>
      <c r="N211" s="65">
        <v>145800</v>
      </c>
      <c r="O211" s="65">
        <v>145200</v>
      </c>
      <c r="P211" s="65">
        <v>143700</v>
      </c>
      <c r="Q211" s="65"/>
      <c r="R211" s="65"/>
      <c r="S211" s="65"/>
      <c r="T211" s="65"/>
      <c r="U211" s="65"/>
      <c r="V211" s="80">
        <f t="shared" si="22"/>
        <v>1017900</v>
      </c>
    </row>
    <row r="212" spans="1:22" x14ac:dyDescent="0.2">
      <c r="A212" s="85"/>
      <c r="B212" s="96"/>
      <c r="C212" s="96"/>
      <c r="D212" s="96"/>
      <c r="E212" s="96"/>
      <c r="F212" s="96"/>
      <c r="G212" s="96"/>
      <c r="H212" s="65" t="s">
        <v>65</v>
      </c>
      <c r="I212" s="66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80">
        <f t="shared" si="22"/>
        <v>0</v>
      </c>
    </row>
    <row r="213" spans="1:22" x14ac:dyDescent="0.2">
      <c r="A213" s="85"/>
      <c r="B213" s="96"/>
      <c r="C213" s="96"/>
      <c r="D213" s="96"/>
      <c r="E213" s="96"/>
      <c r="F213" s="96"/>
      <c r="G213" s="96"/>
      <c r="H213" s="65" t="s">
        <v>66</v>
      </c>
      <c r="I213" s="66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80">
        <f t="shared" si="22"/>
        <v>0</v>
      </c>
    </row>
    <row r="214" spans="1:22" x14ac:dyDescent="0.2">
      <c r="A214" s="85"/>
      <c r="B214" s="96"/>
      <c r="C214" s="96"/>
      <c r="D214" s="96"/>
      <c r="E214" s="96"/>
      <c r="F214" s="96"/>
      <c r="G214" s="96"/>
      <c r="H214" s="65" t="s">
        <v>67</v>
      </c>
      <c r="I214" s="66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80">
        <f t="shared" si="22"/>
        <v>0</v>
      </c>
    </row>
    <row r="215" spans="1:22" x14ac:dyDescent="0.2">
      <c r="A215" s="85"/>
      <c r="B215" s="96"/>
      <c r="C215" s="96"/>
      <c r="D215" s="96"/>
      <c r="E215" s="96"/>
      <c r="F215" s="96"/>
      <c r="G215" s="96"/>
      <c r="H215" s="65" t="s">
        <v>68</v>
      </c>
      <c r="I215" s="66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80">
        <f t="shared" si="22"/>
        <v>0</v>
      </c>
    </row>
    <row r="216" spans="1:22" x14ac:dyDescent="0.2">
      <c r="A216" s="85"/>
      <c r="B216" s="96"/>
      <c r="C216" s="96"/>
      <c r="D216" s="96"/>
      <c r="E216" s="96"/>
      <c r="F216" s="96"/>
      <c r="G216" s="96"/>
      <c r="H216" s="65" t="s">
        <v>69</v>
      </c>
      <c r="I216" s="66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80">
        <f t="shared" si="22"/>
        <v>0</v>
      </c>
    </row>
    <row r="217" spans="1:22" x14ac:dyDescent="0.2">
      <c r="A217" s="85"/>
      <c r="B217" s="96"/>
      <c r="C217" s="96"/>
      <c r="D217" s="96"/>
      <c r="E217" s="96"/>
      <c r="F217" s="96"/>
      <c r="G217" s="96"/>
      <c r="H217" s="65" t="s">
        <v>70</v>
      </c>
      <c r="I217" s="66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80">
        <f t="shared" si="22"/>
        <v>0</v>
      </c>
    </row>
    <row r="218" spans="1:22" x14ac:dyDescent="0.2">
      <c r="A218" s="85"/>
      <c r="B218" s="96"/>
      <c r="C218" s="96"/>
      <c r="D218" s="96"/>
      <c r="E218" s="96"/>
      <c r="F218" s="96"/>
      <c r="G218" s="96"/>
      <c r="H218" s="65" t="s">
        <v>71</v>
      </c>
      <c r="I218" s="66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80">
        <f t="shared" si="22"/>
        <v>0</v>
      </c>
    </row>
    <row r="219" spans="1:22" x14ac:dyDescent="0.2">
      <c r="A219" s="85"/>
      <c r="B219" s="96"/>
      <c r="C219" s="96"/>
      <c r="D219" s="96"/>
      <c r="E219" s="96"/>
      <c r="F219" s="96"/>
      <c r="G219" s="96"/>
      <c r="H219" s="65" t="s">
        <v>72</v>
      </c>
      <c r="I219" s="66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80">
        <f t="shared" si="22"/>
        <v>0</v>
      </c>
    </row>
    <row r="220" spans="1:22" x14ac:dyDescent="0.2">
      <c r="A220" s="85"/>
      <c r="B220" s="96"/>
      <c r="C220" s="96"/>
      <c r="D220" s="96"/>
      <c r="E220" s="96"/>
      <c r="F220" s="96"/>
      <c r="G220" s="96"/>
      <c r="H220" s="65" t="s">
        <v>73</v>
      </c>
      <c r="I220" s="66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80">
        <f t="shared" si="22"/>
        <v>0</v>
      </c>
    </row>
    <row r="221" spans="1:22" x14ac:dyDescent="0.2">
      <c r="A221" s="85"/>
      <c r="B221" s="96"/>
      <c r="C221" s="96"/>
      <c r="D221" s="96"/>
      <c r="E221" s="96"/>
      <c r="F221" s="96"/>
      <c r="G221" s="96"/>
      <c r="H221" s="65" t="s">
        <v>74</v>
      </c>
      <c r="I221" s="66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80">
        <f t="shared" si="22"/>
        <v>0</v>
      </c>
    </row>
    <row r="222" spans="1:22" x14ac:dyDescent="0.2">
      <c r="A222" s="85"/>
      <c r="B222" s="96"/>
      <c r="C222" s="96"/>
      <c r="D222" s="96"/>
      <c r="E222" s="96"/>
      <c r="F222" s="96"/>
      <c r="G222" s="96"/>
      <c r="H222" s="65" t="s">
        <v>75</v>
      </c>
      <c r="I222" s="66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80">
        <f t="shared" si="22"/>
        <v>0</v>
      </c>
    </row>
    <row r="223" spans="1:22" x14ac:dyDescent="0.2">
      <c r="A223" s="85"/>
      <c r="B223" s="96"/>
      <c r="C223" s="96"/>
      <c r="D223" s="96"/>
      <c r="E223" s="96"/>
      <c r="F223" s="96"/>
      <c r="G223" s="96"/>
      <c r="H223" s="65" t="s">
        <v>76</v>
      </c>
      <c r="I223" s="66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80">
        <f t="shared" si="22"/>
        <v>0</v>
      </c>
    </row>
    <row r="224" spans="1:22" x14ac:dyDescent="0.2">
      <c r="A224" s="85"/>
      <c r="B224" s="96"/>
      <c r="C224" s="96"/>
      <c r="D224" s="96"/>
      <c r="E224" s="96"/>
      <c r="F224" s="96"/>
      <c r="G224" s="96"/>
      <c r="H224" s="65" t="s">
        <v>77</v>
      </c>
      <c r="I224" s="66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80">
        <f t="shared" si="22"/>
        <v>0</v>
      </c>
    </row>
    <row r="225" spans="1:24" x14ac:dyDescent="0.2">
      <c r="A225" s="54"/>
      <c r="B225" s="96"/>
      <c r="C225" s="96"/>
      <c r="D225" s="96"/>
      <c r="E225" s="96"/>
      <c r="F225" s="96"/>
      <c r="G225" s="96"/>
      <c r="H225" s="65" t="s">
        <v>56</v>
      </c>
      <c r="I225" s="62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80">
        <f t="shared" si="22"/>
        <v>0</v>
      </c>
    </row>
    <row r="226" spans="1:24" s="36" customFormat="1" ht="15.75" x14ac:dyDescent="0.25">
      <c r="A226" s="92" t="s">
        <v>46</v>
      </c>
      <c r="B226" s="35" t="s">
        <v>25</v>
      </c>
      <c r="C226" s="83"/>
      <c r="D226" s="83"/>
      <c r="E226" s="1"/>
      <c r="H226" s="66"/>
      <c r="I226" s="73"/>
      <c r="J226" s="3">
        <f>J228+J251+J274+J343+J297+J320</f>
        <v>29470.5</v>
      </c>
      <c r="K226" s="3">
        <f t="shared" ref="K226:V226" si="23">K228+K251+K274+K343+K297+K320</f>
        <v>40230.5</v>
      </c>
      <c r="L226" s="3">
        <f t="shared" si="23"/>
        <v>48452.5</v>
      </c>
      <c r="M226" s="3">
        <f t="shared" si="23"/>
        <v>68309.5</v>
      </c>
      <c r="N226" s="3">
        <f t="shared" si="23"/>
        <v>117521.5</v>
      </c>
      <c r="O226" s="3">
        <f t="shared" si="23"/>
        <v>89021.5</v>
      </c>
      <c r="P226" s="3">
        <f t="shared" si="23"/>
        <v>34221.5</v>
      </c>
      <c r="Q226" s="3">
        <f t="shared" si="23"/>
        <v>36921.5</v>
      </c>
      <c r="R226" s="3">
        <f t="shared" si="23"/>
        <v>36621.5</v>
      </c>
      <c r="S226" s="3">
        <f t="shared" si="23"/>
        <v>31071.5</v>
      </c>
      <c r="T226" s="3">
        <f t="shared" si="23"/>
        <v>25571.5</v>
      </c>
      <c r="U226" s="3">
        <f t="shared" si="23"/>
        <v>25571.5</v>
      </c>
      <c r="V226" s="3">
        <f t="shared" si="23"/>
        <v>582985</v>
      </c>
      <c r="W226" s="89">
        <f>SUM(J226:U226)-V226</f>
        <v>0</v>
      </c>
    </row>
    <row r="227" spans="1:24" s="3" customFormat="1" ht="15.75" x14ac:dyDescent="0.25">
      <c r="A227" s="3">
        <v>1</v>
      </c>
      <c r="B227" s="96"/>
      <c r="C227" s="88" t="s">
        <v>1223</v>
      </c>
      <c r="D227" s="88" t="s">
        <v>1223</v>
      </c>
      <c r="E227" s="81" t="s">
        <v>1224</v>
      </c>
      <c r="I227" s="51"/>
      <c r="W227" s="89"/>
      <c r="X227" s="61"/>
    </row>
    <row r="228" spans="1:24" x14ac:dyDescent="0.2">
      <c r="A228" s="54"/>
      <c r="B228" s="96"/>
      <c r="C228" s="96"/>
      <c r="D228" s="96"/>
      <c r="E228" s="96"/>
      <c r="F228" s="58" t="s">
        <v>1223</v>
      </c>
      <c r="G228" s="58" t="s">
        <v>1223</v>
      </c>
      <c r="H228" s="36"/>
      <c r="I228" s="73"/>
      <c r="J228" s="74">
        <f t="shared" ref="J228:U228" si="24">SUM(J229:J249)</f>
        <v>12571.5</v>
      </c>
      <c r="K228" s="74">
        <f t="shared" si="24"/>
        <v>18821.5</v>
      </c>
      <c r="L228" s="74">
        <f t="shared" si="24"/>
        <v>18821.5</v>
      </c>
      <c r="M228" s="74">
        <f t="shared" si="24"/>
        <v>18821.5</v>
      </c>
      <c r="N228" s="74">
        <f t="shared" si="24"/>
        <v>18821.5</v>
      </c>
      <c r="O228" s="74">
        <f t="shared" si="24"/>
        <v>18821.5</v>
      </c>
      <c r="P228" s="74">
        <f t="shared" si="24"/>
        <v>18821.5</v>
      </c>
      <c r="Q228" s="74">
        <f t="shared" si="24"/>
        <v>18821.5</v>
      </c>
      <c r="R228" s="74">
        <f t="shared" si="24"/>
        <v>18821.5</v>
      </c>
      <c r="S228" s="74">
        <f t="shared" si="24"/>
        <v>12571.5</v>
      </c>
      <c r="T228" s="74">
        <f t="shared" si="24"/>
        <v>12571.5</v>
      </c>
      <c r="U228" s="74">
        <f t="shared" si="24"/>
        <v>12571.5</v>
      </c>
      <c r="V228" s="75">
        <f>SUM(J228:U228)</f>
        <v>200858</v>
      </c>
      <c r="W228" s="110">
        <f>SUM(J228:U228)-V228</f>
        <v>0</v>
      </c>
      <c r="X228" s="14"/>
    </row>
    <row r="229" spans="1:24" x14ac:dyDescent="0.2">
      <c r="A229" s="54"/>
      <c r="B229" s="96"/>
      <c r="C229" s="96"/>
      <c r="D229" s="96"/>
      <c r="E229" s="96"/>
      <c r="F229" s="96"/>
      <c r="G229" s="96"/>
      <c r="H229" s="65" t="s">
        <v>58</v>
      </c>
      <c r="I229" s="62"/>
      <c r="J229" s="65">
        <v>12571.5</v>
      </c>
      <c r="K229" s="65">
        <v>12571.5</v>
      </c>
      <c r="L229" s="65">
        <v>12571.5</v>
      </c>
      <c r="M229" s="65">
        <v>12571.5</v>
      </c>
      <c r="N229" s="65">
        <v>12571.5</v>
      </c>
      <c r="O229" s="65">
        <v>12571.5</v>
      </c>
      <c r="P229" s="65">
        <v>12571.5</v>
      </c>
      <c r="Q229" s="65">
        <v>12571.5</v>
      </c>
      <c r="R229" s="65">
        <v>12571.5</v>
      </c>
      <c r="S229" s="65">
        <v>12571.5</v>
      </c>
      <c r="T229" s="65">
        <v>12571.5</v>
      </c>
      <c r="U229" s="65">
        <v>12571.5</v>
      </c>
      <c r="V229" s="80">
        <f>SUM(J229:U229)</f>
        <v>150858</v>
      </c>
    </row>
    <row r="230" spans="1:24" x14ac:dyDescent="0.2">
      <c r="A230" s="54"/>
      <c r="B230" s="96"/>
      <c r="C230" s="96"/>
      <c r="D230" s="96"/>
      <c r="E230" s="96"/>
      <c r="F230" s="96"/>
      <c r="G230" s="96"/>
      <c r="H230" s="65" t="s">
        <v>59</v>
      </c>
      <c r="I230" s="62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80">
        <f t="shared" ref="V230:V249" si="25">SUM(J230:U230)</f>
        <v>0</v>
      </c>
    </row>
    <row r="231" spans="1:24" x14ac:dyDescent="0.2">
      <c r="A231" s="85"/>
      <c r="B231" s="96"/>
      <c r="C231" s="96"/>
      <c r="D231" s="96"/>
      <c r="E231" s="96"/>
      <c r="F231" s="96"/>
      <c r="G231" s="96"/>
      <c r="H231" s="65" t="s">
        <v>60</v>
      </c>
      <c r="I231" s="62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80">
        <f t="shared" si="25"/>
        <v>0</v>
      </c>
    </row>
    <row r="232" spans="1:24" x14ac:dyDescent="0.2">
      <c r="A232" s="85"/>
      <c r="B232" s="96"/>
      <c r="C232" s="96"/>
      <c r="D232" s="96"/>
      <c r="E232" s="96"/>
      <c r="F232" s="96"/>
      <c r="G232" s="96"/>
      <c r="H232" s="65" t="s">
        <v>61</v>
      </c>
      <c r="I232" s="62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80">
        <f t="shared" si="25"/>
        <v>0</v>
      </c>
    </row>
    <row r="233" spans="1:24" x14ac:dyDescent="0.2">
      <c r="A233" s="54"/>
      <c r="B233" s="96"/>
      <c r="C233" s="96"/>
      <c r="D233" s="96"/>
      <c r="E233" s="96"/>
      <c r="F233" s="96"/>
      <c r="G233" s="96"/>
      <c r="H233" s="65" t="s">
        <v>62</v>
      </c>
      <c r="I233" s="62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80">
        <f t="shared" si="25"/>
        <v>0</v>
      </c>
    </row>
    <row r="234" spans="1:24" x14ac:dyDescent="0.2">
      <c r="A234" s="54"/>
      <c r="B234" s="96"/>
      <c r="C234" s="96"/>
      <c r="D234" s="96"/>
      <c r="E234" s="96"/>
      <c r="F234" s="96"/>
      <c r="G234" s="96"/>
      <c r="H234" s="65" t="s">
        <v>63</v>
      </c>
      <c r="I234" s="62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80">
        <f t="shared" si="25"/>
        <v>0</v>
      </c>
    </row>
    <row r="235" spans="1:24" x14ac:dyDescent="0.2">
      <c r="A235" s="85"/>
      <c r="B235" s="96"/>
      <c r="C235" s="96"/>
      <c r="D235" s="96"/>
      <c r="E235" s="96"/>
      <c r="F235" s="96"/>
      <c r="G235" s="96"/>
      <c r="H235" s="65" t="s">
        <v>64</v>
      </c>
      <c r="I235" s="66"/>
      <c r="J235" s="65">
        <v>0</v>
      </c>
      <c r="K235" s="65">
        <v>6250</v>
      </c>
      <c r="L235" s="65">
        <v>6250</v>
      </c>
      <c r="M235" s="65">
        <v>6250</v>
      </c>
      <c r="N235" s="65">
        <v>6250</v>
      </c>
      <c r="O235" s="65">
        <v>6250</v>
      </c>
      <c r="P235" s="65">
        <v>6250</v>
      </c>
      <c r="Q235" s="65">
        <v>6250</v>
      </c>
      <c r="R235" s="65">
        <v>6250</v>
      </c>
      <c r="S235" s="65">
        <v>0</v>
      </c>
      <c r="T235" s="65">
        <v>0</v>
      </c>
      <c r="U235" s="65">
        <v>0</v>
      </c>
      <c r="V235" s="80">
        <f t="shared" si="25"/>
        <v>50000</v>
      </c>
    </row>
    <row r="236" spans="1:24" x14ac:dyDescent="0.2">
      <c r="A236" s="85"/>
      <c r="B236" s="96"/>
      <c r="C236" s="96"/>
      <c r="D236" s="96"/>
      <c r="E236" s="96"/>
      <c r="F236" s="96"/>
      <c r="G236" s="96"/>
      <c r="H236" s="65" t="s">
        <v>65</v>
      </c>
      <c r="I236" s="66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80">
        <f t="shared" si="25"/>
        <v>0</v>
      </c>
    </row>
    <row r="237" spans="1:24" x14ac:dyDescent="0.2">
      <c r="A237" s="85"/>
      <c r="B237" s="96"/>
      <c r="C237" s="96"/>
      <c r="D237" s="96"/>
      <c r="E237" s="96"/>
      <c r="F237" s="96"/>
      <c r="G237" s="96"/>
      <c r="H237" s="65" t="s">
        <v>66</v>
      </c>
      <c r="I237" s="66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80">
        <f t="shared" si="25"/>
        <v>0</v>
      </c>
    </row>
    <row r="238" spans="1:24" x14ac:dyDescent="0.2">
      <c r="A238" s="85"/>
      <c r="B238" s="96"/>
      <c r="C238" s="96"/>
      <c r="D238" s="96"/>
      <c r="E238" s="96"/>
      <c r="F238" s="96"/>
      <c r="G238" s="96"/>
      <c r="H238" s="65" t="s">
        <v>67</v>
      </c>
      <c r="I238" s="66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80">
        <f t="shared" si="25"/>
        <v>0</v>
      </c>
    </row>
    <row r="239" spans="1:24" x14ac:dyDescent="0.2">
      <c r="A239" s="85"/>
      <c r="B239" s="96"/>
      <c r="C239" s="96"/>
      <c r="D239" s="96"/>
      <c r="E239" s="96"/>
      <c r="F239" s="96"/>
      <c r="G239" s="96"/>
      <c r="H239" s="65" t="s">
        <v>68</v>
      </c>
      <c r="I239" s="66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80">
        <f t="shared" si="25"/>
        <v>0</v>
      </c>
    </row>
    <row r="240" spans="1:24" x14ac:dyDescent="0.2">
      <c r="A240" s="85"/>
      <c r="B240" s="96"/>
      <c r="C240" s="96"/>
      <c r="D240" s="96"/>
      <c r="E240" s="96"/>
      <c r="F240" s="96"/>
      <c r="G240" s="96"/>
      <c r="H240" s="65" t="s">
        <v>69</v>
      </c>
      <c r="I240" s="66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80">
        <f t="shared" si="25"/>
        <v>0</v>
      </c>
    </row>
    <row r="241" spans="1:24" x14ac:dyDescent="0.2">
      <c r="A241" s="85"/>
      <c r="B241" s="96"/>
      <c r="C241" s="96"/>
      <c r="D241" s="96"/>
      <c r="E241" s="96"/>
      <c r="F241" s="96"/>
      <c r="G241" s="96"/>
      <c r="H241" s="65" t="s">
        <v>70</v>
      </c>
      <c r="I241" s="66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80">
        <f t="shared" si="25"/>
        <v>0</v>
      </c>
    </row>
    <row r="242" spans="1:24" x14ac:dyDescent="0.2">
      <c r="A242" s="85"/>
      <c r="B242" s="96"/>
      <c r="C242" s="96"/>
      <c r="D242" s="96"/>
      <c r="E242" s="96"/>
      <c r="F242" s="96"/>
      <c r="G242" s="96"/>
      <c r="H242" s="65" t="s">
        <v>71</v>
      </c>
      <c r="I242" s="66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80">
        <f t="shared" si="25"/>
        <v>0</v>
      </c>
    </row>
    <row r="243" spans="1:24" x14ac:dyDescent="0.2">
      <c r="A243" s="85"/>
      <c r="B243" s="96"/>
      <c r="C243" s="96"/>
      <c r="D243" s="96"/>
      <c r="E243" s="96"/>
      <c r="F243" s="96"/>
      <c r="G243" s="96"/>
      <c r="H243" s="65" t="s">
        <v>72</v>
      </c>
      <c r="I243" s="66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80">
        <f t="shared" si="25"/>
        <v>0</v>
      </c>
    </row>
    <row r="244" spans="1:24" x14ac:dyDescent="0.2">
      <c r="A244" s="85"/>
      <c r="B244" s="96"/>
      <c r="C244" s="96"/>
      <c r="D244" s="96"/>
      <c r="E244" s="96"/>
      <c r="F244" s="96"/>
      <c r="G244" s="96"/>
      <c r="H244" s="65" t="s">
        <v>73</v>
      </c>
      <c r="I244" s="66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80">
        <f t="shared" si="25"/>
        <v>0</v>
      </c>
    </row>
    <row r="245" spans="1:24" x14ac:dyDescent="0.2">
      <c r="A245" s="85"/>
      <c r="B245" s="96"/>
      <c r="C245" s="96"/>
      <c r="D245" s="96"/>
      <c r="E245" s="96"/>
      <c r="F245" s="96"/>
      <c r="G245" s="96"/>
      <c r="H245" s="65" t="s">
        <v>74</v>
      </c>
      <c r="I245" s="66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80">
        <f t="shared" si="25"/>
        <v>0</v>
      </c>
    </row>
    <row r="246" spans="1:24" x14ac:dyDescent="0.2">
      <c r="A246" s="85"/>
      <c r="B246" s="96"/>
      <c r="C246" s="96"/>
      <c r="D246" s="96"/>
      <c r="E246" s="96"/>
      <c r="F246" s="96"/>
      <c r="G246" s="96"/>
      <c r="H246" s="65" t="s">
        <v>75</v>
      </c>
      <c r="I246" s="66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80">
        <f t="shared" si="25"/>
        <v>0</v>
      </c>
    </row>
    <row r="247" spans="1:24" x14ac:dyDescent="0.2">
      <c r="A247" s="85"/>
      <c r="B247" s="96"/>
      <c r="C247" s="96"/>
      <c r="D247" s="96"/>
      <c r="E247" s="96"/>
      <c r="F247" s="96"/>
      <c r="G247" s="96"/>
      <c r="H247" s="65" t="s">
        <v>76</v>
      </c>
      <c r="I247" s="66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80">
        <f t="shared" si="25"/>
        <v>0</v>
      </c>
    </row>
    <row r="248" spans="1:24" x14ac:dyDescent="0.2">
      <c r="A248" s="85"/>
      <c r="B248" s="96"/>
      <c r="C248" s="96"/>
      <c r="D248" s="96"/>
      <c r="E248" s="96"/>
      <c r="F248" s="96"/>
      <c r="G248" s="96"/>
      <c r="H248" s="65" t="s">
        <v>77</v>
      </c>
      <c r="I248" s="66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80">
        <f t="shared" si="25"/>
        <v>0</v>
      </c>
    </row>
    <row r="249" spans="1:24" x14ac:dyDescent="0.2">
      <c r="A249" s="54"/>
      <c r="B249" s="96"/>
      <c r="C249" s="96"/>
      <c r="D249" s="96"/>
      <c r="E249" s="96"/>
      <c r="F249" s="96"/>
      <c r="G249" s="96"/>
      <c r="H249" s="65" t="s">
        <v>56</v>
      </c>
      <c r="I249" s="62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80">
        <f t="shared" si="25"/>
        <v>0</v>
      </c>
    </row>
    <row r="250" spans="1:24" ht="15.75" x14ac:dyDescent="0.25">
      <c r="A250" s="3">
        <v>2</v>
      </c>
      <c r="B250" s="96"/>
      <c r="C250" s="88" t="s">
        <v>1242</v>
      </c>
      <c r="D250" s="88" t="s">
        <v>1242</v>
      </c>
      <c r="E250" s="81" t="s">
        <v>1243</v>
      </c>
      <c r="F250" s="3"/>
      <c r="G250" s="3"/>
      <c r="H250" s="3"/>
      <c r="I250" s="62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80"/>
    </row>
    <row r="251" spans="1:24" x14ac:dyDescent="0.2">
      <c r="A251" s="85"/>
      <c r="B251" s="96"/>
      <c r="C251" s="96"/>
      <c r="D251" s="96"/>
      <c r="E251" s="96"/>
      <c r="F251" s="58" t="s">
        <v>1242</v>
      </c>
      <c r="G251" s="58" t="s">
        <v>1242</v>
      </c>
      <c r="H251" s="36"/>
      <c r="I251" s="73"/>
      <c r="J251" s="74">
        <f t="shared" ref="J251:U251" si="26">SUM(J252:J272)</f>
        <v>2601</v>
      </c>
      <c r="K251" s="74">
        <f t="shared" si="26"/>
        <v>2601</v>
      </c>
      <c r="L251" s="74">
        <f t="shared" si="26"/>
        <v>2601</v>
      </c>
      <c r="M251" s="74">
        <f t="shared" si="26"/>
        <v>2601</v>
      </c>
      <c r="N251" s="74">
        <f t="shared" si="26"/>
        <v>0</v>
      </c>
      <c r="O251" s="74">
        <f t="shared" si="26"/>
        <v>0</v>
      </c>
      <c r="P251" s="74">
        <f t="shared" si="26"/>
        <v>0</v>
      </c>
      <c r="Q251" s="74">
        <f t="shared" si="26"/>
        <v>0</v>
      </c>
      <c r="R251" s="74">
        <f t="shared" si="26"/>
        <v>0</v>
      </c>
      <c r="S251" s="74">
        <f t="shared" si="26"/>
        <v>0</v>
      </c>
      <c r="T251" s="74">
        <f t="shared" si="26"/>
        <v>0</v>
      </c>
      <c r="U251" s="74">
        <f t="shared" si="26"/>
        <v>0</v>
      </c>
      <c r="V251" s="75">
        <f>SUM(J251:U251)</f>
        <v>10404</v>
      </c>
      <c r="W251" s="110">
        <f>SUM(J251:U251)-V251</f>
        <v>0</v>
      </c>
      <c r="X251" s="14"/>
    </row>
    <row r="252" spans="1:24" x14ac:dyDescent="0.2">
      <c r="A252" s="85"/>
      <c r="B252" s="96"/>
      <c r="C252" s="96"/>
      <c r="D252" s="96"/>
      <c r="E252" s="96"/>
      <c r="F252" s="96"/>
      <c r="G252" s="96"/>
      <c r="H252" s="65" t="s">
        <v>58</v>
      </c>
      <c r="I252" s="62"/>
      <c r="J252" s="65">
        <v>2601</v>
      </c>
      <c r="K252" s="65">
        <v>2601</v>
      </c>
      <c r="L252" s="65">
        <v>2601</v>
      </c>
      <c r="M252" s="65">
        <v>2601</v>
      </c>
      <c r="N252" s="65">
        <v>0</v>
      </c>
      <c r="O252" s="65">
        <v>0</v>
      </c>
      <c r="P252" s="65">
        <v>0</v>
      </c>
      <c r="Q252" s="65">
        <v>0</v>
      </c>
      <c r="R252" s="65">
        <v>0</v>
      </c>
      <c r="S252" s="65">
        <v>0</v>
      </c>
      <c r="T252" s="65">
        <v>0</v>
      </c>
      <c r="U252" s="65">
        <v>0</v>
      </c>
      <c r="V252" s="80">
        <f>SUM(J252:U252)</f>
        <v>10404</v>
      </c>
    </row>
    <row r="253" spans="1:24" x14ac:dyDescent="0.2">
      <c r="A253" s="85"/>
      <c r="B253" s="96"/>
      <c r="C253" s="96"/>
      <c r="D253" s="96"/>
      <c r="E253" s="96"/>
      <c r="F253" s="96"/>
      <c r="G253" s="96"/>
      <c r="H253" s="65" t="s">
        <v>59</v>
      </c>
      <c r="I253" s="62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80">
        <f>SUM(J253:U253)</f>
        <v>0</v>
      </c>
    </row>
    <row r="254" spans="1:24" x14ac:dyDescent="0.2">
      <c r="A254" s="85"/>
      <c r="B254" s="96"/>
      <c r="C254" s="96"/>
      <c r="D254" s="96"/>
      <c r="E254" s="96"/>
      <c r="F254" s="96"/>
      <c r="G254" s="96"/>
      <c r="H254" s="65" t="s">
        <v>60</v>
      </c>
      <c r="I254" s="62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80">
        <f>SUM(J254:U254)</f>
        <v>0</v>
      </c>
    </row>
    <row r="255" spans="1:24" x14ac:dyDescent="0.2">
      <c r="A255" s="54"/>
      <c r="B255" s="96"/>
      <c r="C255" s="96"/>
      <c r="D255" s="96"/>
      <c r="E255" s="96"/>
      <c r="F255" s="96"/>
      <c r="G255" s="96"/>
      <c r="H255" s="65" t="s">
        <v>61</v>
      </c>
      <c r="I255" s="62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80">
        <f t="shared" ref="V255:V272" si="27">SUM(J255:U255)</f>
        <v>0</v>
      </c>
    </row>
    <row r="256" spans="1:24" x14ac:dyDescent="0.2">
      <c r="A256" s="54"/>
      <c r="B256" s="96"/>
      <c r="C256" s="96"/>
      <c r="D256" s="96"/>
      <c r="E256" s="96"/>
      <c r="F256" s="96"/>
      <c r="G256" s="96"/>
      <c r="H256" s="65" t="s">
        <v>62</v>
      </c>
      <c r="I256" s="62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80">
        <f t="shared" si="27"/>
        <v>0</v>
      </c>
    </row>
    <row r="257" spans="1:22" x14ac:dyDescent="0.2">
      <c r="A257" s="54"/>
      <c r="B257" s="96"/>
      <c r="C257" s="96"/>
      <c r="D257" s="96"/>
      <c r="E257" s="96"/>
      <c r="F257" s="96"/>
      <c r="G257" s="96"/>
      <c r="H257" s="65" t="s">
        <v>63</v>
      </c>
      <c r="I257" s="62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80">
        <f t="shared" si="27"/>
        <v>0</v>
      </c>
    </row>
    <row r="258" spans="1:22" x14ac:dyDescent="0.2">
      <c r="A258" s="85"/>
      <c r="B258" s="96"/>
      <c r="C258" s="96"/>
      <c r="D258" s="96"/>
      <c r="E258" s="96"/>
      <c r="F258" s="96"/>
      <c r="G258" s="96"/>
      <c r="H258" s="65" t="s">
        <v>64</v>
      </c>
      <c r="I258" s="66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80">
        <f t="shared" si="27"/>
        <v>0</v>
      </c>
    </row>
    <row r="259" spans="1:22" x14ac:dyDescent="0.2">
      <c r="A259" s="85"/>
      <c r="B259" s="96"/>
      <c r="C259" s="96"/>
      <c r="D259" s="96"/>
      <c r="E259" s="96"/>
      <c r="F259" s="96"/>
      <c r="G259" s="96"/>
      <c r="H259" s="65" t="s">
        <v>65</v>
      </c>
      <c r="I259" s="66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80">
        <f t="shared" si="27"/>
        <v>0</v>
      </c>
    </row>
    <row r="260" spans="1:22" x14ac:dyDescent="0.2">
      <c r="A260" s="85"/>
      <c r="B260" s="96"/>
      <c r="C260" s="96"/>
      <c r="D260" s="96"/>
      <c r="E260" s="96"/>
      <c r="F260" s="96"/>
      <c r="G260" s="96"/>
      <c r="H260" s="65" t="s">
        <v>66</v>
      </c>
      <c r="I260" s="66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80">
        <f t="shared" si="27"/>
        <v>0</v>
      </c>
    </row>
    <row r="261" spans="1:22" x14ac:dyDescent="0.2">
      <c r="A261" s="85"/>
      <c r="B261" s="96"/>
      <c r="C261" s="96"/>
      <c r="D261" s="96"/>
      <c r="E261" s="96"/>
      <c r="F261" s="96"/>
      <c r="G261" s="96"/>
      <c r="H261" s="65" t="s">
        <v>67</v>
      </c>
      <c r="I261" s="66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80">
        <f t="shared" si="27"/>
        <v>0</v>
      </c>
    </row>
    <row r="262" spans="1:22" x14ac:dyDescent="0.2">
      <c r="A262" s="85"/>
      <c r="B262" s="96"/>
      <c r="C262" s="96"/>
      <c r="D262" s="96"/>
      <c r="E262" s="96"/>
      <c r="F262" s="96"/>
      <c r="G262" s="96"/>
      <c r="H262" s="65" t="s">
        <v>68</v>
      </c>
      <c r="I262" s="66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80">
        <f t="shared" si="27"/>
        <v>0</v>
      </c>
    </row>
    <row r="263" spans="1:22" x14ac:dyDescent="0.2">
      <c r="A263" s="85"/>
      <c r="B263" s="96"/>
      <c r="C263" s="96"/>
      <c r="D263" s="96"/>
      <c r="E263" s="96"/>
      <c r="F263" s="96"/>
      <c r="G263" s="96"/>
      <c r="H263" s="65" t="s">
        <v>69</v>
      </c>
      <c r="I263" s="66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80">
        <f t="shared" si="27"/>
        <v>0</v>
      </c>
    </row>
    <row r="264" spans="1:22" x14ac:dyDescent="0.2">
      <c r="A264" s="85"/>
      <c r="B264" s="96"/>
      <c r="C264" s="96"/>
      <c r="D264" s="96"/>
      <c r="E264" s="96"/>
      <c r="F264" s="96"/>
      <c r="G264" s="96"/>
      <c r="H264" s="65" t="s">
        <v>70</v>
      </c>
      <c r="I264" s="66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80">
        <f t="shared" si="27"/>
        <v>0</v>
      </c>
    </row>
    <row r="265" spans="1:22" x14ac:dyDescent="0.2">
      <c r="A265" s="85"/>
      <c r="B265" s="96"/>
      <c r="C265" s="96"/>
      <c r="D265" s="96"/>
      <c r="E265" s="96"/>
      <c r="F265" s="96"/>
      <c r="G265" s="96"/>
      <c r="H265" s="65" t="s">
        <v>71</v>
      </c>
      <c r="I265" s="66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80">
        <f t="shared" si="27"/>
        <v>0</v>
      </c>
    </row>
    <row r="266" spans="1:22" x14ac:dyDescent="0.2">
      <c r="A266" s="85"/>
      <c r="B266" s="96"/>
      <c r="C266" s="96"/>
      <c r="D266" s="96"/>
      <c r="E266" s="96"/>
      <c r="F266" s="96"/>
      <c r="G266" s="96"/>
      <c r="H266" s="65" t="s">
        <v>72</v>
      </c>
      <c r="I266" s="66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80">
        <f t="shared" si="27"/>
        <v>0</v>
      </c>
    </row>
    <row r="267" spans="1:22" x14ac:dyDescent="0.2">
      <c r="A267" s="85"/>
      <c r="B267" s="96"/>
      <c r="C267" s="96"/>
      <c r="D267" s="96"/>
      <c r="E267" s="96"/>
      <c r="F267" s="96"/>
      <c r="G267" s="96"/>
      <c r="H267" s="65" t="s">
        <v>73</v>
      </c>
      <c r="I267" s="66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80">
        <f t="shared" si="27"/>
        <v>0</v>
      </c>
    </row>
    <row r="268" spans="1:22" x14ac:dyDescent="0.2">
      <c r="A268" s="85"/>
      <c r="B268" s="96"/>
      <c r="C268" s="96"/>
      <c r="D268" s="96"/>
      <c r="E268" s="96"/>
      <c r="F268" s="96"/>
      <c r="G268" s="96"/>
      <c r="H268" s="65" t="s">
        <v>74</v>
      </c>
      <c r="I268" s="66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80">
        <f t="shared" si="27"/>
        <v>0</v>
      </c>
    </row>
    <row r="269" spans="1:22" x14ac:dyDescent="0.2">
      <c r="A269" s="85"/>
      <c r="B269" s="96"/>
      <c r="C269" s="96"/>
      <c r="D269" s="96"/>
      <c r="E269" s="96"/>
      <c r="F269" s="96"/>
      <c r="G269" s="96"/>
      <c r="H269" s="65" t="s">
        <v>75</v>
      </c>
      <c r="I269" s="66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80">
        <f t="shared" si="27"/>
        <v>0</v>
      </c>
    </row>
    <row r="270" spans="1:22" x14ac:dyDescent="0.2">
      <c r="A270" s="85"/>
      <c r="B270" s="96"/>
      <c r="C270" s="96"/>
      <c r="D270" s="96"/>
      <c r="E270" s="96"/>
      <c r="F270" s="96"/>
      <c r="G270" s="96"/>
      <c r="H270" s="65" t="s">
        <v>76</v>
      </c>
      <c r="I270" s="66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80">
        <f t="shared" si="27"/>
        <v>0</v>
      </c>
    </row>
    <row r="271" spans="1:22" x14ac:dyDescent="0.2">
      <c r="A271" s="85"/>
      <c r="B271" s="96"/>
      <c r="C271" s="96"/>
      <c r="D271" s="96"/>
      <c r="E271" s="96"/>
      <c r="F271" s="96"/>
      <c r="G271" s="96"/>
      <c r="H271" s="65" t="s">
        <v>77</v>
      </c>
      <c r="I271" s="66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80">
        <f t="shared" si="27"/>
        <v>0</v>
      </c>
    </row>
    <row r="272" spans="1:22" x14ac:dyDescent="0.2">
      <c r="A272" s="54"/>
      <c r="B272" s="96"/>
      <c r="C272" s="96"/>
      <c r="D272" s="96"/>
      <c r="E272" s="96"/>
      <c r="F272" s="96"/>
      <c r="G272" s="96"/>
      <c r="H272" s="65" t="s">
        <v>56</v>
      </c>
      <c r="I272" s="62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80">
        <f t="shared" si="27"/>
        <v>0</v>
      </c>
    </row>
    <row r="273" spans="1:24" ht="15.75" x14ac:dyDescent="0.25">
      <c r="A273" s="3">
        <v>3</v>
      </c>
      <c r="B273" s="96"/>
      <c r="C273" s="88" t="s">
        <v>1244</v>
      </c>
      <c r="D273" s="88" t="s">
        <v>1244</v>
      </c>
      <c r="E273" s="81" t="s">
        <v>1245</v>
      </c>
      <c r="F273" s="3"/>
      <c r="G273" s="3"/>
      <c r="H273" s="3"/>
      <c r="I273" s="62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80"/>
    </row>
    <row r="274" spans="1:24" x14ac:dyDescent="0.2">
      <c r="A274" s="85"/>
      <c r="B274" s="96"/>
      <c r="C274" s="96"/>
      <c r="D274" s="96"/>
      <c r="E274" s="96"/>
      <c r="F274" s="58" t="s">
        <v>1244</v>
      </c>
      <c r="G274" s="58" t="s">
        <v>1244</v>
      </c>
      <c r="H274" s="36"/>
      <c r="I274" s="73"/>
      <c r="J274" s="74">
        <f>SUM(J275:J295)</f>
        <v>0</v>
      </c>
      <c r="K274" s="74">
        <f t="shared" ref="K274:U274" si="28">SUM(K275:K295)</f>
        <v>0</v>
      </c>
      <c r="L274" s="74">
        <f t="shared" si="28"/>
        <v>2222</v>
      </c>
      <c r="M274" s="74">
        <f t="shared" si="28"/>
        <v>2222</v>
      </c>
      <c r="N274" s="74">
        <f t="shared" si="28"/>
        <v>55000</v>
      </c>
      <c r="O274" s="74">
        <f t="shared" si="28"/>
        <v>55000</v>
      </c>
      <c r="P274" s="74">
        <f t="shared" si="28"/>
        <v>0</v>
      </c>
      <c r="Q274" s="74">
        <f t="shared" si="28"/>
        <v>0</v>
      </c>
      <c r="R274" s="74">
        <f t="shared" si="28"/>
        <v>0</v>
      </c>
      <c r="S274" s="74">
        <f t="shared" si="28"/>
        <v>0</v>
      </c>
      <c r="T274" s="74">
        <f t="shared" si="28"/>
        <v>0</v>
      </c>
      <c r="U274" s="74">
        <f t="shared" si="28"/>
        <v>0</v>
      </c>
      <c r="V274" s="75">
        <f>SUM(J274:U274)</f>
        <v>114444</v>
      </c>
      <c r="W274" s="110">
        <f>SUM(J274:U274)-V274</f>
        <v>0</v>
      </c>
      <c r="X274" s="84"/>
    </row>
    <row r="275" spans="1:24" x14ac:dyDescent="0.2">
      <c r="A275" s="85"/>
      <c r="B275" s="96"/>
      <c r="C275" s="96"/>
      <c r="D275" s="96"/>
      <c r="E275" s="96"/>
      <c r="F275" s="96"/>
      <c r="G275" s="96"/>
      <c r="H275" s="65" t="s">
        <v>58</v>
      </c>
      <c r="I275" s="62"/>
      <c r="J275" s="65">
        <v>0</v>
      </c>
      <c r="K275" s="65">
        <v>0</v>
      </c>
      <c r="L275" s="65">
        <v>2222</v>
      </c>
      <c r="M275" s="65">
        <v>2222</v>
      </c>
      <c r="N275" s="65">
        <v>5000</v>
      </c>
      <c r="O275" s="65">
        <v>5000</v>
      </c>
      <c r="P275" s="65">
        <v>0</v>
      </c>
      <c r="Q275" s="65">
        <v>0</v>
      </c>
      <c r="R275" s="65">
        <v>0</v>
      </c>
      <c r="S275" s="65">
        <v>0</v>
      </c>
      <c r="T275" s="65">
        <v>0</v>
      </c>
      <c r="U275" s="65">
        <v>0</v>
      </c>
      <c r="V275" s="80">
        <f>SUM(J275:U275)</f>
        <v>14444</v>
      </c>
    </row>
    <row r="276" spans="1:24" x14ac:dyDescent="0.2">
      <c r="A276" s="85"/>
      <c r="B276" s="96"/>
      <c r="C276" s="96"/>
      <c r="D276" s="96"/>
      <c r="E276" s="96"/>
      <c r="F276" s="96"/>
      <c r="G276" s="96"/>
      <c r="H276" s="65" t="s">
        <v>59</v>
      </c>
      <c r="I276" s="62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80">
        <f t="shared" ref="V276:V295" si="29">SUM(J276:U276)</f>
        <v>0</v>
      </c>
    </row>
    <row r="277" spans="1:24" x14ac:dyDescent="0.2">
      <c r="A277" s="85"/>
      <c r="B277" s="96"/>
      <c r="C277" s="96"/>
      <c r="D277" s="96"/>
      <c r="E277" s="96"/>
      <c r="F277" s="96"/>
      <c r="G277" s="96"/>
      <c r="H277" s="65" t="s">
        <v>60</v>
      </c>
      <c r="I277" s="62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80">
        <f t="shared" si="29"/>
        <v>0</v>
      </c>
    </row>
    <row r="278" spans="1:24" x14ac:dyDescent="0.2">
      <c r="A278" s="85"/>
      <c r="B278" s="96"/>
      <c r="C278" s="96"/>
      <c r="D278" s="96"/>
      <c r="E278" s="96"/>
      <c r="F278" s="96"/>
      <c r="G278" s="96"/>
      <c r="H278" s="65" t="s">
        <v>61</v>
      </c>
      <c r="I278" s="62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80">
        <f t="shared" si="29"/>
        <v>0</v>
      </c>
    </row>
    <row r="279" spans="1:24" x14ac:dyDescent="0.2">
      <c r="A279" s="85"/>
      <c r="B279" s="96"/>
      <c r="C279" s="96"/>
      <c r="D279" s="96"/>
      <c r="E279" s="96"/>
      <c r="F279" s="96"/>
      <c r="G279" s="96"/>
      <c r="H279" s="65" t="s">
        <v>62</v>
      </c>
      <c r="I279" s="62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80">
        <f t="shared" si="29"/>
        <v>0</v>
      </c>
    </row>
    <row r="280" spans="1:24" x14ac:dyDescent="0.2">
      <c r="A280" s="85"/>
      <c r="B280" s="96"/>
      <c r="C280" s="96"/>
      <c r="D280" s="96"/>
      <c r="E280" s="96"/>
      <c r="F280" s="96"/>
      <c r="G280" s="96"/>
      <c r="H280" s="65" t="s">
        <v>63</v>
      </c>
      <c r="I280" s="62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80">
        <f t="shared" si="29"/>
        <v>0</v>
      </c>
    </row>
    <row r="281" spans="1:24" x14ac:dyDescent="0.2">
      <c r="A281" s="85"/>
      <c r="B281" s="96"/>
      <c r="C281" s="96"/>
      <c r="D281" s="96"/>
      <c r="E281" s="96"/>
      <c r="F281" s="96"/>
      <c r="G281" s="96"/>
      <c r="H281" s="65" t="s">
        <v>64</v>
      </c>
      <c r="I281" s="66"/>
      <c r="J281" s="65">
        <v>0</v>
      </c>
      <c r="K281" s="65">
        <v>0</v>
      </c>
      <c r="L281" s="65">
        <v>0</v>
      </c>
      <c r="M281" s="65">
        <v>0</v>
      </c>
      <c r="N281" s="65">
        <v>50000</v>
      </c>
      <c r="O281" s="65">
        <v>50000</v>
      </c>
      <c r="P281" s="65">
        <v>0</v>
      </c>
      <c r="Q281" s="65">
        <v>0</v>
      </c>
      <c r="R281" s="65">
        <v>0</v>
      </c>
      <c r="S281" s="65">
        <v>0</v>
      </c>
      <c r="T281" s="65">
        <v>0</v>
      </c>
      <c r="U281" s="65">
        <v>0</v>
      </c>
      <c r="V281" s="80">
        <f t="shared" si="29"/>
        <v>100000</v>
      </c>
    </row>
    <row r="282" spans="1:24" x14ac:dyDescent="0.2">
      <c r="A282" s="85"/>
      <c r="B282" s="96"/>
      <c r="C282" s="96"/>
      <c r="D282" s="96"/>
      <c r="E282" s="96"/>
      <c r="F282" s="96"/>
      <c r="G282" s="96"/>
      <c r="H282" s="65" t="s">
        <v>65</v>
      </c>
      <c r="I282" s="66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80">
        <f t="shared" si="29"/>
        <v>0</v>
      </c>
    </row>
    <row r="283" spans="1:24" x14ac:dyDescent="0.2">
      <c r="A283" s="85"/>
      <c r="B283" s="96"/>
      <c r="C283" s="96"/>
      <c r="D283" s="96"/>
      <c r="E283" s="96"/>
      <c r="F283" s="96"/>
      <c r="G283" s="96"/>
      <c r="H283" s="65" t="s">
        <v>66</v>
      </c>
      <c r="I283" s="66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80">
        <f t="shared" si="29"/>
        <v>0</v>
      </c>
    </row>
    <row r="284" spans="1:24" x14ac:dyDescent="0.2">
      <c r="A284" s="85"/>
      <c r="B284" s="96"/>
      <c r="C284" s="96"/>
      <c r="D284" s="96"/>
      <c r="E284" s="96"/>
      <c r="F284" s="96"/>
      <c r="G284" s="96"/>
      <c r="H284" s="65" t="s">
        <v>67</v>
      </c>
      <c r="I284" s="66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80">
        <f t="shared" si="29"/>
        <v>0</v>
      </c>
    </row>
    <row r="285" spans="1:24" x14ac:dyDescent="0.2">
      <c r="A285" s="85"/>
      <c r="B285" s="96"/>
      <c r="C285" s="96"/>
      <c r="D285" s="96"/>
      <c r="E285" s="96"/>
      <c r="F285" s="96"/>
      <c r="G285" s="96"/>
      <c r="H285" s="65" t="s">
        <v>68</v>
      </c>
      <c r="I285" s="66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80">
        <f t="shared" si="29"/>
        <v>0</v>
      </c>
    </row>
    <row r="286" spans="1:24" x14ac:dyDescent="0.2">
      <c r="A286" s="85"/>
      <c r="B286" s="96"/>
      <c r="C286" s="96"/>
      <c r="D286" s="96"/>
      <c r="E286" s="96"/>
      <c r="F286" s="96"/>
      <c r="G286" s="96"/>
      <c r="H286" s="65" t="s">
        <v>69</v>
      </c>
      <c r="I286" s="66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80">
        <f t="shared" si="29"/>
        <v>0</v>
      </c>
    </row>
    <row r="287" spans="1:24" x14ac:dyDescent="0.2">
      <c r="A287" s="85"/>
      <c r="B287" s="96"/>
      <c r="C287" s="96"/>
      <c r="D287" s="96"/>
      <c r="E287" s="96"/>
      <c r="F287" s="96"/>
      <c r="G287" s="96"/>
      <c r="H287" s="65" t="s">
        <v>70</v>
      </c>
      <c r="I287" s="66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80">
        <f t="shared" si="29"/>
        <v>0</v>
      </c>
    </row>
    <row r="288" spans="1:24" x14ac:dyDescent="0.2">
      <c r="A288" s="85"/>
      <c r="B288" s="96"/>
      <c r="C288" s="96"/>
      <c r="D288" s="96"/>
      <c r="E288" s="96"/>
      <c r="F288" s="96"/>
      <c r="G288" s="96"/>
      <c r="H288" s="65" t="s">
        <v>71</v>
      </c>
      <c r="I288" s="66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80">
        <f t="shared" si="29"/>
        <v>0</v>
      </c>
    </row>
    <row r="289" spans="1:24" x14ac:dyDescent="0.2">
      <c r="A289" s="85"/>
      <c r="B289" s="96"/>
      <c r="C289" s="96"/>
      <c r="D289" s="96"/>
      <c r="E289" s="96"/>
      <c r="F289" s="96"/>
      <c r="G289" s="96"/>
      <c r="H289" s="65" t="s">
        <v>72</v>
      </c>
      <c r="I289" s="66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80">
        <f t="shared" si="29"/>
        <v>0</v>
      </c>
    </row>
    <row r="290" spans="1:24" x14ac:dyDescent="0.2">
      <c r="A290" s="85"/>
      <c r="B290" s="96"/>
      <c r="C290" s="96"/>
      <c r="D290" s="96"/>
      <c r="E290" s="96"/>
      <c r="F290" s="96"/>
      <c r="G290" s="96"/>
      <c r="H290" s="65" t="s">
        <v>73</v>
      </c>
      <c r="I290" s="66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80">
        <f t="shared" si="29"/>
        <v>0</v>
      </c>
    </row>
    <row r="291" spans="1:24" x14ac:dyDescent="0.2">
      <c r="A291" s="85"/>
      <c r="B291" s="96"/>
      <c r="C291" s="96"/>
      <c r="D291" s="96"/>
      <c r="E291" s="96"/>
      <c r="F291" s="96"/>
      <c r="G291" s="96"/>
      <c r="H291" s="65" t="s">
        <v>74</v>
      </c>
      <c r="I291" s="66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80">
        <f t="shared" si="29"/>
        <v>0</v>
      </c>
    </row>
    <row r="292" spans="1:24" x14ac:dyDescent="0.2">
      <c r="A292" s="85"/>
      <c r="B292" s="96"/>
      <c r="C292" s="96"/>
      <c r="D292" s="96"/>
      <c r="E292" s="96"/>
      <c r="F292" s="96"/>
      <c r="G292" s="96"/>
      <c r="H292" s="65" t="s">
        <v>75</v>
      </c>
      <c r="I292" s="66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80">
        <f t="shared" si="29"/>
        <v>0</v>
      </c>
    </row>
    <row r="293" spans="1:24" x14ac:dyDescent="0.2">
      <c r="A293" s="85"/>
      <c r="B293" s="96"/>
      <c r="C293" s="96"/>
      <c r="D293" s="96"/>
      <c r="E293" s="96"/>
      <c r="F293" s="96"/>
      <c r="G293" s="96"/>
      <c r="H293" s="65" t="s">
        <v>76</v>
      </c>
      <c r="I293" s="66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80">
        <f t="shared" si="29"/>
        <v>0</v>
      </c>
    </row>
    <row r="294" spans="1:24" x14ac:dyDescent="0.2">
      <c r="A294" s="85"/>
      <c r="B294" s="96"/>
      <c r="C294" s="96"/>
      <c r="D294" s="96"/>
      <c r="E294" s="96"/>
      <c r="F294" s="96"/>
      <c r="G294" s="96"/>
      <c r="H294" s="65" t="s">
        <v>77</v>
      </c>
      <c r="I294" s="66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80">
        <f t="shared" si="29"/>
        <v>0</v>
      </c>
    </row>
    <row r="295" spans="1:24" x14ac:dyDescent="0.2">
      <c r="A295" s="85"/>
      <c r="B295" s="96"/>
      <c r="C295" s="96"/>
      <c r="D295" s="96"/>
      <c r="E295" s="96"/>
      <c r="F295" s="96"/>
      <c r="G295" s="96"/>
      <c r="H295" s="65" t="s">
        <v>56</v>
      </c>
      <c r="I295" s="62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80">
        <f t="shared" si="29"/>
        <v>0</v>
      </c>
    </row>
    <row r="296" spans="1:24" ht="15.75" x14ac:dyDescent="0.25">
      <c r="A296" s="3">
        <v>4</v>
      </c>
      <c r="B296" s="96"/>
      <c r="C296" s="88" t="s">
        <v>1246</v>
      </c>
      <c r="D296" s="88" t="s">
        <v>1246</v>
      </c>
      <c r="E296" s="81" t="s">
        <v>1247</v>
      </c>
      <c r="F296" s="3"/>
      <c r="G296" s="3"/>
      <c r="H296" s="3"/>
      <c r="I296" s="62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80"/>
    </row>
    <row r="297" spans="1:24" x14ac:dyDescent="0.2">
      <c r="A297" s="85"/>
      <c r="B297" s="96"/>
      <c r="C297" s="96"/>
      <c r="D297" s="96"/>
      <c r="E297" s="96"/>
      <c r="F297" s="58" t="s">
        <v>1246</v>
      </c>
      <c r="G297" s="58" t="s">
        <v>1246</v>
      </c>
      <c r="H297" s="36"/>
      <c r="I297" s="73"/>
      <c r="J297" s="74">
        <f>SUM(J298:J318)</f>
        <v>808</v>
      </c>
      <c r="K297" s="74">
        <f t="shared" ref="K297:U297" si="30">SUM(K298:K318)</f>
        <v>808</v>
      </c>
      <c r="L297" s="74">
        <f t="shared" si="30"/>
        <v>808</v>
      </c>
      <c r="M297" s="74">
        <f t="shared" si="30"/>
        <v>30000</v>
      </c>
      <c r="N297" s="74">
        <f t="shared" si="30"/>
        <v>30000</v>
      </c>
      <c r="O297" s="74">
        <f t="shared" si="30"/>
        <v>0</v>
      </c>
      <c r="P297" s="74">
        <f t="shared" si="30"/>
        <v>0</v>
      </c>
      <c r="Q297" s="74">
        <f t="shared" si="30"/>
        <v>0</v>
      </c>
      <c r="R297" s="74">
        <f t="shared" si="30"/>
        <v>0</v>
      </c>
      <c r="S297" s="74">
        <f t="shared" si="30"/>
        <v>0</v>
      </c>
      <c r="T297" s="74">
        <f t="shared" si="30"/>
        <v>0</v>
      </c>
      <c r="U297" s="74">
        <f t="shared" si="30"/>
        <v>0</v>
      </c>
      <c r="V297" s="75">
        <f>SUM(J297:U297)</f>
        <v>62424</v>
      </c>
      <c r="W297" s="110">
        <f>SUM(J297:U297)-V297</f>
        <v>0</v>
      </c>
      <c r="X297" s="84"/>
    </row>
    <row r="298" spans="1:24" x14ac:dyDescent="0.2">
      <c r="A298" s="85"/>
      <c r="B298" s="96"/>
      <c r="C298" s="96"/>
      <c r="D298" s="96"/>
      <c r="E298" s="96"/>
      <c r="F298" s="96"/>
      <c r="G298" s="96"/>
      <c r="H298" s="65" t="s">
        <v>58</v>
      </c>
      <c r="I298" s="62"/>
      <c r="J298" s="65">
        <v>808</v>
      </c>
      <c r="K298" s="65">
        <v>808</v>
      </c>
      <c r="L298" s="65">
        <v>808</v>
      </c>
      <c r="M298" s="65">
        <v>5000</v>
      </c>
      <c r="N298" s="65">
        <v>5000</v>
      </c>
      <c r="O298" s="65">
        <v>0</v>
      </c>
      <c r="P298" s="65">
        <v>0</v>
      </c>
      <c r="Q298" s="65">
        <v>0</v>
      </c>
      <c r="R298" s="65">
        <v>0</v>
      </c>
      <c r="S298" s="65">
        <v>0</v>
      </c>
      <c r="T298" s="65">
        <v>0</v>
      </c>
      <c r="U298" s="65">
        <v>0</v>
      </c>
      <c r="V298" s="80">
        <f>SUM(J298:U298)</f>
        <v>12424</v>
      </c>
    </row>
    <row r="299" spans="1:24" x14ac:dyDescent="0.2">
      <c r="A299" s="85"/>
      <c r="B299" s="96"/>
      <c r="C299" s="96"/>
      <c r="D299" s="96"/>
      <c r="E299" s="96"/>
      <c r="F299" s="96"/>
      <c r="G299" s="96"/>
      <c r="H299" s="65" t="s">
        <v>59</v>
      </c>
      <c r="I299" s="62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80">
        <f t="shared" ref="V299:V318" si="31">SUM(J299:U299)</f>
        <v>0</v>
      </c>
    </row>
    <row r="300" spans="1:24" x14ac:dyDescent="0.2">
      <c r="A300" s="85"/>
      <c r="B300" s="96"/>
      <c r="C300" s="96"/>
      <c r="D300" s="96"/>
      <c r="E300" s="96"/>
      <c r="F300" s="96"/>
      <c r="G300" s="96"/>
      <c r="H300" s="65" t="s">
        <v>60</v>
      </c>
      <c r="I300" s="62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80">
        <f t="shared" si="31"/>
        <v>0</v>
      </c>
    </row>
    <row r="301" spans="1:24" x14ac:dyDescent="0.2">
      <c r="A301" s="85"/>
      <c r="B301" s="96"/>
      <c r="C301" s="96"/>
      <c r="D301" s="96"/>
      <c r="E301" s="96"/>
      <c r="F301" s="96"/>
      <c r="G301" s="96"/>
      <c r="H301" s="65" t="s">
        <v>61</v>
      </c>
      <c r="I301" s="62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80">
        <f t="shared" si="31"/>
        <v>0</v>
      </c>
    </row>
    <row r="302" spans="1:24" x14ac:dyDescent="0.2">
      <c r="A302" s="85"/>
      <c r="B302" s="96"/>
      <c r="C302" s="96"/>
      <c r="D302" s="96"/>
      <c r="E302" s="96"/>
      <c r="F302" s="96"/>
      <c r="G302" s="96"/>
      <c r="H302" s="65" t="s">
        <v>62</v>
      </c>
      <c r="I302" s="62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80">
        <f t="shared" si="31"/>
        <v>0</v>
      </c>
    </row>
    <row r="303" spans="1:24" x14ac:dyDescent="0.2">
      <c r="A303" s="85"/>
      <c r="B303" s="96"/>
      <c r="C303" s="96"/>
      <c r="D303" s="96"/>
      <c r="E303" s="96"/>
      <c r="F303" s="96"/>
      <c r="G303" s="96"/>
      <c r="H303" s="65" t="s">
        <v>63</v>
      </c>
      <c r="I303" s="62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80">
        <f t="shared" si="31"/>
        <v>0</v>
      </c>
    </row>
    <row r="304" spans="1:24" x14ac:dyDescent="0.2">
      <c r="A304" s="85"/>
      <c r="B304" s="96"/>
      <c r="C304" s="96"/>
      <c r="D304" s="96"/>
      <c r="E304" s="96"/>
      <c r="F304" s="96"/>
      <c r="G304" s="96"/>
      <c r="H304" s="65" t="s">
        <v>64</v>
      </c>
      <c r="I304" s="66"/>
      <c r="J304" s="65">
        <v>0</v>
      </c>
      <c r="K304" s="65">
        <v>0</v>
      </c>
      <c r="L304" s="65">
        <v>0</v>
      </c>
      <c r="M304" s="65">
        <v>25000</v>
      </c>
      <c r="N304" s="65">
        <v>25000</v>
      </c>
      <c r="O304" s="65">
        <v>0</v>
      </c>
      <c r="P304" s="65">
        <v>0</v>
      </c>
      <c r="Q304" s="65">
        <v>0</v>
      </c>
      <c r="R304" s="65">
        <v>0</v>
      </c>
      <c r="S304" s="65">
        <v>0</v>
      </c>
      <c r="T304" s="65">
        <v>0</v>
      </c>
      <c r="U304" s="65">
        <v>0</v>
      </c>
      <c r="V304" s="80">
        <f t="shared" si="31"/>
        <v>50000</v>
      </c>
    </row>
    <row r="305" spans="1:24" x14ac:dyDescent="0.2">
      <c r="A305" s="85"/>
      <c r="B305" s="96"/>
      <c r="C305" s="96"/>
      <c r="D305" s="96"/>
      <c r="E305" s="96"/>
      <c r="F305" s="96"/>
      <c r="G305" s="96"/>
      <c r="H305" s="65" t="s">
        <v>65</v>
      </c>
      <c r="I305" s="66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80">
        <f t="shared" si="31"/>
        <v>0</v>
      </c>
    </row>
    <row r="306" spans="1:24" x14ac:dyDescent="0.2">
      <c r="A306" s="85"/>
      <c r="B306" s="96"/>
      <c r="C306" s="96"/>
      <c r="D306" s="96"/>
      <c r="E306" s="96"/>
      <c r="F306" s="96"/>
      <c r="G306" s="96"/>
      <c r="H306" s="65" t="s">
        <v>66</v>
      </c>
      <c r="I306" s="66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80">
        <f t="shared" si="31"/>
        <v>0</v>
      </c>
    </row>
    <row r="307" spans="1:24" x14ac:dyDescent="0.2">
      <c r="A307" s="85"/>
      <c r="B307" s="96"/>
      <c r="C307" s="96"/>
      <c r="D307" s="96"/>
      <c r="E307" s="96"/>
      <c r="F307" s="96"/>
      <c r="G307" s="96"/>
      <c r="H307" s="65" t="s">
        <v>67</v>
      </c>
      <c r="I307" s="66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80">
        <f t="shared" si="31"/>
        <v>0</v>
      </c>
    </row>
    <row r="308" spans="1:24" x14ac:dyDescent="0.2">
      <c r="A308" s="85"/>
      <c r="B308" s="96"/>
      <c r="C308" s="96"/>
      <c r="D308" s="96"/>
      <c r="E308" s="96"/>
      <c r="F308" s="96"/>
      <c r="G308" s="96"/>
      <c r="H308" s="65" t="s">
        <v>68</v>
      </c>
      <c r="I308" s="66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80">
        <f t="shared" si="31"/>
        <v>0</v>
      </c>
    </row>
    <row r="309" spans="1:24" x14ac:dyDescent="0.2">
      <c r="A309" s="85"/>
      <c r="B309" s="96"/>
      <c r="C309" s="96"/>
      <c r="D309" s="96"/>
      <c r="E309" s="96"/>
      <c r="F309" s="96"/>
      <c r="G309" s="96"/>
      <c r="H309" s="65" t="s">
        <v>69</v>
      </c>
      <c r="I309" s="66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80">
        <f t="shared" si="31"/>
        <v>0</v>
      </c>
    </row>
    <row r="310" spans="1:24" x14ac:dyDescent="0.2">
      <c r="A310" s="85"/>
      <c r="B310" s="96"/>
      <c r="C310" s="96"/>
      <c r="D310" s="96"/>
      <c r="E310" s="96"/>
      <c r="F310" s="96"/>
      <c r="G310" s="96"/>
      <c r="H310" s="65" t="s">
        <v>70</v>
      </c>
      <c r="I310" s="66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80">
        <f t="shared" si="31"/>
        <v>0</v>
      </c>
    </row>
    <row r="311" spans="1:24" x14ac:dyDescent="0.2">
      <c r="A311" s="85"/>
      <c r="B311" s="96"/>
      <c r="C311" s="96"/>
      <c r="D311" s="96"/>
      <c r="E311" s="96"/>
      <c r="F311" s="96"/>
      <c r="G311" s="96"/>
      <c r="H311" s="65" t="s">
        <v>71</v>
      </c>
      <c r="I311" s="66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80">
        <f t="shared" si="31"/>
        <v>0</v>
      </c>
    </row>
    <row r="312" spans="1:24" x14ac:dyDescent="0.2">
      <c r="A312" s="85"/>
      <c r="B312" s="96"/>
      <c r="C312" s="96"/>
      <c r="D312" s="96"/>
      <c r="E312" s="96"/>
      <c r="F312" s="96"/>
      <c r="G312" s="96"/>
      <c r="H312" s="65" t="s">
        <v>72</v>
      </c>
      <c r="I312" s="66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80">
        <f t="shared" si="31"/>
        <v>0</v>
      </c>
    </row>
    <row r="313" spans="1:24" x14ac:dyDescent="0.2">
      <c r="A313" s="85"/>
      <c r="B313" s="96"/>
      <c r="C313" s="96"/>
      <c r="D313" s="96"/>
      <c r="E313" s="96"/>
      <c r="F313" s="96"/>
      <c r="G313" s="96"/>
      <c r="H313" s="65" t="s">
        <v>73</v>
      </c>
      <c r="I313" s="66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80">
        <f t="shared" si="31"/>
        <v>0</v>
      </c>
    </row>
    <row r="314" spans="1:24" x14ac:dyDescent="0.2">
      <c r="A314" s="85"/>
      <c r="B314" s="96"/>
      <c r="C314" s="96"/>
      <c r="D314" s="96"/>
      <c r="E314" s="96"/>
      <c r="F314" s="96"/>
      <c r="G314" s="96"/>
      <c r="H314" s="65" t="s">
        <v>74</v>
      </c>
      <c r="I314" s="66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80">
        <f t="shared" si="31"/>
        <v>0</v>
      </c>
    </row>
    <row r="315" spans="1:24" x14ac:dyDescent="0.2">
      <c r="A315" s="85"/>
      <c r="B315" s="96"/>
      <c r="C315" s="96"/>
      <c r="D315" s="96"/>
      <c r="E315" s="96"/>
      <c r="F315" s="96"/>
      <c r="G315" s="96"/>
      <c r="H315" s="65" t="s">
        <v>75</v>
      </c>
      <c r="I315" s="66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80">
        <f t="shared" si="31"/>
        <v>0</v>
      </c>
    </row>
    <row r="316" spans="1:24" x14ac:dyDescent="0.2">
      <c r="A316" s="85"/>
      <c r="B316" s="96"/>
      <c r="C316" s="96"/>
      <c r="D316" s="96"/>
      <c r="E316" s="96"/>
      <c r="F316" s="96"/>
      <c r="G316" s="96"/>
      <c r="H316" s="65" t="s">
        <v>76</v>
      </c>
      <c r="I316" s="66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80">
        <f t="shared" si="31"/>
        <v>0</v>
      </c>
    </row>
    <row r="317" spans="1:24" x14ac:dyDescent="0.2">
      <c r="A317" s="85"/>
      <c r="B317" s="96"/>
      <c r="C317" s="96"/>
      <c r="D317" s="96"/>
      <c r="E317" s="96"/>
      <c r="F317" s="96"/>
      <c r="G317" s="96"/>
      <c r="H317" s="65" t="s">
        <v>77</v>
      </c>
      <c r="I317" s="66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80">
        <f t="shared" si="31"/>
        <v>0</v>
      </c>
    </row>
    <row r="318" spans="1:24" x14ac:dyDescent="0.2">
      <c r="A318" s="85"/>
      <c r="B318" s="96"/>
      <c r="C318" s="96"/>
      <c r="D318" s="96"/>
      <c r="E318" s="96"/>
      <c r="F318" s="96"/>
      <c r="G318" s="96"/>
      <c r="H318" s="65" t="s">
        <v>56</v>
      </c>
      <c r="I318" s="62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80">
        <f t="shared" si="31"/>
        <v>0</v>
      </c>
    </row>
    <row r="319" spans="1:24" ht="15.75" x14ac:dyDescent="0.25">
      <c r="A319" s="3">
        <v>5</v>
      </c>
      <c r="B319" s="96"/>
      <c r="C319" s="88" t="s">
        <v>1252</v>
      </c>
      <c r="D319" s="88" t="s">
        <v>1252</v>
      </c>
      <c r="E319" s="81" t="s">
        <v>1253</v>
      </c>
      <c r="F319" s="3"/>
      <c r="G319" s="3"/>
      <c r="H319" s="3"/>
      <c r="I319" s="62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80"/>
    </row>
    <row r="320" spans="1:24" x14ac:dyDescent="0.2">
      <c r="A320" s="85"/>
      <c r="B320" s="96"/>
      <c r="C320" s="96"/>
      <c r="D320" s="96"/>
      <c r="E320" s="96"/>
      <c r="F320" s="58" t="s">
        <v>1254</v>
      </c>
      <c r="G320" s="58" t="s">
        <v>1254</v>
      </c>
      <c r="H320" s="36"/>
      <c r="I320" s="73"/>
      <c r="J320" s="74">
        <f>SUM(J321:J341)</f>
        <v>10990</v>
      </c>
      <c r="K320" s="74">
        <f t="shared" ref="K320:U320" si="32">SUM(K321:K341)</f>
        <v>14500</v>
      </c>
      <c r="L320" s="74">
        <f t="shared" si="32"/>
        <v>20500</v>
      </c>
      <c r="M320" s="74">
        <f t="shared" si="32"/>
        <v>11565</v>
      </c>
      <c r="N320" s="74">
        <f t="shared" si="32"/>
        <v>10200</v>
      </c>
      <c r="O320" s="74">
        <f t="shared" si="32"/>
        <v>11700</v>
      </c>
      <c r="P320" s="74">
        <f t="shared" si="32"/>
        <v>11900</v>
      </c>
      <c r="Q320" s="74">
        <f t="shared" si="32"/>
        <v>15000</v>
      </c>
      <c r="R320" s="74">
        <f t="shared" si="32"/>
        <v>15300</v>
      </c>
      <c r="S320" s="74">
        <f t="shared" si="32"/>
        <v>15200</v>
      </c>
      <c r="T320" s="74">
        <f t="shared" si="32"/>
        <v>10500</v>
      </c>
      <c r="U320" s="74">
        <f t="shared" si="32"/>
        <v>10500</v>
      </c>
      <c r="V320" s="75">
        <f>SUM(J320:U320)</f>
        <v>157855</v>
      </c>
      <c r="W320" s="110">
        <f>SUM(J320:U320)-V320</f>
        <v>0</v>
      </c>
      <c r="X320" s="84"/>
    </row>
    <row r="321" spans="1:22" x14ac:dyDescent="0.2">
      <c r="A321" s="85"/>
      <c r="B321" s="96"/>
      <c r="C321" s="96"/>
      <c r="D321" s="96"/>
      <c r="E321" s="96"/>
      <c r="F321" s="96"/>
      <c r="G321" s="96"/>
      <c r="H321" s="65" t="s">
        <v>58</v>
      </c>
      <c r="I321" s="62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80">
        <f>SUM(J321:U321)</f>
        <v>0</v>
      </c>
    </row>
    <row r="322" spans="1:22" x14ac:dyDescent="0.2">
      <c r="A322" s="85"/>
      <c r="B322" s="96"/>
      <c r="C322" s="96"/>
      <c r="D322" s="96"/>
      <c r="E322" s="96"/>
      <c r="F322" s="96"/>
      <c r="G322" s="96"/>
      <c r="H322" s="65" t="s">
        <v>59</v>
      </c>
      <c r="I322" s="62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80">
        <f t="shared" ref="V322:V341" si="33">SUM(J322:U322)</f>
        <v>0</v>
      </c>
    </row>
    <row r="323" spans="1:22" x14ac:dyDescent="0.2">
      <c r="A323" s="85"/>
      <c r="B323" s="96"/>
      <c r="C323" s="96"/>
      <c r="D323" s="96"/>
      <c r="E323" s="96"/>
      <c r="F323" s="96"/>
      <c r="G323" s="96"/>
      <c r="H323" s="65" t="s">
        <v>60</v>
      </c>
      <c r="I323" s="62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80">
        <f t="shared" si="33"/>
        <v>0</v>
      </c>
    </row>
    <row r="324" spans="1:22" x14ac:dyDescent="0.2">
      <c r="A324" s="85"/>
      <c r="B324" s="96"/>
      <c r="C324" s="96"/>
      <c r="D324" s="96"/>
      <c r="E324" s="96"/>
      <c r="F324" s="96"/>
      <c r="G324" s="96"/>
      <c r="H324" s="65" t="s">
        <v>61</v>
      </c>
      <c r="I324" s="62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80">
        <f t="shared" si="33"/>
        <v>0</v>
      </c>
    </row>
    <row r="325" spans="1:22" x14ac:dyDescent="0.2">
      <c r="A325" s="85"/>
      <c r="B325" s="96"/>
      <c r="C325" s="96"/>
      <c r="D325" s="96"/>
      <c r="E325" s="96"/>
      <c r="F325" s="96"/>
      <c r="G325" s="96"/>
      <c r="H325" s="65" t="s">
        <v>62</v>
      </c>
      <c r="I325" s="62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80">
        <f t="shared" si="33"/>
        <v>0</v>
      </c>
    </row>
    <row r="326" spans="1:22" x14ac:dyDescent="0.2">
      <c r="A326" s="85"/>
      <c r="B326" s="96"/>
      <c r="C326" s="96"/>
      <c r="D326" s="96"/>
      <c r="E326" s="96"/>
      <c r="F326" s="96"/>
      <c r="G326" s="96"/>
      <c r="H326" s="65" t="s">
        <v>63</v>
      </c>
      <c r="I326" s="62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80">
        <f t="shared" si="33"/>
        <v>0</v>
      </c>
    </row>
    <row r="327" spans="1:22" x14ac:dyDescent="0.2">
      <c r="A327" s="85"/>
      <c r="B327" s="96"/>
      <c r="C327" s="96"/>
      <c r="D327" s="96"/>
      <c r="E327" s="96"/>
      <c r="F327" s="96"/>
      <c r="G327" s="96"/>
      <c r="H327" s="65" t="s">
        <v>64</v>
      </c>
      <c r="I327" s="66"/>
      <c r="J327" s="65">
        <v>10990</v>
      </c>
      <c r="K327" s="65">
        <v>14500</v>
      </c>
      <c r="L327" s="65">
        <v>20500</v>
      </c>
      <c r="M327" s="65">
        <v>11565</v>
      </c>
      <c r="N327" s="65">
        <v>10200</v>
      </c>
      <c r="O327" s="65">
        <v>11700</v>
      </c>
      <c r="P327" s="65">
        <v>11900</v>
      </c>
      <c r="Q327" s="65">
        <v>15000</v>
      </c>
      <c r="R327" s="65">
        <v>15300</v>
      </c>
      <c r="S327" s="65">
        <v>15200</v>
      </c>
      <c r="T327" s="65">
        <v>10500</v>
      </c>
      <c r="U327" s="65">
        <v>10500</v>
      </c>
      <c r="V327" s="80">
        <f t="shared" si="33"/>
        <v>157855</v>
      </c>
    </row>
    <row r="328" spans="1:22" x14ac:dyDescent="0.2">
      <c r="A328" s="85"/>
      <c r="B328" s="96"/>
      <c r="C328" s="96"/>
      <c r="D328" s="96"/>
      <c r="E328" s="96"/>
      <c r="F328" s="96"/>
      <c r="G328" s="96"/>
      <c r="H328" s="65" t="s">
        <v>65</v>
      </c>
      <c r="I328" s="66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80">
        <f t="shared" si="33"/>
        <v>0</v>
      </c>
    </row>
    <row r="329" spans="1:22" x14ac:dyDescent="0.2">
      <c r="A329" s="85"/>
      <c r="B329" s="96"/>
      <c r="C329" s="96"/>
      <c r="D329" s="96"/>
      <c r="E329" s="96"/>
      <c r="F329" s="96"/>
      <c r="G329" s="96"/>
      <c r="H329" s="65" t="s">
        <v>66</v>
      </c>
      <c r="I329" s="66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80">
        <f t="shared" si="33"/>
        <v>0</v>
      </c>
    </row>
    <row r="330" spans="1:22" x14ac:dyDescent="0.2">
      <c r="A330" s="85"/>
      <c r="B330" s="96"/>
      <c r="C330" s="96"/>
      <c r="D330" s="96"/>
      <c r="E330" s="96"/>
      <c r="F330" s="96"/>
      <c r="G330" s="96"/>
      <c r="H330" s="65" t="s">
        <v>67</v>
      </c>
      <c r="I330" s="66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80">
        <f t="shared" si="33"/>
        <v>0</v>
      </c>
    </row>
    <row r="331" spans="1:22" x14ac:dyDescent="0.2">
      <c r="A331" s="85"/>
      <c r="B331" s="96"/>
      <c r="C331" s="96"/>
      <c r="D331" s="96"/>
      <c r="E331" s="96"/>
      <c r="F331" s="96"/>
      <c r="G331" s="96"/>
      <c r="H331" s="65" t="s">
        <v>68</v>
      </c>
      <c r="I331" s="66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80">
        <f t="shared" si="33"/>
        <v>0</v>
      </c>
    </row>
    <row r="332" spans="1:22" x14ac:dyDescent="0.2">
      <c r="A332" s="85"/>
      <c r="B332" s="96"/>
      <c r="C332" s="96"/>
      <c r="D332" s="96"/>
      <c r="E332" s="96"/>
      <c r="F332" s="96"/>
      <c r="G332" s="96"/>
      <c r="H332" s="65" t="s">
        <v>69</v>
      </c>
      <c r="I332" s="66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80">
        <f t="shared" si="33"/>
        <v>0</v>
      </c>
    </row>
    <row r="333" spans="1:22" x14ac:dyDescent="0.2">
      <c r="A333" s="85"/>
      <c r="B333" s="96"/>
      <c r="C333" s="96"/>
      <c r="D333" s="96"/>
      <c r="E333" s="96"/>
      <c r="F333" s="96"/>
      <c r="G333" s="96"/>
      <c r="H333" s="65" t="s">
        <v>70</v>
      </c>
      <c r="I333" s="66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80">
        <f t="shared" si="33"/>
        <v>0</v>
      </c>
    </row>
    <row r="334" spans="1:22" x14ac:dyDescent="0.2">
      <c r="A334" s="85"/>
      <c r="B334" s="96"/>
      <c r="C334" s="96"/>
      <c r="D334" s="96"/>
      <c r="E334" s="96"/>
      <c r="F334" s="96"/>
      <c r="G334" s="96"/>
      <c r="H334" s="65" t="s">
        <v>71</v>
      </c>
      <c r="I334" s="66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80">
        <f t="shared" si="33"/>
        <v>0</v>
      </c>
    </row>
    <row r="335" spans="1:22" x14ac:dyDescent="0.2">
      <c r="A335" s="85"/>
      <c r="B335" s="96"/>
      <c r="C335" s="96"/>
      <c r="D335" s="96"/>
      <c r="E335" s="96"/>
      <c r="F335" s="96"/>
      <c r="G335" s="96"/>
      <c r="H335" s="65" t="s">
        <v>72</v>
      </c>
      <c r="I335" s="66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80">
        <f t="shared" si="33"/>
        <v>0</v>
      </c>
    </row>
    <row r="336" spans="1:22" x14ac:dyDescent="0.2">
      <c r="A336" s="85"/>
      <c r="B336" s="96"/>
      <c r="C336" s="96"/>
      <c r="D336" s="96"/>
      <c r="E336" s="96"/>
      <c r="F336" s="96"/>
      <c r="G336" s="96"/>
      <c r="H336" s="65" t="s">
        <v>73</v>
      </c>
      <c r="I336" s="66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80">
        <f t="shared" si="33"/>
        <v>0</v>
      </c>
    </row>
    <row r="337" spans="1:24" x14ac:dyDescent="0.2">
      <c r="A337" s="85"/>
      <c r="B337" s="96"/>
      <c r="C337" s="96"/>
      <c r="D337" s="96"/>
      <c r="E337" s="96"/>
      <c r="F337" s="96"/>
      <c r="G337" s="96"/>
      <c r="H337" s="65" t="s">
        <v>74</v>
      </c>
      <c r="I337" s="66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80">
        <f t="shared" si="33"/>
        <v>0</v>
      </c>
    </row>
    <row r="338" spans="1:24" x14ac:dyDescent="0.2">
      <c r="A338" s="85"/>
      <c r="B338" s="96"/>
      <c r="C338" s="96"/>
      <c r="D338" s="96"/>
      <c r="E338" s="96"/>
      <c r="F338" s="96"/>
      <c r="G338" s="96"/>
      <c r="H338" s="65" t="s">
        <v>75</v>
      </c>
      <c r="I338" s="66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80">
        <f t="shared" si="33"/>
        <v>0</v>
      </c>
    </row>
    <row r="339" spans="1:24" x14ac:dyDescent="0.2">
      <c r="A339" s="85"/>
      <c r="B339" s="96"/>
      <c r="C339" s="96"/>
      <c r="D339" s="96"/>
      <c r="E339" s="96"/>
      <c r="F339" s="96"/>
      <c r="G339" s="96"/>
      <c r="H339" s="65" t="s">
        <v>76</v>
      </c>
      <c r="I339" s="66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80">
        <f t="shared" si="33"/>
        <v>0</v>
      </c>
    </row>
    <row r="340" spans="1:24" x14ac:dyDescent="0.2">
      <c r="A340" s="85"/>
      <c r="B340" s="96"/>
      <c r="C340" s="96"/>
      <c r="D340" s="96"/>
      <c r="E340" s="96"/>
      <c r="F340" s="96"/>
      <c r="G340" s="96"/>
      <c r="H340" s="65" t="s">
        <v>77</v>
      </c>
      <c r="I340" s="66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80">
        <f t="shared" si="33"/>
        <v>0</v>
      </c>
    </row>
    <row r="341" spans="1:24" x14ac:dyDescent="0.2">
      <c r="A341" s="85"/>
      <c r="B341" s="96"/>
      <c r="C341" s="96"/>
      <c r="D341" s="96"/>
      <c r="E341" s="96"/>
      <c r="F341" s="96"/>
      <c r="G341" s="96"/>
      <c r="H341" s="65" t="s">
        <v>56</v>
      </c>
      <c r="I341" s="62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80">
        <f t="shared" si="33"/>
        <v>0</v>
      </c>
    </row>
    <row r="342" spans="1:24" ht="15.75" x14ac:dyDescent="0.25">
      <c r="A342" s="3">
        <v>6</v>
      </c>
      <c r="B342" s="96"/>
      <c r="C342" s="88" t="s">
        <v>1255</v>
      </c>
      <c r="D342" s="88" t="s">
        <v>1255</v>
      </c>
      <c r="E342" s="81" t="s">
        <v>1256</v>
      </c>
      <c r="F342" s="3"/>
      <c r="G342" s="3"/>
      <c r="H342" s="3"/>
      <c r="I342" s="62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80"/>
    </row>
    <row r="343" spans="1:24" x14ac:dyDescent="0.2">
      <c r="A343" s="85"/>
      <c r="B343" s="96"/>
      <c r="C343" s="96"/>
      <c r="D343" s="96"/>
      <c r="E343" s="96"/>
      <c r="F343" s="58" t="s">
        <v>1257</v>
      </c>
      <c r="G343" s="58" t="s">
        <v>1257</v>
      </c>
      <c r="H343" s="36"/>
      <c r="I343" s="73"/>
      <c r="J343" s="74">
        <f>SUM(J344:J364)</f>
        <v>2500</v>
      </c>
      <c r="K343" s="74">
        <f t="shared" ref="K343:U343" si="34">SUM(K344:K364)</f>
        <v>3500</v>
      </c>
      <c r="L343" s="74">
        <f t="shared" si="34"/>
        <v>3500</v>
      </c>
      <c r="M343" s="74">
        <f t="shared" si="34"/>
        <v>3100</v>
      </c>
      <c r="N343" s="74">
        <f t="shared" si="34"/>
        <v>3500</v>
      </c>
      <c r="O343" s="74">
        <f t="shared" si="34"/>
        <v>3500</v>
      </c>
      <c r="P343" s="74">
        <f t="shared" si="34"/>
        <v>3500</v>
      </c>
      <c r="Q343" s="74">
        <f t="shared" si="34"/>
        <v>3100</v>
      </c>
      <c r="R343" s="74">
        <f t="shared" si="34"/>
        <v>2500</v>
      </c>
      <c r="S343" s="74">
        <f t="shared" si="34"/>
        <v>3300</v>
      </c>
      <c r="T343" s="74">
        <f t="shared" si="34"/>
        <v>2500</v>
      </c>
      <c r="U343" s="74">
        <f t="shared" si="34"/>
        <v>2500</v>
      </c>
      <c r="V343" s="75">
        <f>SUM(J343:U343)</f>
        <v>37000</v>
      </c>
      <c r="W343" s="110">
        <f>SUM(J343:U343)-V343</f>
        <v>0</v>
      </c>
      <c r="X343" s="84"/>
    </row>
    <row r="344" spans="1:24" x14ac:dyDescent="0.2">
      <c r="A344" s="54"/>
      <c r="B344" s="96"/>
      <c r="C344" s="96"/>
      <c r="D344" s="96"/>
      <c r="E344" s="96"/>
      <c r="F344" s="96"/>
      <c r="G344" s="96"/>
      <c r="H344" s="65" t="s">
        <v>58</v>
      </c>
      <c r="I344" s="62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80">
        <f>SUM(J344:U344)</f>
        <v>0</v>
      </c>
    </row>
    <row r="345" spans="1:24" x14ac:dyDescent="0.2">
      <c r="A345" s="85"/>
      <c r="B345" s="96"/>
      <c r="C345" s="96"/>
      <c r="D345" s="96"/>
      <c r="E345" s="96"/>
      <c r="F345" s="96"/>
      <c r="G345" s="96"/>
      <c r="H345" s="65" t="s">
        <v>59</v>
      </c>
      <c r="I345" s="62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80">
        <f>SUM(J345:U345)</f>
        <v>0</v>
      </c>
    </row>
    <row r="346" spans="1:24" x14ac:dyDescent="0.2">
      <c r="A346" s="85"/>
      <c r="B346" s="96"/>
      <c r="C346" s="96"/>
      <c r="D346" s="96"/>
      <c r="E346" s="96"/>
      <c r="F346" s="96"/>
      <c r="G346" s="96"/>
      <c r="H346" s="65" t="s">
        <v>60</v>
      </c>
      <c r="I346" s="62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80">
        <f>SUM(J346:U346)</f>
        <v>0</v>
      </c>
    </row>
    <row r="347" spans="1:24" x14ac:dyDescent="0.2">
      <c r="A347" s="54"/>
      <c r="B347" s="96"/>
      <c r="C347" s="96"/>
      <c r="D347" s="96"/>
      <c r="E347" s="96"/>
      <c r="F347" s="96"/>
      <c r="G347" s="96"/>
      <c r="H347" s="65" t="s">
        <v>61</v>
      </c>
      <c r="I347" s="62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80">
        <f>SUM(J347:U347)</f>
        <v>0</v>
      </c>
    </row>
    <row r="348" spans="1:24" x14ac:dyDescent="0.2">
      <c r="A348" s="54"/>
      <c r="B348" s="96"/>
      <c r="C348" s="96"/>
      <c r="D348" s="96"/>
      <c r="E348" s="96"/>
      <c r="F348" s="96"/>
      <c r="G348" s="96"/>
      <c r="H348" s="65" t="s">
        <v>62</v>
      </c>
      <c r="I348" s="62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80">
        <f t="shared" ref="V348:V364" si="35">SUM(J348:U348)</f>
        <v>0</v>
      </c>
    </row>
    <row r="349" spans="1:24" x14ac:dyDescent="0.2">
      <c r="A349" s="54"/>
      <c r="B349" s="96"/>
      <c r="C349" s="96"/>
      <c r="D349" s="96"/>
      <c r="E349" s="96"/>
      <c r="F349" s="96"/>
      <c r="G349" s="96"/>
      <c r="H349" s="65" t="s">
        <v>63</v>
      </c>
      <c r="I349" s="62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80">
        <f t="shared" si="35"/>
        <v>0</v>
      </c>
    </row>
    <row r="350" spans="1:24" x14ac:dyDescent="0.2">
      <c r="A350" s="85"/>
      <c r="B350" s="96"/>
      <c r="C350" s="96"/>
      <c r="D350" s="96"/>
      <c r="E350" s="96"/>
      <c r="F350" s="96"/>
      <c r="G350" s="96"/>
      <c r="H350" s="65" t="s">
        <v>64</v>
      </c>
      <c r="I350" s="66"/>
      <c r="J350" s="65">
        <v>2500</v>
      </c>
      <c r="K350" s="65">
        <v>3500</v>
      </c>
      <c r="L350" s="65">
        <v>3500</v>
      </c>
      <c r="M350" s="65">
        <v>3100</v>
      </c>
      <c r="N350" s="65">
        <v>3500</v>
      </c>
      <c r="O350" s="65">
        <v>3500</v>
      </c>
      <c r="P350" s="65">
        <v>3500</v>
      </c>
      <c r="Q350" s="65">
        <v>3100</v>
      </c>
      <c r="R350" s="65">
        <v>2500</v>
      </c>
      <c r="S350" s="65">
        <v>3300</v>
      </c>
      <c r="T350" s="65">
        <v>2500</v>
      </c>
      <c r="U350" s="65">
        <v>2500</v>
      </c>
      <c r="V350" s="80">
        <f t="shared" si="35"/>
        <v>37000</v>
      </c>
    </row>
    <row r="351" spans="1:24" x14ac:dyDescent="0.2">
      <c r="A351" s="85"/>
      <c r="B351" s="96"/>
      <c r="C351" s="96"/>
      <c r="D351" s="96"/>
      <c r="E351" s="96"/>
      <c r="F351" s="96"/>
      <c r="G351" s="96"/>
      <c r="H351" s="65" t="s">
        <v>65</v>
      </c>
      <c r="I351" s="66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80">
        <f t="shared" si="35"/>
        <v>0</v>
      </c>
    </row>
    <row r="352" spans="1:24" x14ac:dyDescent="0.2">
      <c r="A352" s="85"/>
      <c r="B352" s="96"/>
      <c r="C352" s="96"/>
      <c r="D352" s="96"/>
      <c r="E352" s="96"/>
      <c r="F352" s="96"/>
      <c r="G352" s="96"/>
      <c r="H352" s="65" t="s">
        <v>66</v>
      </c>
      <c r="I352" s="66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80">
        <f t="shared" si="35"/>
        <v>0</v>
      </c>
    </row>
    <row r="353" spans="1:24" x14ac:dyDescent="0.2">
      <c r="A353" s="85"/>
      <c r="B353" s="96"/>
      <c r="C353" s="96"/>
      <c r="D353" s="96"/>
      <c r="E353" s="96"/>
      <c r="F353" s="96"/>
      <c r="G353" s="96"/>
      <c r="H353" s="65" t="s">
        <v>67</v>
      </c>
      <c r="I353" s="66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80">
        <f t="shared" si="35"/>
        <v>0</v>
      </c>
    </row>
    <row r="354" spans="1:24" x14ac:dyDescent="0.2">
      <c r="A354" s="85"/>
      <c r="B354" s="96"/>
      <c r="C354" s="96"/>
      <c r="D354" s="96"/>
      <c r="E354" s="96"/>
      <c r="F354" s="96"/>
      <c r="G354" s="96"/>
      <c r="H354" s="65" t="s">
        <v>68</v>
      </c>
      <c r="I354" s="66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80">
        <f t="shared" si="35"/>
        <v>0</v>
      </c>
    </row>
    <row r="355" spans="1:24" x14ac:dyDescent="0.2">
      <c r="A355" s="85"/>
      <c r="B355" s="96"/>
      <c r="C355" s="96"/>
      <c r="D355" s="96"/>
      <c r="E355" s="96"/>
      <c r="F355" s="96"/>
      <c r="G355" s="96"/>
      <c r="H355" s="65" t="s">
        <v>69</v>
      </c>
      <c r="I355" s="66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80">
        <f t="shared" si="35"/>
        <v>0</v>
      </c>
    </row>
    <row r="356" spans="1:24" x14ac:dyDescent="0.2">
      <c r="A356" s="85"/>
      <c r="B356" s="96"/>
      <c r="C356" s="96"/>
      <c r="D356" s="96"/>
      <c r="E356" s="96"/>
      <c r="F356" s="96"/>
      <c r="G356" s="96"/>
      <c r="H356" s="65" t="s">
        <v>70</v>
      </c>
      <c r="I356" s="66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80">
        <f t="shared" si="35"/>
        <v>0</v>
      </c>
    </row>
    <row r="357" spans="1:24" x14ac:dyDescent="0.2">
      <c r="A357" s="85"/>
      <c r="B357" s="96"/>
      <c r="C357" s="96"/>
      <c r="D357" s="96"/>
      <c r="E357" s="96"/>
      <c r="F357" s="96"/>
      <c r="G357" s="96"/>
      <c r="H357" s="65" t="s">
        <v>71</v>
      </c>
      <c r="I357" s="66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80">
        <f t="shared" si="35"/>
        <v>0</v>
      </c>
    </row>
    <row r="358" spans="1:24" x14ac:dyDescent="0.2">
      <c r="A358" s="85"/>
      <c r="B358" s="96"/>
      <c r="C358" s="96"/>
      <c r="D358" s="96"/>
      <c r="E358" s="96"/>
      <c r="F358" s="96"/>
      <c r="G358" s="96"/>
      <c r="H358" s="65" t="s">
        <v>72</v>
      </c>
      <c r="I358" s="66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80">
        <f t="shared" si="35"/>
        <v>0</v>
      </c>
    </row>
    <row r="359" spans="1:24" x14ac:dyDescent="0.2">
      <c r="A359" s="85"/>
      <c r="B359" s="96"/>
      <c r="C359" s="96"/>
      <c r="D359" s="96"/>
      <c r="E359" s="96"/>
      <c r="F359" s="96"/>
      <c r="G359" s="96"/>
      <c r="H359" s="65" t="s">
        <v>73</v>
      </c>
      <c r="I359" s="66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80">
        <f t="shared" si="35"/>
        <v>0</v>
      </c>
    </row>
    <row r="360" spans="1:24" x14ac:dyDescent="0.2">
      <c r="A360" s="85"/>
      <c r="B360" s="96"/>
      <c r="C360" s="96"/>
      <c r="D360" s="96"/>
      <c r="E360" s="96"/>
      <c r="F360" s="96"/>
      <c r="G360" s="96"/>
      <c r="H360" s="65" t="s">
        <v>74</v>
      </c>
      <c r="I360" s="66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80">
        <f t="shared" si="35"/>
        <v>0</v>
      </c>
    </row>
    <row r="361" spans="1:24" x14ac:dyDescent="0.2">
      <c r="A361" s="85"/>
      <c r="B361" s="96"/>
      <c r="C361" s="96"/>
      <c r="D361" s="96"/>
      <c r="E361" s="96"/>
      <c r="F361" s="96"/>
      <c r="G361" s="96"/>
      <c r="H361" s="65" t="s">
        <v>75</v>
      </c>
      <c r="I361" s="66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80">
        <f t="shared" si="35"/>
        <v>0</v>
      </c>
    </row>
    <row r="362" spans="1:24" x14ac:dyDescent="0.2">
      <c r="A362" s="85"/>
      <c r="B362" s="96"/>
      <c r="C362" s="96"/>
      <c r="D362" s="96"/>
      <c r="E362" s="96"/>
      <c r="F362" s="96"/>
      <c r="G362" s="96"/>
      <c r="H362" s="65" t="s">
        <v>76</v>
      </c>
      <c r="I362" s="66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80">
        <f t="shared" si="35"/>
        <v>0</v>
      </c>
    </row>
    <row r="363" spans="1:24" x14ac:dyDescent="0.2">
      <c r="A363" s="85"/>
      <c r="B363" s="96"/>
      <c r="C363" s="96"/>
      <c r="D363" s="96"/>
      <c r="E363" s="96"/>
      <c r="F363" s="96"/>
      <c r="G363" s="96"/>
      <c r="H363" s="65" t="s">
        <v>77</v>
      </c>
      <c r="I363" s="66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80">
        <f t="shared" si="35"/>
        <v>0</v>
      </c>
    </row>
    <row r="364" spans="1:24" x14ac:dyDescent="0.2">
      <c r="A364" s="54"/>
      <c r="B364" s="96"/>
      <c r="C364" s="96"/>
      <c r="D364" s="96"/>
      <c r="E364" s="96"/>
      <c r="F364" s="96"/>
      <c r="G364" s="96"/>
      <c r="H364" s="65" t="s">
        <v>56</v>
      </c>
      <c r="I364" s="62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80">
        <f t="shared" si="35"/>
        <v>0</v>
      </c>
    </row>
    <row r="365" spans="1:24" s="36" customFormat="1" ht="15.75" x14ac:dyDescent="0.25">
      <c r="A365" s="92" t="s">
        <v>47</v>
      </c>
      <c r="B365" s="35" t="s">
        <v>1262</v>
      </c>
      <c r="C365" s="83"/>
      <c r="D365" s="83"/>
      <c r="E365" s="1"/>
      <c r="H365" s="66"/>
      <c r="I365" s="73"/>
      <c r="J365" s="35">
        <f>J390+J367</f>
        <v>0</v>
      </c>
      <c r="K365" s="35">
        <f t="shared" ref="K365:V365" si="36">K390+K367</f>
        <v>0</v>
      </c>
      <c r="L365" s="35">
        <f t="shared" si="36"/>
        <v>0</v>
      </c>
      <c r="M365" s="35">
        <f t="shared" si="36"/>
        <v>0</v>
      </c>
      <c r="N365" s="35">
        <f t="shared" si="36"/>
        <v>0</v>
      </c>
      <c r="O365" s="35">
        <f t="shared" si="36"/>
        <v>0</v>
      </c>
      <c r="P365" s="35">
        <f t="shared" si="36"/>
        <v>0</v>
      </c>
      <c r="Q365" s="35">
        <f t="shared" si="36"/>
        <v>0</v>
      </c>
      <c r="R365" s="35">
        <f t="shared" si="36"/>
        <v>0</v>
      </c>
      <c r="S365" s="35">
        <f t="shared" si="36"/>
        <v>0</v>
      </c>
      <c r="T365" s="35">
        <f t="shared" si="36"/>
        <v>0</v>
      </c>
      <c r="U365" s="35">
        <f t="shared" si="36"/>
        <v>0</v>
      </c>
      <c r="V365" s="35">
        <f t="shared" si="36"/>
        <v>0</v>
      </c>
      <c r="W365" s="89">
        <f>SUM(J365:U365)-V365</f>
        <v>0</v>
      </c>
    </row>
    <row r="366" spans="1:24" s="3" customFormat="1" ht="15.75" x14ac:dyDescent="0.25">
      <c r="A366" s="3">
        <v>1</v>
      </c>
      <c r="B366" s="96"/>
      <c r="C366" s="88" t="s">
        <v>1263</v>
      </c>
      <c r="D366" s="88" t="s">
        <v>1276</v>
      </c>
      <c r="E366" s="81" t="s">
        <v>1280</v>
      </c>
      <c r="I366" s="51"/>
      <c r="W366" s="89"/>
      <c r="X366" s="61"/>
    </row>
    <row r="367" spans="1:24" x14ac:dyDescent="0.2">
      <c r="A367" s="85"/>
      <c r="B367" s="96"/>
      <c r="C367" s="96"/>
      <c r="D367" s="96"/>
      <c r="E367" s="96"/>
      <c r="F367" s="58" t="s">
        <v>1264</v>
      </c>
      <c r="G367" s="58" t="s">
        <v>1277</v>
      </c>
      <c r="H367" s="36"/>
      <c r="I367" s="73"/>
      <c r="J367" s="74">
        <f>SUM(J368:J388)</f>
        <v>0</v>
      </c>
      <c r="K367" s="74">
        <f t="shared" ref="K367:U367" si="37">SUM(K368:K388)</f>
        <v>0</v>
      </c>
      <c r="L367" s="74">
        <f t="shared" si="37"/>
        <v>0</v>
      </c>
      <c r="M367" s="74">
        <f t="shared" si="37"/>
        <v>0</v>
      </c>
      <c r="N367" s="74">
        <f t="shared" si="37"/>
        <v>0</v>
      </c>
      <c r="O367" s="74">
        <f t="shared" si="37"/>
        <v>0</v>
      </c>
      <c r="P367" s="74">
        <f t="shared" si="37"/>
        <v>0</v>
      </c>
      <c r="Q367" s="74">
        <f t="shared" si="37"/>
        <v>0</v>
      </c>
      <c r="R367" s="74">
        <f t="shared" si="37"/>
        <v>0</v>
      </c>
      <c r="S367" s="74">
        <f t="shared" si="37"/>
        <v>0</v>
      </c>
      <c r="T367" s="74">
        <f t="shared" si="37"/>
        <v>0</v>
      </c>
      <c r="U367" s="74">
        <f t="shared" si="37"/>
        <v>0</v>
      </c>
      <c r="V367" s="75">
        <f>SUM(J367:U367)</f>
        <v>0</v>
      </c>
      <c r="W367" s="110">
        <f>SUM(J367:U367)-V367</f>
        <v>0</v>
      </c>
      <c r="X367" s="84"/>
    </row>
    <row r="368" spans="1:24" x14ac:dyDescent="0.2">
      <c r="A368" s="85"/>
      <c r="B368" s="96"/>
      <c r="C368" s="96"/>
      <c r="D368" s="96"/>
      <c r="E368" s="96"/>
      <c r="F368" s="96"/>
      <c r="G368" s="96"/>
      <c r="H368" s="65" t="s">
        <v>58</v>
      </c>
      <c r="I368" s="62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80">
        <f>SUM(J368:U368)</f>
        <v>0</v>
      </c>
    </row>
    <row r="369" spans="1:22" x14ac:dyDescent="0.2">
      <c r="A369" s="85"/>
      <c r="B369" s="96"/>
      <c r="C369" s="96"/>
      <c r="D369" s="96"/>
      <c r="E369" s="96"/>
      <c r="F369" s="96"/>
      <c r="G369" s="96"/>
      <c r="H369" s="65" t="s">
        <v>59</v>
      </c>
      <c r="I369" s="62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80">
        <f>SUM(J369:U369)</f>
        <v>0</v>
      </c>
    </row>
    <row r="370" spans="1:22" x14ac:dyDescent="0.2">
      <c r="A370" s="85"/>
      <c r="B370" s="96"/>
      <c r="C370" s="96"/>
      <c r="D370" s="96"/>
      <c r="E370" s="96"/>
      <c r="F370" s="96"/>
      <c r="G370" s="96"/>
      <c r="H370" s="65" t="s">
        <v>60</v>
      </c>
      <c r="I370" s="62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80">
        <f>SUM(J370:U370)</f>
        <v>0</v>
      </c>
    </row>
    <row r="371" spans="1:22" x14ac:dyDescent="0.2">
      <c r="A371" s="85"/>
      <c r="B371" s="96"/>
      <c r="C371" s="96"/>
      <c r="D371" s="96"/>
      <c r="E371" s="96"/>
      <c r="F371" s="96"/>
      <c r="G371" s="96"/>
      <c r="H371" s="65" t="s">
        <v>61</v>
      </c>
      <c r="I371" s="62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80">
        <f>SUM(J371:U371)</f>
        <v>0</v>
      </c>
    </row>
    <row r="372" spans="1:22" x14ac:dyDescent="0.2">
      <c r="A372" s="85"/>
      <c r="B372" s="96"/>
      <c r="C372" s="96"/>
      <c r="D372" s="96"/>
      <c r="E372" s="96"/>
      <c r="F372" s="96"/>
      <c r="G372" s="96"/>
      <c r="H372" s="65" t="s">
        <v>62</v>
      </c>
      <c r="I372" s="62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80">
        <f t="shared" ref="V372:V388" si="38">SUM(J372:U372)</f>
        <v>0</v>
      </c>
    </row>
    <row r="373" spans="1:22" x14ac:dyDescent="0.2">
      <c r="A373" s="85"/>
      <c r="B373" s="96"/>
      <c r="C373" s="96"/>
      <c r="D373" s="96"/>
      <c r="E373" s="96"/>
      <c r="F373" s="96"/>
      <c r="G373" s="96"/>
      <c r="H373" s="65" t="s">
        <v>63</v>
      </c>
      <c r="I373" s="62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80">
        <f t="shared" si="38"/>
        <v>0</v>
      </c>
    </row>
    <row r="374" spans="1:22" x14ac:dyDescent="0.2">
      <c r="A374" s="85"/>
      <c r="B374" s="96"/>
      <c r="C374" s="96"/>
      <c r="D374" s="96"/>
      <c r="E374" s="96"/>
      <c r="F374" s="96"/>
      <c r="G374" s="96"/>
      <c r="H374" s="65" t="s">
        <v>64</v>
      </c>
      <c r="I374" s="66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80">
        <f t="shared" si="38"/>
        <v>0</v>
      </c>
    </row>
    <row r="375" spans="1:22" x14ac:dyDescent="0.2">
      <c r="A375" s="85"/>
      <c r="B375" s="96"/>
      <c r="C375" s="96"/>
      <c r="D375" s="96"/>
      <c r="E375" s="96"/>
      <c r="F375" s="96"/>
      <c r="G375" s="96"/>
      <c r="H375" s="65" t="s">
        <v>65</v>
      </c>
      <c r="I375" s="66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80">
        <f t="shared" si="38"/>
        <v>0</v>
      </c>
    </row>
    <row r="376" spans="1:22" x14ac:dyDescent="0.2">
      <c r="A376" s="85"/>
      <c r="B376" s="96"/>
      <c r="C376" s="96"/>
      <c r="D376" s="96"/>
      <c r="E376" s="96"/>
      <c r="F376" s="96"/>
      <c r="G376" s="96"/>
      <c r="H376" s="65" t="s">
        <v>66</v>
      </c>
      <c r="I376" s="66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80">
        <f t="shared" si="38"/>
        <v>0</v>
      </c>
    </row>
    <row r="377" spans="1:22" x14ac:dyDescent="0.2">
      <c r="A377" s="85"/>
      <c r="B377" s="96"/>
      <c r="C377" s="96"/>
      <c r="D377" s="96"/>
      <c r="E377" s="96"/>
      <c r="F377" s="96"/>
      <c r="G377" s="96"/>
      <c r="H377" s="65" t="s">
        <v>67</v>
      </c>
      <c r="I377" s="66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80">
        <f t="shared" si="38"/>
        <v>0</v>
      </c>
    </row>
    <row r="378" spans="1:22" x14ac:dyDescent="0.2">
      <c r="A378" s="85"/>
      <c r="B378" s="96"/>
      <c r="C378" s="96"/>
      <c r="D378" s="96"/>
      <c r="E378" s="96"/>
      <c r="F378" s="96"/>
      <c r="G378" s="96"/>
      <c r="H378" s="65" t="s">
        <v>68</v>
      </c>
      <c r="I378" s="66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80">
        <f t="shared" si="38"/>
        <v>0</v>
      </c>
    </row>
    <row r="379" spans="1:22" x14ac:dyDescent="0.2">
      <c r="A379" s="85"/>
      <c r="B379" s="96"/>
      <c r="C379" s="96"/>
      <c r="D379" s="96"/>
      <c r="E379" s="96"/>
      <c r="F379" s="96"/>
      <c r="G379" s="96"/>
      <c r="H379" s="65" t="s">
        <v>69</v>
      </c>
      <c r="I379" s="66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80">
        <f t="shared" si="38"/>
        <v>0</v>
      </c>
    </row>
    <row r="380" spans="1:22" x14ac:dyDescent="0.2">
      <c r="A380" s="85"/>
      <c r="B380" s="96"/>
      <c r="C380" s="96"/>
      <c r="D380" s="96"/>
      <c r="E380" s="96"/>
      <c r="F380" s="96"/>
      <c r="G380" s="96"/>
      <c r="H380" s="65" t="s">
        <v>70</v>
      </c>
      <c r="I380" s="66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80">
        <f t="shared" si="38"/>
        <v>0</v>
      </c>
    </row>
    <row r="381" spans="1:22" x14ac:dyDescent="0.2">
      <c r="A381" s="85"/>
      <c r="B381" s="96"/>
      <c r="C381" s="96"/>
      <c r="D381" s="96"/>
      <c r="E381" s="96"/>
      <c r="F381" s="96"/>
      <c r="G381" s="96"/>
      <c r="H381" s="65" t="s">
        <v>71</v>
      </c>
      <c r="I381" s="66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80">
        <f t="shared" si="38"/>
        <v>0</v>
      </c>
    </row>
    <row r="382" spans="1:22" x14ac:dyDescent="0.2">
      <c r="A382" s="85"/>
      <c r="B382" s="96"/>
      <c r="C382" s="96"/>
      <c r="D382" s="96"/>
      <c r="E382" s="96"/>
      <c r="F382" s="96"/>
      <c r="G382" s="96"/>
      <c r="H382" s="65" t="s">
        <v>72</v>
      </c>
      <c r="I382" s="66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80">
        <f t="shared" si="38"/>
        <v>0</v>
      </c>
    </row>
    <row r="383" spans="1:22" x14ac:dyDescent="0.2">
      <c r="A383" s="85"/>
      <c r="B383" s="96"/>
      <c r="C383" s="96"/>
      <c r="D383" s="96"/>
      <c r="E383" s="96"/>
      <c r="F383" s="96"/>
      <c r="G383" s="96"/>
      <c r="H383" s="65" t="s">
        <v>73</v>
      </c>
      <c r="I383" s="66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80">
        <f t="shared" si="38"/>
        <v>0</v>
      </c>
    </row>
    <row r="384" spans="1:22" x14ac:dyDescent="0.2">
      <c r="A384" s="85"/>
      <c r="B384" s="96"/>
      <c r="C384" s="96"/>
      <c r="D384" s="96"/>
      <c r="E384" s="96"/>
      <c r="F384" s="96"/>
      <c r="G384" s="96"/>
      <c r="H384" s="65" t="s">
        <v>74</v>
      </c>
      <c r="I384" s="66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80">
        <f t="shared" si="38"/>
        <v>0</v>
      </c>
    </row>
    <row r="385" spans="1:24" x14ac:dyDescent="0.2">
      <c r="A385" s="85"/>
      <c r="B385" s="96"/>
      <c r="C385" s="96"/>
      <c r="D385" s="96"/>
      <c r="E385" s="96"/>
      <c r="F385" s="96"/>
      <c r="G385" s="96"/>
      <c r="H385" s="65" t="s">
        <v>75</v>
      </c>
      <c r="I385" s="66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80">
        <f t="shared" si="38"/>
        <v>0</v>
      </c>
    </row>
    <row r="386" spans="1:24" x14ac:dyDescent="0.2">
      <c r="A386" s="85"/>
      <c r="B386" s="96"/>
      <c r="C386" s="96"/>
      <c r="D386" s="96"/>
      <c r="E386" s="96"/>
      <c r="F386" s="96"/>
      <c r="G386" s="96"/>
      <c r="H386" s="65" t="s">
        <v>76</v>
      </c>
      <c r="I386" s="66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80">
        <f t="shared" si="38"/>
        <v>0</v>
      </c>
    </row>
    <row r="387" spans="1:24" x14ac:dyDescent="0.2">
      <c r="A387" s="85"/>
      <c r="B387" s="96"/>
      <c r="C387" s="96"/>
      <c r="D387" s="96"/>
      <c r="E387" s="96"/>
      <c r="F387" s="96"/>
      <c r="G387" s="96"/>
      <c r="H387" s="65" t="s">
        <v>77</v>
      </c>
      <c r="I387" s="66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80">
        <f t="shared" si="38"/>
        <v>0</v>
      </c>
    </row>
    <row r="388" spans="1:24" x14ac:dyDescent="0.2">
      <c r="A388" s="85"/>
      <c r="B388" s="96"/>
      <c r="C388" s="96"/>
      <c r="D388" s="96"/>
      <c r="E388" s="96"/>
      <c r="F388" s="96"/>
      <c r="G388" s="96"/>
      <c r="H388" s="65" t="s">
        <v>56</v>
      </c>
      <c r="I388" s="62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80">
        <f t="shared" si="38"/>
        <v>0</v>
      </c>
    </row>
    <row r="389" spans="1:24" s="3" customFormat="1" ht="15.75" x14ac:dyDescent="0.25">
      <c r="A389" s="3">
        <v>2</v>
      </c>
      <c r="B389" s="96"/>
      <c r="C389" s="88" t="s">
        <v>1263</v>
      </c>
      <c r="D389" s="88" t="s">
        <v>1278</v>
      </c>
      <c r="E389" s="81" t="s">
        <v>1281</v>
      </c>
      <c r="I389" s="51"/>
      <c r="W389" s="89"/>
      <c r="X389" s="61"/>
    </row>
    <row r="390" spans="1:24" x14ac:dyDescent="0.2">
      <c r="A390" s="85"/>
      <c r="B390" s="96"/>
      <c r="C390" s="96"/>
      <c r="D390" s="96"/>
      <c r="E390" s="96"/>
      <c r="F390" s="58" t="s">
        <v>1264</v>
      </c>
      <c r="G390" s="58" t="s">
        <v>1279</v>
      </c>
      <c r="H390" s="36"/>
      <c r="I390" s="73"/>
      <c r="J390" s="74">
        <f>SUM(J391:J411)</f>
        <v>0</v>
      </c>
      <c r="K390" s="74">
        <f t="shared" ref="K390:U390" si="39">SUM(K391:K411)</f>
        <v>0</v>
      </c>
      <c r="L390" s="74">
        <f t="shared" si="39"/>
        <v>0</v>
      </c>
      <c r="M390" s="74">
        <f t="shared" si="39"/>
        <v>0</v>
      </c>
      <c r="N390" s="74">
        <f t="shared" si="39"/>
        <v>0</v>
      </c>
      <c r="O390" s="74">
        <f t="shared" si="39"/>
        <v>0</v>
      </c>
      <c r="P390" s="74">
        <f t="shared" si="39"/>
        <v>0</v>
      </c>
      <c r="Q390" s="74">
        <f t="shared" si="39"/>
        <v>0</v>
      </c>
      <c r="R390" s="74">
        <f t="shared" si="39"/>
        <v>0</v>
      </c>
      <c r="S390" s="74">
        <f t="shared" si="39"/>
        <v>0</v>
      </c>
      <c r="T390" s="74">
        <f t="shared" si="39"/>
        <v>0</v>
      </c>
      <c r="U390" s="74">
        <f t="shared" si="39"/>
        <v>0</v>
      </c>
      <c r="V390" s="75">
        <f>SUM(J390:U390)</f>
        <v>0</v>
      </c>
      <c r="W390" s="110">
        <f>SUM(J390:U390)-V390</f>
        <v>0</v>
      </c>
      <c r="X390" s="84"/>
    </row>
    <row r="391" spans="1:24" x14ac:dyDescent="0.2">
      <c r="A391" s="85"/>
      <c r="B391" s="96"/>
      <c r="C391" s="96"/>
      <c r="D391" s="96"/>
      <c r="E391" s="96"/>
      <c r="F391" s="96"/>
      <c r="G391" s="96"/>
      <c r="H391" s="65" t="s">
        <v>58</v>
      </c>
      <c r="I391" s="62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80">
        <f>SUM(J391:U391)</f>
        <v>0</v>
      </c>
    </row>
    <row r="392" spans="1:24" x14ac:dyDescent="0.2">
      <c r="A392" s="85"/>
      <c r="B392" s="96"/>
      <c r="C392" s="96"/>
      <c r="D392" s="96"/>
      <c r="E392" s="96"/>
      <c r="F392" s="96"/>
      <c r="G392" s="96"/>
      <c r="H392" s="65" t="s">
        <v>59</v>
      </c>
      <c r="I392" s="62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80">
        <f t="shared" ref="V392:V411" si="40">SUM(J392:U392)</f>
        <v>0</v>
      </c>
    </row>
    <row r="393" spans="1:24" x14ac:dyDescent="0.2">
      <c r="A393" s="85"/>
      <c r="B393" s="96"/>
      <c r="C393" s="96"/>
      <c r="D393" s="96"/>
      <c r="E393" s="96"/>
      <c r="F393" s="96"/>
      <c r="G393" s="96"/>
      <c r="H393" s="65" t="s">
        <v>60</v>
      </c>
      <c r="I393" s="62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80">
        <f t="shared" si="40"/>
        <v>0</v>
      </c>
    </row>
    <row r="394" spans="1:24" x14ac:dyDescent="0.2">
      <c r="A394" s="85"/>
      <c r="B394" s="96"/>
      <c r="C394" s="96"/>
      <c r="D394" s="96"/>
      <c r="E394" s="96"/>
      <c r="F394" s="96"/>
      <c r="G394" s="96"/>
      <c r="H394" s="65" t="s">
        <v>61</v>
      </c>
      <c r="I394" s="62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80">
        <f t="shared" si="40"/>
        <v>0</v>
      </c>
    </row>
    <row r="395" spans="1:24" x14ac:dyDescent="0.2">
      <c r="A395" s="85"/>
      <c r="B395" s="96"/>
      <c r="C395" s="96"/>
      <c r="D395" s="96"/>
      <c r="E395" s="96"/>
      <c r="F395" s="96"/>
      <c r="G395" s="96"/>
      <c r="H395" s="65" t="s">
        <v>62</v>
      </c>
      <c r="I395" s="62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80">
        <f t="shared" si="40"/>
        <v>0</v>
      </c>
    </row>
    <row r="396" spans="1:24" x14ac:dyDescent="0.2">
      <c r="A396" s="85"/>
      <c r="B396" s="96"/>
      <c r="C396" s="96"/>
      <c r="D396" s="96"/>
      <c r="E396" s="96"/>
      <c r="F396" s="96"/>
      <c r="G396" s="96"/>
      <c r="H396" s="65" t="s">
        <v>63</v>
      </c>
      <c r="I396" s="62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80">
        <f t="shared" si="40"/>
        <v>0</v>
      </c>
    </row>
    <row r="397" spans="1:24" x14ac:dyDescent="0.2">
      <c r="A397" s="85"/>
      <c r="B397" s="96"/>
      <c r="C397" s="96"/>
      <c r="D397" s="96"/>
      <c r="E397" s="96"/>
      <c r="F397" s="96"/>
      <c r="G397" s="96"/>
      <c r="H397" s="65" t="s">
        <v>64</v>
      </c>
      <c r="I397" s="66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80">
        <f t="shared" si="40"/>
        <v>0</v>
      </c>
    </row>
    <row r="398" spans="1:24" x14ac:dyDescent="0.2">
      <c r="A398" s="85"/>
      <c r="B398" s="96"/>
      <c r="C398" s="96"/>
      <c r="D398" s="96"/>
      <c r="E398" s="96"/>
      <c r="F398" s="96"/>
      <c r="G398" s="96"/>
      <c r="H398" s="65" t="s">
        <v>65</v>
      </c>
      <c r="I398" s="66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80">
        <f t="shared" si="40"/>
        <v>0</v>
      </c>
    </row>
    <row r="399" spans="1:24" x14ac:dyDescent="0.2">
      <c r="A399" s="85"/>
      <c r="B399" s="96"/>
      <c r="C399" s="96"/>
      <c r="D399" s="96"/>
      <c r="E399" s="96"/>
      <c r="F399" s="96"/>
      <c r="G399" s="96"/>
      <c r="H399" s="65" t="s">
        <v>66</v>
      </c>
      <c r="I399" s="66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80">
        <f t="shared" si="40"/>
        <v>0</v>
      </c>
    </row>
    <row r="400" spans="1:24" x14ac:dyDescent="0.2">
      <c r="A400" s="85"/>
      <c r="B400" s="96"/>
      <c r="C400" s="96"/>
      <c r="D400" s="96"/>
      <c r="E400" s="96"/>
      <c r="F400" s="96"/>
      <c r="G400" s="96"/>
      <c r="H400" s="65" t="s">
        <v>67</v>
      </c>
      <c r="I400" s="66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80">
        <f t="shared" si="40"/>
        <v>0</v>
      </c>
    </row>
    <row r="401" spans="1:24" x14ac:dyDescent="0.2">
      <c r="A401" s="85"/>
      <c r="B401" s="96"/>
      <c r="C401" s="96"/>
      <c r="D401" s="96"/>
      <c r="E401" s="96"/>
      <c r="F401" s="96"/>
      <c r="G401" s="96"/>
      <c r="H401" s="65" t="s">
        <v>68</v>
      </c>
      <c r="I401" s="66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80">
        <f t="shared" si="40"/>
        <v>0</v>
      </c>
    </row>
    <row r="402" spans="1:24" x14ac:dyDescent="0.2">
      <c r="A402" s="85"/>
      <c r="B402" s="96"/>
      <c r="C402" s="96"/>
      <c r="D402" s="96"/>
      <c r="E402" s="96"/>
      <c r="F402" s="96"/>
      <c r="G402" s="96"/>
      <c r="H402" s="65" t="s">
        <v>69</v>
      </c>
      <c r="I402" s="66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80">
        <f t="shared" si="40"/>
        <v>0</v>
      </c>
    </row>
    <row r="403" spans="1:24" x14ac:dyDescent="0.2">
      <c r="A403" s="85"/>
      <c r="B403" s="96"/>
      <c r="C403" s="96"/>
      <c r="D403" s="96"/>
      <c r="E403" s="96"/>
      <c r="F403" s="96"/>
      <c r="G403" s="96"/>
      <c r="H403" s="65" t="s">
        <v>70</v>
      </c>
      <c r="I403" s="66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80">
        <f t="shared" si="40"/>
        <v>0</v>
      </c>
    </row>
    <row r="404" spans="1:24" x14ac:dyDescent="0.2">
      <c r="A404" s="85"/>
      <c r="B404" s="96"/>
      <c r="C404" s="96"/>
      <c r="D404" s="96"/>
      <c r="E404" s="96"/>
      <c r="F404" s="96"/>
      <c r="G404" s="96"/>
      <c r="H404" s="65" t="s">
        <v>71</v>
      </c>
      <c r="I404" s="66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80">
        <f t="shared" si="40"/>
        <v>0</v>
      </c>
    </row>
    <row r="405" spans="1:24" x14ac:dyDescent="0.2">
      <c r="A405" s="85"/>
      <c r="B405" s="96"/>
      <c r="C405" s="96"/>
      <c r="D405" s="96"/>
      <c r="E405" s="96"/>
      <c r="F405" s="96"/>
      <c r="G405" s="96"/>
      <c r="H405" s="65" t="s">
        <v>72</v>
      </c>
      <c r="I405" s="66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80">
        <f t="shared" si="40"/>
        <v>0</v>
      </c>
    </row>
    <row r="406" spans="1:24" x14ac:dyDescent="0.2">
      <c r="A406" s="85"/>
      <c r="B406" s="96"/>
      <c r="C406" s="96"/>
      <c r="D406" s="96"/>
      <c r="E406" s="96"/>
      <c r="F406" s="96"/>
      <c r="G406" s="96"/>
      <c r="H406" s="65" t="s">
        <v>73</v>
      </c>
      <c r="I406" s="66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80">
        <f t="shared" si="40"/>
        <v>0</v>
      </c>
    </row>
    <row r="407" spans="1:24" x14ac:dyDescent="0.2">
      <c r="A407" s="85"/>
      <c r="B407" s="96"/>
      <c r="C407" s="96"/>
      <c r="D407" s="96"/>
      <c r="E407" s="96"/>
      <c r="F407" s="96"/>
      <c r="G407" s="96"/>
      <c r="H407" s="65" t="s">
        <v>74</v>
      </c>
      <c r="I407" s="66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80">
        <f t="shared" si="40"/>
        <v>0</v>
      </c>
    </row>
    <row r="408" spans="1:24" x14ac:dyDescent="0.2">
      <c r="A408" s="85"/>
      <c r="B408" s="96"/>
      <c r="C408" s="96"/>
      <c r="D408" s="96"/>
      <c r="E408" s="96"/>
      <c r="F408" s="96"/>
      <c r="G408" s="96"/>
      <c r="H408" s="65" t="s">
        <v>75</v>
      </c>
      <c r="I408" s="66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80">
        <f t="shared" si="40"/>
        <v>0</v>
      </c>
    </row>
    <row r="409" spans="1:24" x14ac:dyDescent="0.2">
      <c r="A409" s="85"/>
      <c r="B409" s="96"/>
      <c r="C409" s="96"/>
      <c r="D409" s="96"/>
      <c r="E409" s="96"/>
      <c r="F409" s="96"/>
      <c r="G409" s="96"/>
      <c r="H409" s="65" t="s">
        <v>76</v>
      </c>
      <c r="I409" s="66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80">
        <f t="shared" si="40"/>
        <v>0</v>
      </c>
    </row>
    <row r="410" spans="1:24" x14ac:dyDescent="0.2">
      <c r="A410" s="85"/>
      <c r="B410" s="96"/>
      <c r="C410" s="96"/>
      <c r="D410" s="96"/>
      <c r="E410" s="96"/>
      <c r="F410" s="96"/>
      <c r="G410" s="96"/>
      <c r="H410" s="65" t="s">
        <v>77</v>
      </c>
      <c r="I410" s="66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80">
        <f t="shared" si="40"/>
        <v>0</v>
      </c>
    </row>
    <row r="411" spans="1:24" x14ac:dyDescent="0.2">
      <c r="A411" s="85"/>
      <c r="B411" s="96"/>
      <c r="C411" s="96"/>
      <c r="D411" s="96"/>
      <c r="E411" s="96"/>
      <c r="F411" s="96"/>
      <c r="G411" s="96"/>
      <c r="H411" s="65" t="s">
        <v>56</v>
      </c>
      <c r="I411" s="62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80">
        <f t="shared" si="40"/>
        <v>0</v>
      </c>
    </row>
    <row r="412" spans="1:24" s="36" customFormat="1" ht="15.75" x14ac:dyDescent="0.25">
      <c r="A412" s="92" t="s">
        <v>1261</v>
      </c>
      <c r="B412" s="35" t="s">
        <v>26</v>
      </c>
      <c r="C412" s="83"/>
      <c r="D412" s="83"/>
      <c r="E412" s="1"/>
      <c r="H412" s="66"/>
      <c r="I412" s="73"/>
      <c r="J412" s="35">
        <f t="shared" ref="J412:U412" si="41">J414+J460+J437</f>
        <v>69150</v>
      </c>
      <c r="K412" s="35">
        <f t="shared" si="41"/>
        <v>118650</v>
      </c>
      <c r="L412" s="35">
        <f t="shared" si="41"/>
        <v>109350</v>
      </c>
      <c r="M412" s="35">
        <f t="shared" si="41"/>
        <v>109450</v>
      </c>
      <c r="N412" s="35">
        <f t="shared" si="41"/>
        <v>111350</v>
      </c>
      <c r="O412" s="35">
        <f t="shared" si="41"/>
        <v>109250</v>
      </c>
      <c r="P412" s="35">
        <f t="shared" si="41"/>
        <v>69150</v>
      </c>
      <c r="Q412" s="35">
        <f t="shared" si="41"/>
        <v>75350</v>
      </c>
      <c r="R412" s="35">
        <f t="shared" si="41"/>
        <v>75150</v>
      </c>
      <c r="S412" s="35">
        <f t="shared" si="41"/>
        <v>69150</v>
      </c>
      <c r="T412" s="35">
        <f t="shared" si="41"/>
        <v>69150</v>
      </c>
      <c r="U412" s="35">
        <f t="shared" si="41"/>
        <v>69150</v>
      </c>
      <c r="V412" s="35">
        <f>V414+V460+V437</f>
        <v>1054300</v>
      </c>
      <c r="W412" s="89">
        <f>SUM(J412:U412)-V412</f>
        <v>0</v>
      </c>
    </row>
    <row r="413" spans="1:24" s="3" customFormat="1" ht="15.75" x14ac:dyDescent="0.25">
      <c r="A413" s="3">
        <v>1</v>
      </c>
      <c r="B413" s="96"/>
      <c r="C413" s="88" t="s">
        <v>1218</v>
      </c>
      <c r="D413" s="88" t="s">
        <v>1218</v>
      </c>
      <c r="E413" s="81" t="s">
        <v>1219</v>
      </c>
      <c r="I413" s="51"/>
      <c r="W413" s="89"/>
      <c r="X413" s="61"/>
    </row>
    <row r="414" spans="1:24" x14ac:dyDescent="0.2">
      <c r="A414" s="85"/>
      <c r="B414" s="96"/>
      <c r="C414" s="96"/>
      <c r="D414" s="96"/>
      <c r="E414" s="96"/>
      <c r="F414" s="58" t="s">
        <v>1220</v>
      </c>
      <c r="G414" s="58" t="s">
        <v>1220</v>
      </c>
      <c r="H414" s="36"/>
      <c r="I414" s="73"/>
      <c r="J414" s="74">
        <f t="shared" ref="J414:U414" si="42">SUM(J415:J435)</f>
        <v>40060</v>
      </c>
      <c r="K414" s="74">
        <f t="shared" si="42"/>
        <v>44060</v>
      </c>
      <c r="L414" s="74">
        <f t="shared" si="42"/>
        <v>40060</v>
      </c>
      <c r="M414" s="74">
        <f t="shared" si="42"/>
        <v>40060</v>
      </c>
      <c r="N414" s="74">
        <f t="shared" si="42"/>
        <v>41160</v>
      </c>
      <c r="O414" s="74">
        <f t="shared" si="42"/>
        <v>40060</v>
      </c>
      <c r="P414" s="74">
        <f t="shared" si="42"/>
        <v>40060</v>
      </c>
      <c r="Q414" s="74">
        <f t="shared" si="42"/>
        <v>43060</v>
      </c>
      <c r="R414" s="74">
        <f t="shared" si="42"/>
        <v>43060</v>
      </c>
      <c r="S414" s="74">
        <f t="shared" si="42"/>
        <v>40060</v>
      </c>
      <c r="T414" s="74">
        <f t="shared" si="42"/>
        <v>40060</v>
      </c>
      <c r="U414" s="74">
        <f t="shared" si="42"/>
        <v>40060</v>
      </c>
      <c r="V414" s="75">
        <f>SUM(J414:U414)</f>
        <v>491820</v>
      </c>
      <c r="W414" s="110">
        <f>SUM(J414:U414)-V414</f>
        <v>0</v>
      </c>
      <c r="X414" s="84"/>
    </row>
    <row r="415" spans="1:24" x14ac:dyDescent="0.2">
      <c r="A415" s="85"/>
      <c r="B415" s="96"/>
      <c r="C415" s="96"/>
      <c r="D415" s="96"/>
      <c r="E415" s="96"/>
      <c r="F415" s="96"/>
      <c r="G415" s="96"/>
      <c r="H415" s="65" t="s">
        <v>58</v>
      </c>
      <c r="I415" s="62"/>
      <c r="J415" s="65">
        <v>25000</v>
      </c>
      <c r="K415" s="65">
        <v>25000</v>
      </c>
      <c r="L415" s="65">
        <v>25000</v>
      </c>
      <c r="M415" s="65">
        <v>25000</v>
      </c>
      <c r="N415" s="65">
        <v>25000</v>
      </c>
      <c r="O415" s="65">
        <v>25000</v>
      </c>
      <c r="P415" s="65">
        <v>25000</v>
      </c>
      <c r="Q415" s="65">
        <v>25000</v>
      </c>
      <c r="R415" s="65">
        <v>25000</v>
      </c>
      <c r="S415" s="65">
        <v>25000</v>
      </c>
      <c r="T415" s="65">
        <v>25000</v>
      </c>
      <c r="U415" s="65">
        <v>25000</v>
      </c>
      <c r="V415" s="80">
        <f>SUM(J415:U415)</f>
        <v>300000</v>
      </c>
    </row>
    <row r="416" spans="1:24" x14ac:dyDescent="0.2">
      <c r="A416" s="85"/>
      <c r="B416" s="96"/>
      <c r="C416" s="96"/>
      <c r="D416" s="96"/>
      <c r="E416" s="96"/>
      <c r="F416" s="96"/>
      <c r="G416" s="96"/>
      <c r="H416" s="65" t="s">
        <v>59</v>
      </c>
      <c r="I416" s="62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80">
        <f t="shared" ref="V416:V435" si="43">SUM(J416:U416)</f>
        <v>0</v>
      </c>
    </row>
    <row r="417" spans="1:22" x14ac:dyDescent="0.2">
      <c r="A417" s="85"/>
      <c r="B417" s="96"/>
      <c r="C417" s="96"/>
      <c r="D417" s="96"/>
      <c r="E417" s="96"/>
      <c r="F417" s="96"/>
      <c r="G417" s="96"/>
      <c r="H417" s="65" t="s">
        <v>60</v>
      </c>
      <c r="I417" s="62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80">
        <f t="shared" si="43"/>
        <v>0</v>
      </c>
    </row>
    <row r="418" spans="1:22" x14ac:dyDescent="0.2">
      <c r="A418" s="85"/>
      <c r="B418" s="96"/>
      <c r="C418" s="96"/>
      <c r="D418" s="96"/>
      <c r="E418" s="96"/>
      <c r="F418" s="96"/>
      <c r="G418" s="96"/>
      <c r="H418" s="65" t="s">
        <v>61</v>
      </c>
      <c r="I418" s="62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80">
        <f t="shared" si="43"/>
        <v>0</v>
      </c>
    </row>
    <row r="419" spans="1:22" x14ac:dyDescent="0.2">
      <c r="A419" s="85"/>
      <c r="B419" s="96"/>
      <c r="C419" s="96"/>
      <c r="D419" s="96"/>
      <c r="E419" s="96"/>
      <c r="F419" s="96"/>
      <c r="G419" s="96"/>
      <c r="H419" s="65" t="s">
        <v>62</v>
      </c>
      <c r="I419" s="62"/>
      <c r="J419" s="65"/>
      <c r="K419" s="65"/>
      <c r="L419" s="65"/>
      <c r="M419" s="65"/>
      <c r="N419" s="65">
        <v>500</v>
      </c>
      <c r="O419" s="65"/>
      <c r="P419" s="65"/>
      <c r="Q419" s="65">
        <v>500</v>
      </c>
      <c r="R419" s="65">
        <v>500</v>
      </c>
      <c r="S419" s="65"/>
      <c r="T419" s="65"/>
      <c r="U419" s="65"/>
      <c r="V419" s="80">
        <f t="shared" si="43"/>
        <v>1500</v>
      </c>
    </row>
    <row r="420" spans="1:22" x14ac:dyDescent="0.2">
      <c r="A420" s="85"/>
      <c r="B420" s="96"/>
      <c r="C420" s="96"/>
      <c r="D420" s="96"/>
      <c r="E420" s="96"/>
      <c r="F420" s="96"/>
      <c r="G420" s="96"/>
      <c r="H420" s="65" t="s">
        <v>63</v>
      </c>
      <c r="I420" s="62"/>
      <c r="J420" s="65"/>
      <c r="K420" s="65">
        <v>4000</v>
      </c>
      <c r="L420" s="65"/>
      <c r="M420" s="65"/>
      <c r="N420" s="65">
        <v>600</v>
      </c>
      <c r="O420" s="65"/>
      <c r="P420" s="65"/>
      <c r="Q420" s="65">
        <v>2500</v>
      </c>
      <c r="R420" s="65">
        <v>2500</v>
      </c>
      <c r="S420" s="65"/>
      <c r="T420" s="65"/>
      <c r="U420" s="65"/>
      <c r="V420" s="80">
        <f t="shared" si="43"/>
        <v>9600</v>
      </c>
    </row>
    <row r="421" spans="1:22" x14ac:dyDescent="0.2">
      <c r="A421" s="85"/>
      <c r="B421" s="96"/>
      <c r="C421" s="96"/>
      <c r="D421" s="96"/>
      <c r="E421" s="96"/>
      <c r="F421" s="96"/>
      <c r="G421" s="96"/>
      <c r="H421" s="65" t="s">
        <v>64</v>
      </c>
      <c r="I421" s="66"/>
      <c r="J421" s="65">
        <v>15000</v>
      </c>
      <c r="K421" s="65">
        <v>15000</v>
      </c>
      <c r="L421" s="65">
        <v>15000</v>
      </c>
      <c r="M421" s="65">
        <v>15000</v>
      </c>
      <c r="N421" s="65">
        <v>15000</v>
      </c>
      <c r="O421" s="65">
        <v>15000</v>
      </c>
      <c r="P421" s="65">
        <v>15000</v>
      </c>
      <c r="Q421" s="65">
        <v>15000</v>
      </c>
      <c r="R421" s="65">
        <v>15000</v>
      </c>
      <c r="S421" s="65">
        <v>15000</v>
      </c>
      <c r="T421" s="65">
        <v>15000</v>
      </c>
      <c r="U421" s="65">
        <v>15000</v>
      </c>
      <c r="V421" s="80">
        <f t="shared" si="43"/>
        <v>180000</v>
      </c>
    </row>
    <row r="422" spans="1:22" x14ac:dyDescent="0.2">
      <c r="A422" s="85"/>
      <c r="B422" s="96"/>
      <c r="C422" s="96"/>
      <c r="D422" s="96"/>
      <c r="E422" s="96"/>
      <c r="F422" s="96"/>
      <c r="G422" s="96"/>
      <c r="H422" s="65" t="s">
        <v>65</v>
      </c>
      <c r="I422" s="66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80">
        <f t="shared" si="43"/>
        <v>0</v>
      </c>
    </row>
    <row r="423" spans="1:22" x14ac:dyDescent="0.2">
      <c r="A423" s="85"/>
      <c r="B423" s="96"/>
      <c r="C423" s="96"/>
      <c r="D423" s="96"/>
      <c r="E423" s="96"/>
      <c r="F423" s="96"/>
      <c r="G423" s="96"/>
      <c r="H423" s="65" t="s">
        <v>66</v>
      </c>
      <c r="I423" s="66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80">
        <f t="shared" si="43"/>
        <v>0</v>
      </c>
    </row>
    <row r="424" spans="1:22" x14ac:dyDescent="0.2">
      <c r="A424" s="85"/>
      <c r="B424" s="96"/>
      <c r="C424" s="96"/>
      <c r="D424" s="96"/>
      <c r="E424" s="96"/>
      <c r="F424" s="96"/>
      <c r="G424" s="96"/>
      <c r="H424" s="65" t="s">
        <v>67</v>
      </c>
      <c r="I424" s="66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80">
        <f t="shared" si="43"/>
        <v>0</v>
      </c>
    </row>
    <row r="425" spans="1:22" x14ac:dyDescent="0.2">
      <c r="A425" s="85"/>
      <c r="B425" s="96"/>
      <c r="C425" s="96"/>
      <c r="D425" s="96"/>
      <c r="E425" s="96"/>
      <c r="F425" s="96"/>
      <c r="G425" s="96"/>
      <c r="H425" s="65" t="s">
        <v>68</v>
      </c>
      <c r="I425" s="66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80">
        <f t="shared" si="43"/>
        <v>0</v>
      </c>
    </row>
    <row r="426" spans="1:22" x14ac:dyDescent="0.2">
      <c r="A426" s="85"/>
      <c r="B426" s="96"/>
      <c r="C426" s="96"/>
      <c r="D426" s="96"/>
      <c r="E426" s="96"/>
      <c r="F426" s="96"/>
      <c r="G426" s="96"/>
      <c r="H426" s="65" t="s">
        <v>69</v>
      </c>
      <c r="I426" s="66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80">
        <f t="shared" si="43"/>
        <v>0</v>
      </c>
    </row>
    <row r="427" spans="1:22" x14ac:dyDescent="0.2">
      <c r="A427" s="85"/>
      <c r="B427" s="96"/>
      <c r="C427" s="96"/>
      <c r="D427" s="96"/>
      <c r="E427" s="96"/>
      <c r="F427" s="96"/>
      <c r="G427" s="96"/>
      <c r="H427" s="65" t="s">
        <v>70</v>
      </c>
      <c r="I427" s="66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80">
        <f t="shared" si="43"/>
        <v>0</v>
      </c>
    </row>
    <row r="428" spans="1:22" x14ac:dyDescent="0.2">
      <c r="A428" s="85"/>
      <c r="B428" s="96"/>
      <c r="C428" s="96"/>
      <c r="D428" s="96"/>
      <c r="E428" s="96"/>
      <c r="F428" s="96"/>
      <c r="G428" s="96"/>
      <c r="H428" s="65" t="s">
        <v>71</v>
      </c>
      <c r="I428" s="66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80">
        <f t="shared" si="43"/>
        <v>0</v>
      </c>
    </row>
    <row r="429" spans="1:22" x14ac:dyDescent="0.2">
      <c r="A429" s="85"/>
      <c r="B429" s="96"/>
      <c r="C429" s="96"/>
      <c r="D429" s="96"/>
      <c r="E429" s="96"/>
      <c r="F429" s="96"/>
      <c r="G429" s="96"/>
      <c r="H429" s="65" t="s">
        <v>72</v>
      </c>
      <c r="I429" s="66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80">
        <f t="shared" si="43"/>
        <v>0</v>
      </c>
    </row>
    <row r="430" spans="1:22" x14ac:dyDescent="0.2">
      <c r="A430" s="85"/>
      <c r="B430" s="96"/>
      <c r="C430" s="96"/>
      <c r="D430" s="96"/>
      <c r="E430" s="96"/>
      <c r="F430" s="96"/>
      <c r="G430" s="96"/>
      <c r="H430" s="65" t="s">
        <v>73</v>
      </c>
      <c r="I430" s="66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80">
        <f t="shared" si="43"/>
        <v>0</v>
      </c>
    </row>
    <row r="431" spans="1:22" x14ac:dyDescent="0.2">
      <c r="A431" s="85"/>
      <c r="B431" s="96"/>
      <c r="C431" s="96"/>
      <c r="D431" s="96"/>
      <c r="E431" s="96"/>
      <c r="F431" s="96"/>
      <c r="G431" s="96"/>
      <c r="H431" s="65" t="s">
        <v>74</v>
      </c>
      <c r="I431" s="66"/>
      <c r="J431" s="65">
        <v>60</v>
      </c>
      <c r="K431" s="65">
        <v>60</v>
      </c>
      <c r="L431" s="65">
        <v>60</v>
      </c>
      <c r="M431" s="65">
        <v>60</v>
      </c>
      <c r="N431" s="65">
        <v>60</v>
      </c>
      <c r="O431" s="65">
        <v>60</v>
      </c>
      <c r="P431" s="65">
        <v>60</v>
      </c>
      <c r="Q431" s="65">
        <v>60</v>
      </c>
      <c r="R431" s="65">
        <v>60</v>
      </c>
      <c r="S431" s="65">
        <v>60</v>
      </c>
      <c r="T431" s="65">
        <v>60</v>
      </c>
      <c r="U431" s="65">
        <v>60</v>
      </c>
      <c r="V431" s="80">
        <f t="shared" si="43"/>
        <v>720</v>
      </c>
    </row>
    <row r="432" spans="1:22" x14ac:dyDescent="0.2">
      <c r="A432" s="85"/>
      <c r="B432" s="96"/>
      <c r="C432" s="96"/>
      <c r="D432" s="96"/>
      <c r="E432" s="96"/>
      <c r="F432" s="96"/>
      <c r="G432" s="96"/>
      <c r="H432" s="65" t="s">
        <v>75</v>
      </c>
      <c r="I432" s="66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80">
        <f t="shared" si="43"/>
        <v>0</v>
      </c>
    </row>
    <row r="433" spans="1:26" x14ac:dyDescent="0.2">
      <c r="A433" s="85"/>
      <c r="B433" s="96"/>
      <c r="C433" s="96"/>
      <c r="D433" s="96"/>
      <c r="E433" s="96"/>
      <c r="F433" s="96"/>
      <c r="G433" s="96"/>
      <c r="H433" s="65" t="s">
        <v>76</v>
      </c>
      <c r="I433" s="66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80">
        <f t="shared" si="43"/>
        <v>0</v>
      </c>
    </row>
    <row r="434" spans="1:26" x14ac:dyDescent="0.2">
      <c r="A434" s="85"/>
      <c r="B434" s="96"/>
      <c r="C434" s="96"/>
      <c r="D434" s="96"/>
      <c r="E434" s="96"/>
      <c r="F434" s="96"/>
      <c r="G434" s="96"/>
      <c r="H434" s="65" t="s">
        <v>77</v>
      </c>
      <c r="I434" s="66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80">
        <f t="shared" si="43"/>
        <v>0</v>
      </c>
    </row>
    <row r="435" spans="1:26" x14ac:dyDescent="0.2">
      <c r="A435" s="85"/>
      <c r="B435" s="96"/>
      <c r="C435" s="96"/>
      <c r="D435" s="96"/>
      <c r="E435" s="96"/>
      <c r="F435" s="96"/>
      <c r="G435" s="96"/>
      <c r="H435" s="65" t="s">
        <v>56</v>
      </c>
      <c r="I435" s="62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80">
        <f t="shared" si="43"/>
        <v>0</v>
      </c>
    </row>
    <row r="436" spans="1:26" ht="15.75" x14ac:dyDescent="0.25">
      <c r="A436" s="3">
        <v>2</v>
      </c>
      <c r="B436" s="96"/>
      <c r="C436" s="88" t="s">
        <v>1218</v>
      </c>
      <c r="D436" s="88" t="s">
        <v>1218</v>
      </c>
      <c r="E436" s="81" t="s">
        <v>1250</v>
      </c>
      <c r="F436" s="3"/>
      <c r="G436" s="3"/>
      <c r="H436" s="3"/>
      <c r="I436" s="5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89"/>
    </row>
    <row r="437" spans="1:26" x14ac:dyDescent="0.2">
      <c r="A437" s="85"/>
      <c r="B437" s="96"/>
      <c r="C437" s="96"/>
      <c r="D437" s="96"/>
      <c r="E437" s="96"/>
      <c r="F437" s="58" t="s">
        <v>1251</v>
      </c>
      <c r="G437" s="58" t="s">
        <v>1251</v>
      </c>
      <c r="H437" s="36"/>
      <c r="I437" s="66"/>
      <c r="J437" s="74">
        <f>SUM(J438:J458)</f>
        <v>29090</v>
      </c>
      <c r="K437" s="74">
        <f t="shared" ref="K437:U437" si="44">SUM(K438:K458)</f>
        <v>34590</v>
      </c>
      <c r="L437" s="74">
        <f t="shared" si="44"/>
        <v>29290</v>
      </c>
      <c r="M437" s="74">
        <f t="shared" si="44"/>
        <v>29390</v>
      </c>
      <c r="N437" s="74">
        <f t="shared" si="44"/>
        <v>30190</v>
      </c>
      <c r="O437" s="74">
        <f t="shared" si="44"/>
        <v>29190</v>
      </c>
      <c r="P437" s="74">
        <f t="shared" si="44"/>
        <v>29090</v>
      </c>
      <c r="Q437" s="74">
        <f t="shared" si="44"/>
        <v>32290</v>
      </c>
      <c r="R437" s="74">
        <f t="shared" si="44"/>
        <v>32090</v>
      </c>
      <c r="S437" s="74">
        <f t="shared" si="44"/>
        <v>29090</v>
      </c>
      <c r="T437" s="74">
        <f t="shared" si="44"/>
        <v>29090</v>
      </c>
      <c r="U437" s="74">
        <f t="shared" si="44"/>
        <v>29090</v>
      </c>
      <c r="V437" s="75">
        <f>SUM(J437:U437)</f>
        <v>362480</v>
      </c>
      <c r="W437" s="110">
        <f>SUM(J437:U437)-V437</f>
        <v>0</v>
      </c>
      <c r="X437" s="84"/>
    </row>
    <row r="438" spans="1:26" x14ac:dyDescent="0.2">
      <c r="A438" s="85"/>
      <c r="B438" s="96"/>
      <c r="C438" s="96"/>
      <c r="D438" s="96"/>
      <c r="E438" s="96"/>
      <c r="F438" s="96"/>
      <c r="G438" s="96"/>
      <c r="H438" s="65" t="s">
        <v>58</v>
      </c>
      <c r="I438" s="62"/>
      <c r="J438" s="65">
        <v>29000</v>
      </c>
      <c r="K438" s="65">
        <v>29000</v>
      </c>
      <c r="L438" s="65">
        <v>29000</v>
      </c>
      <c r="M438" s="65">
        <v>29000</v>
      </c>
      <c r="N438" s="65">
        <v>29000</v>
      </c>
      <c r="O438" s="65">
        <v>29000</v>
      </c>
      <c r="P438" s="65">
        <v>29000</v>
      </c>
      <c r="Q438" s="65">
        <v>29000</v>
      </c>
      <c r="R438" s="65">
        <v>29000</v>
      </c>
      <c r="S438" s="65">
        <v>29000</v>
      </c>
      <c r="T438" s="65">
        <v>29000</v>
      </c>
      <c r="U438" s="65">
        <v>29000</v>
      </c>
      <c r="V438" s="80">
        <f>SUM(J438:U438)</f>
        <v>348000</v>
      </c>
      <c r="Z438" s="1" t="s">
        <v>2809</v>
      </c>
    </row>
    <row r="439" spans="1:26" x14ac:dyDescent="0.2">
      <c r="A439" s="85"/>
      <c r="B439" s="96"/>
      <c r="C439" s="96"/>
      <c r="D439" s="96"/>
      <c r="E439" s="96"/>
      <c r="F439" s="96"/>
      <c r="G439" s="96"/>
      <c r="H439" s="65" t="s">
        <v>59</v>
      </c>
      <c r="I439" s="62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80">
        <f t="shared" ref="V439:V458" si="45">SUM(J439:U439)</f>
        <v>0</v>
      </c>
    </row>
    <row r="440" spans="1:26" x14ac:dyDescent="0.2">
      <c r="A440" s="85"/>
      <c r="B440" s="96"/>
      <c r="C440" s="96"/>
      <c r="D440" s="96"/>
      <c r="E440" s="96"/>
      <c r="F440" s="96"/>
      <c r="G440" s="96"/>
      <c r="H440" s="65" t="s">
        <v>60</v>
      </c>
      <c r="I440" s="62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80">
        <f t="shared" si="45"/>
        <v>0</v>
      </c>
    </row>
    <row r="441" spans="1:26" x14ac:dyDescent="0.2">
      <c r="A441" s="85"/>
      <c r="B441" s="96"/>
      <c r="C441" s="96"/>
      <c r="D441" s="96"/>
      <c r="E441" s="96"/>
      <c r="F441" s="96"/>
      <c r="G441" s="96"/>
      <c r="H441" s="65" t="s">
        <v>61</v>
      </c>
      <c r="I441" s="62"/>
      <c r="J441" s="65"/>
      <c r="K441" s="65">
        <v>1500</v>
      </c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80">
        <f t="shared" si="45"/>
        <v>1500</v>
      </c>
    </row>
    <row r="442" spans="1:26" x14ac:dyDescent="0.2">
      <c r="A442" s="85"/>
      <c r="B442" s="96"/>
      <c r="C442" s="96"/>
      <c r="D442" s="96"/>
      <c r="E442" s="96"/>
      <c r="F442" s="96"/>
      <c r="G442" s="96"/>
      <c r="H442" s="65" t="s">
        <v>62</v>
      </c>
      <c r="I442" s="62"/>
      <c r="J442" s="65"/>
      <c r="K442" s="65"/>
      <c r="L442" s="65"/>
      <c r="M442" s="65"/>
      <c r="N442" s="65">
        <v>500</v>
      </c>
      <c r="O442" s="65"/>
      <c r="P442" s="65"/>
      <c r="Q442" s="65">
        <v>500</v>
      </c>
      <c r="R442" s="65">
        <v>500</v>
      </c>
      <c r="S442" s="65"/>
      <c r="T442" s="65"/>
      <c r="U442" s="65"/>
      <c r="V442" s="80">
        <f t="shared" si="45"/>
        <v>1500</v>
      </c>
      <c r="Z442" s="1" t="s">
        <v>2810</v>
      </c>
    </row>
    <row r="443" spans="1:26" x14ac:dyDescent="0.2">
      <c r="A443" s="85"/>
      <c r="B443" s="96"/>
      <c r="C443" s="96"/>
      <c r="D443" s="96"/>
      <c r="E443" s="96"/>
      <c r="F443" s="96"/>
      <c r="G443" s="96"/>
      <c r="H443" s="65" t="s">
        <v>63</v>
      </c>
      <c r="I443" s="62"/>
      <c r="J443" s="65"/>
      <c r="K443" s="65">
        <v>4000</v>
      </c>
      <c r="L443" s="65"/>
      <c r="M443" s="65"/>
      <c r="N443" s="65">
        <v>600</v>
      </c>
      <c r="O443" s="65"/>
      <c r="P443" s="65"/>
      <c r="Q443" s="65">
        <v>2500</v>
      </c>
      <c r="R443" s="65">
        <v>2500</v>
      </c>
      <c r="S443" s="65"/>
      <c r="T443" s="65"/>
      <c r="U443" s="65"/>
      <c r="V443" s="80">
        <f t="shared" si="45"/>
        <v>9600</v>
      </c>
      <c r="Z443" s="1" t="s">
        <v>2811</v>
      </c>
    </row>
    <row r="444" spans="1:26" x14ac:dyDescent="0.2">
      <c r="A444" s="85"/>
      <c r="B444" s="96"/>
      <c r="C444" s="96"/>
      <c r="D444" s="96"/>
      <c r="E444" s="96"/>
      <c r="F444" s="96"/>
      <c r="G444" s="96"/>
      <c r="H444" s="65" t="s">
        <v>64</v>
      </c>
      <c r="I444" s="66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80">
        <f t="shared" si="45"/>
        <v>0</v>
      </c>
    </row>
    <row r="445" spans="1:26" x14ac:dyDescent="0.2">
      <c r="A445" s="85"/>
      <c r="B445" s="96"/>
      <c r="C445" s="96"/>
      <c r="D445" s="96"/>
      <c r="E445" s="96"/>
      <c r="F445" s="96"/>
      <c r="G445" s="96"/>
      <c r="H445" s="65" t="s">
        <v>65</v>
      </c>
      <c r="I445" s="66"/>
      <c r="J445" s="65"/>
      <c r="K445" s="65"/>
      <c r="L445" s="65"/>
      <c r="M445" s="65">
        <v>300</v>
      </c>
      <c r="N445" s="65"/>
      <c r="O445" s="65"/>
      <c r="P445" s="65"/>
      <c r="Q445" s="65"/>
      <c r="R445" s="65"/>
      <c r="S445" s="65"/>
      <c r="T445" s="65"/>
      <c r="U445" s="65"/>
      <c r="V445" s="80">
        <f t="shared" si="45"/>
        <v>300</v>
      </c>
      <c r="Z445" s="1" t="s">
        <v>2812</v>
      </c>
    </row>
    <row r="446" spans="1:26" x14ac:dyDescent="0.2">
      <c r="A446" s="85"/>
      <c r="B446" s="96"/>
      <c r="C446" s="96"/>
      <c r="D446" s="96"/>
      <c r="E446" s="96"/>
      <c r="F446" s="96"/>
      <c r="G446" s="96"/>
      <c r="H446" s="65" t="s">
        <v>66</v>
      </c>
      <c r="I446" s="66"/>
      <c r="J446" s="65"/>
      <c r="K446" s="65"/>
      <c r="L446" s="65">
        <v>200</v>
      </c>
      <c r="M446" s="65"/>
      <c r="N446" s="65"/>
      <c r="O446" s="65"/>
      <c r="P446" s="65"/>
      <c r="Q446" s="65">
        <v>200</v>
      </c>
      <c r="R446" s="65"/>
      <c r="S446" s="65"/>
      <c r="T446" s="65"/>
      <c r="U446" s="65"/>
      <c r="V446" s="80">
        <f t="shared" si="45"/>
        <v>400</v>
      </c>
    </row>
    <row r="447" spans="1:26" x14ac:dyDescent="0.2">
      <c r="A447" s="85"/>
      <c r="B447" s="96"/>
      <c r="C447" s="96"/>
      <c r="D447" s="96"/>
      <c r="E447" s="96"/>
      <c r="F447" s="96"/>
      <c r="G447" s="96"/>
      <c r="H447" s="65" t="s">
        <v>67</v>
      </c>
      <c r="I447" s="66"/>
      <c r="J447" s="65"/>
      <c r="K447" s="65"/>
      <c r="L447" s="65"/>
      <c r="M447" s="65"/>
      <c r="N447" s="65"/>
      <c r="O447" s="65">
        <v>100</v>
      </c>
      <c r="P447" s="65"/>
      <c r="Q447" s="65"/>
      <c r="R447" s="65"/>
      <c r="S447" s="65"/>
      <c r="T447" s="65"/>
      <c r="U447" s="65"/>
      <c r="V447" s="80">
        <f t="shared" si="45"/>
        <v>100</v>
      </c>
    </row>
    <row r="448" spans="1:26" x14ac:dyDescent="0.2">
      <c r="A448" s="85"/>
      <c r="B448" s="96"/>
      <c r="C448" s="96"/>
      <c r="D448" s="96"/>
      <c r="E448" s="96"/>
      <c r="F448" s="96"/>
      <c r="G448" s="96"/>
      <c r="H448" s="65" t="s">
        <v>68</v>
      </c>
      <c r="I448" s="66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80">
        <f t="shared" si="45"/>
        <v>0</v>
      </c>
    </row>
    <row r="449" spans="1:26" x14ac:dyDescent="0.2">
      <c r="A449" s="85"/>
      <c r="B449" s="96"/>
      <c r="C449" s="96"/>
      <c r="D449" s="96"/>
      <c r="E449" s="96"/>
      <c r="F449" s="96"/>
      <c r="G449" s="96"/>
      <c r="H449" s="65" t="s">
        <v>69</v>
      </c>
      <c r="I449" s="66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80">
        <f t="shared" si="45"/>
        <v>0</v>
      </c>
    </row>
    <row r="450" spans="1:26" x14ac:dyDescent="0.2">
      <c r="A450" s="85"/>
      <c r="B450" s="96"/>
      <c r="C450" s="96"/>
      <c r="D450" s="96"/>
      <c r="E450" s="96"/>
      <c r="F450" s="96"/>
      <c r="G450" s="96"/>
      <c r="H450" s="65" t="s">
        <v>70</v>
      </c>
      <c r="I450" s="66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80">
        <f t="shared" si="45"/>
        <v>0</v>
      </c>
    </row>
    <row r="451" spans="1:26" x14ac:dyDescent="0.2">
      <c r="A451" s="85"/>
      <c r="B451" s="96"/>
      <c r="C451" s="96"/>
      <c r="D451" s="96"/>
      <c r="E451" s="96"/>
      <c r="F451" s="96"/>
      <c r="G451" s="96"/>
      <c r="H451" s="65" t="s">
        <v>71</v>
      </c>
      <c r="I451" s="66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80">
        <f t="shared" si="45"/>
        <v>0</v>
      </c>
    </row>
    <row r="452" spans="1:26" x14ac:dyDescent="0.2">
      <c r="A452" s="85"/>
      <c r="B452" s="96"/>
      <c r="C452" s="96"/>
      <c r="D452" s="96"/>
      <c r="E452" s="96"/>
      <c r="F452" s="96"/>
      <c r="G452" s="96"/>
      <c r="H452" s="65" t="s">
        <v>72</v>
      </c>
      <c r="I452" s="66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80">
        <f t="shared" si="45"/>
        <v>0</v>
      </c>
    </row>
    <row r="453" spans="1:26" x14ac:dyDescent="0.2">
      <c r="A453" s="85"/>
      <c r="B453" s="96"/>
      <c r="C453" s="96"/>
      <c r="D453" s="96"/>
      <c r="E453" s="96"/>
      <c r="F453" s="96"/>
      <c r="G453" s="96"/>
      <c r="H453" s="65" t="s">
        <v>73</v>
      </c>
      <c r="I453" s="66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80">
        <f t="shared" si="45"/>
        <v>0</v>
      </c>
    </row>
    <row r="454" spans="1:26" x14ac:dyDescent="0.2">
      <c r="A454" s="85"/>
      <c r="B454" s="96"/>
      <c r="C454" s="96"/>
      <c r="D454" s="96"/>
      <c r="E454" s="96"/>
      <c r="F454" s="96"/>
      <c r="G454" s="96"/>
      <c r="H454" s="65" t="s">
        <v>74</v>
      </c>
      <c r="I454" s="66"/>
      <c r="J454" s="65">
        <v>90</v>
      </c>
      <c r="K454" s="65">
        <v>90</v>
      </c>
      <c r="L454" s="65">
        <v>90</v>
      </c>
      <c r="M454" s="65">
        <v>90</v>
      </c>
      <c r="N454" s="65">
        <v>90</v>
      </c>
      <c r="O454" s="65">
        <v>90</v>
      </c>
      <c r="P454" s="65">
        <v>90</v>
      </c>
      <c r="Q454" s="65">
        <v>90</v>
      </c>
      <c r="R454" s="65">
        <v>90</v>
      </c>
      <c r="S454" s="65">
        <v>90</v>
      </c>
      <c r="T454" s="65">
        <v>90</v>
      </c>
      <c r="U454" s="65">
        <v>90</v>
      </c>
      <c r="V454" s="80">
        <f t="shared" si="45"/>
        <v>1080</v>
      </c>
      <c r="Z454" s="1" t="s">
        <v>2813</v>
      </c>
    </row>
    <row r="455" spans="1:26" x14ac:dyDescent="0.2">
      <c r="A455" s="85"/>
      <c r="B455" s="96"/>
      <c r="C455" s="96"/>
      <c r="D455" s="96"/>
      <c r="E455" s="96"/>
      <c r="F455" s="96"/>
      <c r="G455" s="96"/>
      <c r="H455" s="65" t="s">
        <v>75</v>
      </c>
      <c r="I455" s="66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80">
        <f t="shared" si="45"/>
        <v>0</v>
      </c>
    </row>
    <row r="456" spans="1:26" x14ac:dyDescent="0.2">
      <c r="A456" s="85"/>
      <c r="B456" s="96"/>
      <c r="C456" s="96"/>
      <c r="D456" s="96"/>
      <c r="E456" s="96"/>
      <c r="F456" s="96"/>
      <c r="G456" s="96"/>
      <c r="H456" s="65" t="s">
        <v>76</v>
      </c>
      <c r="I456" s="66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80">
        <f t="shared" si="45"/>
        <v>0</v>
      </c>
    </row>
    <row r="457" spans="1:26" x14ac:dyDescent="0.2">
      <c r="A457" s="85"/>
      <c r="B457" s="96"/>
      <c r="C457" s="96"/>
      <c r="D457" s="96"/>
      <c r="E457" s="96"/>
      <c r="F457" s="96"/>
      <c r="G457" s="96"/>
      <c r="H457" s="65" t="s">
        <v>77</v>
      </c>
      <c r="I457" s="66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80">
        <f t="shared" si="45"/>
        <v>0</v>
      </c>
    </row>
    <row r="458" spans="1:26" x14ac:dyDescent="0.2">
      <c r="A458" s="85"/>
      <c r="B458" s="96"/>
      <c r="C458" s="96"/>
      <c r="D458" s="96"/>
      <c r="E458" s="96"/>
      <c r="F458" s="96"/>
      <c r="G458" s="96"/>
      <c r="H458" s="65" t="s">
        <v>56</v>
      </c>
      <c r="I458" s="62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80">
        <f t="shared" si="45"/>
        <v>0</v>
      </c>
      <c r="Z458" s="1" t="s">
        <v>2814</v>
      </c>
    </row>
    <row r="459" spans="1:26" ht="15.75" x14ac:dyDescent="0.25">
      <c r="A459" s="3">
        <v>3</v>
      </c>
      <c r="B459" s="96"/>
      <c r="C459" s="88" t="s">
        <v>1248</v>
      </c>
      <c r="D459" s="88" t="s">
        <v>1248</v>
      </c>
      <c r="E459" s="81" t="s">
        <v>1258</v>
      </c>
      <c r="F459" s="3"/>
      <c r="G459" s="3"/>
      <c r="H459" s="3"/>
      <c r="I459" s="5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89"/>
    </row>
    <row r="460" spans="1:26" x14ac:dyDescent="0.2">
      <c r="A460" s="85"/>
      <c r="B460" s="96"/>
      <c r="C460" s="96"/>
      <c r="D460" s="96"/>
      <c r="E460" s="96"/>
      <c r="F460" s="58" t="s">
        <v>1248</v>
      </c>
      <c r="G460" s="58" t="s">
        <v>1248</v>
      </c>
      <c r="H460" s="36"/>
      <c r="I460" s="66"/>
      <c r="J460" s="74">
        <f>SUM(J461:J481)</f>
        <v>0</v>
      </c>
      <c r="K460" s="74">
        <f t="shared" ref="K460:U460" si="46">SUM(K461:K481)</f>
        <v>40000</v>
      </c>
      <c r="L460" s="74">
        <f t="shared" si="46"/>
        <v>40000</v>
      </c>
      <c r="M460" s="74">
        <f t="shared" si="46"/>
        <v>40000</v>
      </c>
      <c r="N460" s="74">
        <f t="shared" si="46"/>
        <v>40000</v>
      </c>
      <c r="O460" s="74">
        <f t="shared" si="46"/>
        <v>40000</v>
      </c>
      <c r="P460" s="74">
        <f t="shared" si="46"/>
        <v>0</v>
      </c>
      <c r="Q460" s="74">
        <f t="shared" si="46"/>
        <v>0</v>
      </c>
      <c r="R460" s="74">
        <f t="shared" si="46"/>
        <v>0</v>
      </c>
      <c r="S460" s="74">
        <f t="shared" si="46"/>
        <v>0</v>
      </c>
      <c r="T460" s="74">
        <f t="shared" si="46"/>
        <v>0</v>
      </c>
      <c r="U460" s="74">
        <f t="shared" si="46"/>
        <v>0</v>
      </c>
      <c r="V460" s="75">
        <f>SUM(J460:U460)</f>
        <v>200000</v>
      </c>
      <c r="W460" s="110">
        <f>SUM(J460:U460)-V460</f>
        <v>0</v>
      </c>
      <c r="X460" s="84"/>
    </row>
    <row r="461" spans="1:26" x14ac:dyDescent="0.2">
      <c r="A461" s="85"/>
      <c r="B461" s="96"/>
      <c r="C461" s="96"/>
      <c r="D461" s="96"/>
      <c r="E461" s="96"/>
      <c r="F461" s="96"/>
      <c r="G461" s="96"/>
      <c r="H461" s="65" t="s">
        <v>58</v>
      </c>
      <c r="I461" s="62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80">
        <f>SUM(J461:U461)</f>
        <v>0</v>
      </c>
    </row>
    <row r="462" spans="1:26" x14ac:dyDescent="0.2">
      <c r="A462" s="85"/>
      <c r="B462" s="96"/>
      <c r="C462" s="96"/>
      <c r="D462" s="96"/>
      <c r="E462" s="96"/>
      <c r="F462" s="96"/>
      <c r="G462" s="96"/>
      <c r="H462" s="65" t="s">
        <v>59</v>
      </c>
      <c r="I462" s="62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80">
        <f t="shared" ref="V462:V481" si="47">SUM(J462:U462)</f>
        <v>0</v>
      </c>
    </row>
    <row r="463" spans="1:26" x14ac:dyDescent="0.2">
      <c r="A463" s="85"/>
      <c r="B463" s="96"/>
      <c r="C463" s="96"/>
      <c r="D463" s="96"/>
      <c r="E463" s="96"/>
      <c r="F463" s="96"/>
      <c r="G463" s="96"/>
      <c r="H463" s="65" t="s">
        <v>60</v>
      </c>
      <c r="I463" s="62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80">
        <f t="shared" si="47"/>
        <v>0</v>
      </c>
    </row>
    <row r="464" spans="1:26" x14ac:dyDescent="0.2">
      <c r="A464" s="85"/>
      <c r="B464" s="96"/>
      <c r="C464" s="96"/>
      <c r="D464" s="96"/>
      <c r="E464" s="96"/>
      <c r="F464" s="96"/>
      <c r="G464" s="96"/>
      <c r="H464" s="65" t="s">
        <v>61</v>
      </c>
      <c r="I464" s="62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80">
        <f t="shared" si="47"/>
        <v>0</v>
      </c>
    </row>
    <row r="465" spans="1:22" x14ac:dyDescent="0.2">
      <c r="A465" s="85"/>
      <c r="B465" s="96"/>
      <c r="C465" s="96"/>
      <c r="D465" s="96"/>
      <c r="E465" s="96"/>
      <c r="F465" s="96"/>
      <c r="G465" s="96"/>
      <c r="H465" s="65" t="s">
        <v>62</v>
      </c>
      <c r="I465" s="62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80">
        <f t="shared" si="47"/>
        <v>0</v>
      </c>
    </row>
    <row r="466" spans="1:22" x14ac:dyDescent="0.2">
      <c r="A466" s="85"/>
      <c r="B466" s="96"/>
      <c r="C466" s="96"/>
      <c r="D466" s="96"/>
      <c r="E466" s="96"/>
      <c r="F466" s="96"/>
      <c r="G466" s="96"/>
      <c r="H466" s="65" t="s">
        <v>63</v>
      </c>
      <c r="I466" s="62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80">
        <f t="shared" si="47"/>
        <v>0</v>
      </c>
    </row>
    <row r="467" spans="1:22" x14ac:dyDescent="0.2">
      <c r="A467" s="85"/>
      <c r="B467" s="96"/>
      <c r="C467" s="96"/>
      <c r="D467" s="96"/>
      <c r="E467" s="96"/>
      <c r="F467" s="96"/>
      <c r="G467" s="96"/>
      <c r="H467" s="65" t="s">
        <v>64</v>
      </c>
      <c r="I467" s="66"/>
      <c r="J467" s="65">
        <v>0</v>
      </c>
      <c r="K467" s="65">
        <v>40000</v>
      </c>
      <c r="L467" s="65">
        <v>40000</v>
      </c>
      <c r="M467" s="65">
        <v>40000</v>
      </c>
      <c r="N467" s="65">
        <v>40000</v>
      </c>
      <c r="O467" s="65">
        <v>40000</v>
      </c>
      <c r="P467" s="65">
        <v>0</v>
      </c>
      <c r="Q467" s="65">
        <v>0</v>
      </c>
      <c r="R467" s="65">
        <v>0</v>
      </c>
      <c r="S467" s="65">
        <v>0</v>
      </c>
      <c r="T467" s="65">
        <v>0</v>
      </c>
      <c r="U467" s="65">
        <v>0</v>
      </c>
      <c r="V467" s="80">
        <f t="shared" si="47"/>
        <v>200000</v>
      </c>
    </row>
    <row r="468" spans="1:22" x14ac:dyDescent="0.2">
      <c r="A468" s="85"/>
      <c r="B468" s="96"/>
      <c r="C468" s="96"/>
      <c r="D468" s="96"/>
      <c r="E468" s="96"/>
      <c r="F468" s="96"/>
      <c r="G468" s="96"/>
      <c r="H468" s="65" t="s">
        <v>65</v>
      </c>
      <c r="I468" s="66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80">
        <f t="shared" si="47"/>
        <v>0</v>
      </c>
    </row>
    <row r="469" spans="1:22" x14ac:dyDescent="0.2">
      <c r="A469" s="85"/>
      <c r="B469" s="96"/>
      <c r="C469" s="96"/>
      <c r="D469" s="96"/>
      <c r="E469" s="96"/>
      <c r="F469" s="96"/>
      <c r="G469" s="96"/>
      <c r="H469" s="65" t="s">
        <v>66</v>
      </c>
      <c r="I469" s="66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80">
        <f t="shared" si="47"/>
        <v>0</v>
      </c>
    </row>
    <row r="470" spans="1:22" x14ac:dyDescent="0.2">
      <c r="A470" s="85"/>
      <c r="B470" s="96"/>
      <c r="C470" s="96"/>
      <c r="D470" s="96"/>
      <c r="E470" s="96"/>
      <c r="F470" s="96"/>
      <c r="G470" s="96"/>
      <c r="H470" s="65" t="s">
        <v>67</v>
      </c>
      <c r="I470" s="66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80">
        <f t="shared" si="47"/>
        <v>0</v>
      </c>
    </row>
    <row r="471" spans="1:22" x14ac:dyDescent="0.2">
      <c r="A471" s="85"/>
      <c r="B471" s="96"/>
      <c r="C471" s="96"/>
      <c r="D471" s="96"/>
      <c r="E471" s="96"/>
      <c r="F471" s="96"/>
      <c r="G471" s="96"/>
      <c r="H471" s="65" t="s">
        <v>68</v>
      </c>
      <c r="I471" s="66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80">
        <f t="shared" si="47"/>
        <v>0</v>
      </c>
    </row>
    <row r="472" spans="1:22" x14ac:dyDescent="0.2">
      <c r="A472" s="85"/>
      <c r="B472" s="96"/>
      <c r="C472" s="96"/>
      <c r="D472" s="96"/>
      <c r="E472" s="96"/>
      <c r="F472" s="96"/>
      <c r="G472" s="96"/>
      <c r="H472" s="65" t="s">
        <v>69</v>
      </c>
      <c r="I472" s="66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80">
        <f t="shared" si="47"/>
        <v>0</v>
      </c>
    </row>
    <row r="473" spans="1:22" x14ac:dyDescent="0.2">
      <c r="A473" s="85"/>
      <c r="B473" s="96"/>
      <c r="C473" s="96"/>
      <c r="D473" s="96"/>
      <c r="E473" s="96"/>
      <c r="F473" s="96"/>
      <c r="G473" s="96"/>
      <c r="H473" s="65" t="s">
        <v>70</v>
      </c>
      <c r="I473" s="66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80">
        <f t="shared" si="47"/>
        <v>0</v>
      </c>
    </row>
    <row r="474" spans="1:22" x14ac:dyDescent="0.2">
      <c r="A474" s="85"/>
      <c r="B474" s="96"/>
      <c r="C474" s="96"/>
      <c r="D474" s="96"/>
      <c r="E474" s="96"/>
      <c r="F474" s="96"/>
      <c r="G474" s="96"/>
      <c r="H474" s="65" t="s">
        <v>71</v>
      </c>
      <c r="I474" s="66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80">
        <f t="shared" si="47"/>
        <v>0</v>
      </c>
    </row>
    <row r="475" spans="1:22" x14ac:dyDescent="0.2">
      <c r="A475" s="85"/>
      <c r="B475" s="96"/>
      <c r="C475" s="96"/>
      <c r="D475" s="96"/>
      <c r="E475" s="96"/>
      <c r="F475" s="96"/>
      <c r="G475" s="96"/>
      <c r="H475" s="65" t="s">
        <v>72</v>
      </c>
      <c r="I475" s="66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80">
        <f t="shared" si="47"/>
        <v>0</v>
      </c>
    </row>
    <row r="476" spans="1:22" x14ac:dyDescent="0.2">
      <c r="A476" s="85"/>
      <c r="B476" s="96"/>
      <c r="C476" s="96"/>
      <c r="D476" s="96"/>
      <c r="E476" s="96"/>
      <c r="F476" s="96"/>
      <c r="G476" s="96"/>
      <c r="H476" s="65" t="s">
        <v>73</v>
      </c>
      <c r="I476" s="66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80">
        <f t="shared" si="47"/>
        <v>0</v>
      </c>
    </row>
    <row r="477" spans="1:22" x14ac:dyDescent="0.2">
      <c r="A477" s="85"/>
      <c r="B477" s="96"/>
      <c r="C477" s="96"/>
      <c r="D477" s="96"/>
      <c r="E477" s="96"/>
      <c r="F477" s="96"/>
      <c r="G477" s="96"/>
      <c r="H477" s="65" t="s">
        <v>74</v>
      </c>
      <c r="I477" s="66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80">
        <f t="shared" si="47"/>
        <v>0</v>
      </c>
    </row>
    <row r="478" spans="1:22" x14ac:dyDescent="0.2">
      <c r="A478" s="85"/>
      <c r="B478" s="96"/>
      <c r="C478" s="96"/>
      <c r="D478" s="96"/>
      <c r="E478" s="96"/>
      <c r="F478" s="96"/>
      <c r="G478" s="96"/>
      <c r="H478" s="65" t="s">
        <v>75</v>
      </c>
      <c r="I478" s="66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80">
        <f t="shared" si="47"/>
        <v>0</v>
      </c>
    </row>
    <row r="479" spans="1:22" x14ac:dyDescent="0.2">
      <c r="A479" s="85"/>
      <c r="B479" s="96"/>
      <c r="C479" s="96"/>
      <c r="D479" s="96"/>
      <c r="E479" s="96"/>
      <c r="F479" s="96"/>
      <c r="G479" s="96"/>
      <c r="H479" s="65" t="s">
        <v>76</v>
      </c>
      <c r="I479" s="66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80">
        <f t="shared" si="47"/>
        <v>0</v>
      </c>
    </row>
    <row r="480" spans="1:22" x14ac:dyDescent="0.2">
      <c r="A480" s="85"/>
      <c r="B480" s="96"/>
      <c r="C480" s="96"/>
      <c r="D480" s="96"/>
      <c r="E480" s="96"/>
      <c r="F480" s="96"/>
      <c r="G480" s="96"/>
      <c r="H480" s="65" t="s">
        <v>77</v>
      </c>
      <c r="I480" s="66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80">
        <f t="shared" si="47"/>
        <v>0</v>
      </c>
    </row>
    <row r="481" spans="1:24" x14ac:dyDescent="0.2">
      <c r="A481" s="85"/>
      <c r="B481" s="96"/>
      <c r="C481" s="96"/>
      <c r="D481" s="96"/>
      <c r="E481" s="96"/>
      <c r="F481" s="96"/>
      <c r="G481" s="96"/>
      <c r="H481" s="65" t="s">
        <v>56</v>
      </c>
      <c r="I481" s="62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80">
        <f t="shared" si="47"/>
        <v>0</v>
      </c>
    </row>
    <row r="482" spans="1:24" s="36" customFormat="1" ht="15.75" x14ac:dyDescent="0.25">
      <c r="A482" s="92" t="s">
        <v>2817</v>
      </c>
      <c r="B482" s="35" t="s">
        <v>30</v>
      </c>
      <c r="C482" s="83"/>
      <c r="D482" s="83"/>
      <c r="E482" s="1"/>
      <c r="H482" s="66"/>
      <c r="I482" s="73"/>
      <c r="J482" s="35">
        <f>J484+J530+J507</f>
        <v>53940</v>
      </c>
      <c r="K482" s="35">
        <f t="shared" ref="K482:V482" si="48">K484+K530+K507</f>
        <v>38500</v>
      </c>
      <c r="L482" s="35">
        <f t="shared" si="48"/>
        <v>38500</v>
      </c>
      <c r="M482" s="35">
        <f t="shared" si="48"/>
        <v>38500</v>
      </c>
      <c r="N482" s="35">
        <f t="shared" si="48"/>
        <v>38500</v>
      </c>
      <c r="O482" s="35">
        <f t="shared" si="48"/>
        <v>38500</v>
      </c>
      <c r="P482" s="35">
        <f t="shared" si="48"/>
        <v>38500</v>
      </c>
      <c r="Q482" s="35">
        <f t="shared" si="48"/>
        <v>38500</v>
      </c>
      <c r="R482" s="35">
        <f t="shared" si="48"/>
        <v>38500</v>
      </c>
      <c r="S482" s="35">
        <f t="shared" si="48"/>
        <v>38500</v>
      </c>
      <c r="T482" s="35">
        <f t="shared" si="48"/>
        <v>38500</v>
      </c>
      <c r="U482" s="35">
        <f t="shared" si="48"/>
        <v>38500</v>
      </c>
      <c r="V482" s="35">
        <f t="shared" si="48"/>
        <v>477440</v>
      </c>
      <c r="W482" s="89">
        <f>SUM(J482:U482)-V482</f>
        <v>0</v>
      </c>
    </row>
    <row r="483" spans="1:24" s="3" customFormat="1" ht="15.75" x14ac:dyDescent="0.25">
      <c r="A483" s="3">
        <v>1</v>
      </c>
      <c r="B483" s="96"/>
      <c r="C483" s="88" t="s">
        <v>1248</v>
      </c>
      <c r="D483" s="88" t="s">
        <v>1248</v>
      </c>
      <c r="E483" s="88" t="s">
        <v>1248</v>
      </c>
      <c r="I483" s="51"/>
      <c r="W483" s="89"/>
      <c r="X483" s="61"/>
    </row>
    <row r="484" spans="1:24" x14ac:dyDescent="0.2">
      <c r="A484" s="54"/>
      <c r="B484" s="96"/>
      <c r="C484" s="96"/>
      <c r="D484" s="96"/>
      <c r="E484" s="96"/>
      <c r="F484" s="58" t="s">
        <v>1248</v>
      </c>
      <c r="G484" s="58" t="s">
        <v>1248</v>
      </c>
      <c r="H484" s="36"/>
      <c r="I484" s="73"/>
      <c r="J484" s="74">
        <f t="shared" ref="J484:U484" si="49">SUM(J485:J505)</f>
        <v>0</v>
      </c>
      <c r="K484" s="74">
        <f t="shared" si="49"/>
        <v>0</v>
      </c>
      <c r="L484" s="74">
        <f t="shared" si="49"/>
        <v>0</v>
      </c>
      <c r="M484" s="74">
        <f t="shared" si="49"/>
        <v>0</v>
      </c>
      <c r="N484" s="74">
        <f t="shared" si="49"/>
        <v>0</v>
      </c>
      <c r="O484" s="74">
        <f t="shared" si="49"/>
        <v>0</v>
      </c>
      <c r="P484" s="74">
        <f t="shared" si="49"/>
        <v>0</v>
      </c>
      <c r="Q484" s="74">
        <f t="shared" si="49"/>
        <v>0</v>
      </c>
      <c r="R484" s="74">
        <f t="shared" si="49"/>
        <v>0</v>
      </c>
      <c r="S484" s="74">
        <f t="shared" si="49"/>
        <v>0</v>
      </c>
      <c r="T484" s="74">
        <f t="shared" si="49"/>
        <v>0</v>
      </c>
      <c r="U484" s="74">
        <f t="shared" si="49"/>
        <v>0</v>
      </c>
      <c r="V484" s="75">
        <f>SUM(J484:U484)</f>
        <v>0</v>
      </c>
      <c r="W484" s="110">
        <f>SUM(J484:U484)-V484</f>
        <v>0</v>
      </c>
      <c r="X484" s="14"/>
    </row>
    <row r="485" spans="1:24" x14ac:dyDescent="0.2">
      <c r="A485" s="54"/>
      <c r="B485" s="96"/>
      <c r="C485" s="96"/>
      <c r="D485" s="96"/>
      <c r="E485" s="96"/>
      <c r="F485" s="96"/>
      <c r="G485" s="96"/>
      <c r="H485" s="65" t="s">
        <v>58</v>
      </c>
      <c r="I485" s="62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80">
        <f>SUM(J485:U485)</f>
        <v>0</v>
      </c>
    </row>
    <row r="486" spans="1:24" x14ac:dyDescent="0.2">
      <c r="A486" s="54"/>
      <c r="B486" s="96"/>
      <c r="C486" s="96"/>
      <c r="D486" s="96"/>
      <c r="E486" s="96"/>
      <c r="F486" s="96"/>
      <c r="G486" s="96"/>
      <c r="H486" s="65" t="s">
        <v>59</v>
      </c>
      <c r="I486" s="62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80">
        <f t="shared" ref="V486:V505" si="50">SUM(J486:U486)</f>
        <v>0</v>
      </c>
    </row>
    <row r="487" spans="1:24" x14ac:dyDescent="0.2">
      <c r="A487" s="85"/>
      <c r="B487" s="96"/>
      <c r="C487" s="96"/>
      <c r="D487" s="96"/>
      <c r="E487" s="96"/>
      <c r="F487" s="96"/>
      <c r="G487" s="96"/>
      <c r="H487" s="65" t="s">
        <v>60</v>
      </c>
      <c r="I487" s="62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80">
        <f t="shared" si="50"/>
        <v>0</v>
      </c>
    </row>
    <row r="488" spans="1:24" x14ac:dyDescent="0.2">
      <c r="A488" s="85"/>
      <c r="B488" s="96"/>
      <c r="C488" s="96"/>
      <c r="D488" s="96"/>
      <c r="E488" s="96"/>
      <c r="F488" s="96"/>
      <c r="G488" s="96"/>
      <c r="H488" s="65" t="s">
        <v>61</v>
      </c>
      <c r="I488" s="62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80">
        <f t="shared" si="50"/>
        <v>0</v>
      </c>
    </row>
    <row r="489" spans="1:24" x14ac:dyDescent="0.2">
      <c r="A489" s="54"/>
      <c r="B489" s="96"/>
      <c r="C489" s="96"/>
      <c r="D489" s="96"/>
      <c r="E489" s="96"/>
      <c r="F489" s="96"/>
      <c r="G489" s="96"/>
      <c r="H489" s="65" t="s">
        <v>62</v>
      </c>
      <c r="I489" s="62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80">
        <f t="shared" si="50"/>
        <v>0</v>
      </c>
    </row>
    <row r="490" spans="1:24" x14ac:dyDescent="0.2">
      <c r="A490" s="54"/>
      <c r="B490" s="96"/>
      <c r="C490" s="96"/>
      <c r="D490" s="96"/>
      <c r="E490" s="96"/>
      <c r="F490" s="96"/>
      <c r="G490" s="96"/>
      <c r="H490" s="65" t="s">
        <v>63</v>
      </c>
      <c r="I490" s="62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80">
        <f t="shared" si="50"/>
        <v>0</v>
      </c>
    </row>
    <row r="491" spans="1:24" x14ac:dyDescent="0.2">
      <c r="A491" s="85"/>
      <c r="B491" s="96"/>
      <c r="C491" s="96"/>
      <c r="D491" s="96"/>
      <c r="E491" s="96"/>
      <c r="F491" s="96"/>
      <c r="G491" s="96"/>
      <c r="H491" s="65" t="s">
        <v>64</v>
      </c>
      <c r="I491" s="66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80">
        <f t="shared" si="50"/>
        <v>0</v>
      </c>
    </row>
    <row r="492" spans="1:24" x14ac:dyDescent="0.2">
      <c r="A492" s="85"/>
      <c r="B492" s="96"/>
      <c r="C492" s="96"/>
      <c r="D492" s="96"/>
      <c r="E492" s="96"/>
      <c r="F492" s="96"/>
      <c r="G492" s="96"/>
      <c r="H492" s="65" t="s">
        <v>65</v>
      </c>
      <c r="I492" s="66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80">
        <f t="shared" si="50"/>
        <v>0</v>
      </c>
    </row>
    <row r="493" spans="1:24" x14ac:dyDescent="0.2">
      <c r="A493" s="85"/>
      <c r="B493" s="96"/>
      <c r="C493" s="96"/>
      <c r="D493" s="96"/>
      <c r="E493" s="96"/>
      <c r="F493" s="96"/>
      <c r="G493" s="96"/>
      <c r="H493" s="65" t="s">
        <v>66</v>
      </c>
      <c r="I493" s="66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80">
        <f t="shared" si="50"/>
        <v>0</v>
      </c>
    </row>
    <row r="494" spans="1:24" x14ac:dyDescent="0.2">
      <c r="A494" s="85"/>
      <c r="B494" s="96"/>
      <c r="C494" s="96"/>
      <c r="D494" s="96"/>
      <c r="E494" s="96"/>
      <c r="F494" s="96"/>
      <c r="G494" s="96"/>
      <c r="H494" s="65" t="s">
        <v>67</v>
      </c>
      <c r="I494" s="66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80">
        <f t="shared" si="50"/>
        <v>0</v>
      </c>
    </row>
    <row r="495" spans="1:24" x14ac:dyDescent="0.2">
      <c r="A495" s="85"/>
      <c r="B495" s="96"/>
      <c r="C495" s="96"/>
      <c r="D495" s="96"/>
      <c r="E495" s="96"/>
      <c r="F495" s="96"/>
      <c r="G495" s="96"/>
      <c r="H495" s="65" t="s">
        <v>68</v>
      </c>
      <c r="I495" s="66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80">
        <f t="shared" si="50"/>
        <v>0</v>
      </c>
    </row>
    <row r="496" spans="1:24" x14ac:dyDescent="0.2">
      <c r="A496" s="85"/>
      <c r="B496" s="96"/>
      <c r="C496" s="96"/>
      <c r="D496" s="96"/>
      <c r="E496" s="96"/>
      <c r="F496" s="96"/>
      <c r="G496" s="96"/>
      <c r="H496" s="65" t="s">
        <v>69</v>
      </c>
      <c r="I496" s="66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80">
        <f t="shared" si="50"/>
        <v>0</v>
      </c>
    </row>
    <row r="497" spans="1:24" x14ac:dyDescent="0.2">
      <c r="A497" s="85"/>
      <c r="B497" s="96"/>
      <c r="C497" s="96"/>
      <c r="D497" s="96"/>
      <c r="E497" s="96"/>
      <c r="F497" s="96"/>
      <c r="G497" s="96"/>
      <c r="H497" s="65" t="s">
        <v>70</v>
      </c>
      <c r="I497" s="66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80">
        <f t="shared" si="50"/>
        <v>0</v>
      </c>
    </row>
    <row r="498" spans="1:24" x14ac:dyDescent="0.2">
      <c r="A498" s="85"/>
      <c r="B498" s="96"/>
      <c r="C498" s="96"/>
      <c r="D498" s="96"/>
      <c r="E498" s="96"/>
      <c r="F498" s="96"/>
      <c r="G498" s="96"/>
      <c r="H498" s="65" t="s">
        <v>71</v>
      </c>
      <c r="I498" s="66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80">
        <f t="shared" si="50"/>
        <v>0</v>
      </c>
    </row>
    <row r="499" spans="1:24" x14ac:dyDescent="0.2">
      <c r="A499" s="85"/>
      <c r="B499" s="96"/>
      <c r="C499" s="96"/>
      <c r="D499" s="96"/>
      <c r="E499" s="96"/>
      <c r="F499" s="96"/>
      <c r="G499" s="96"/>
      <c r="H499" s="65" t="s">
        <v>72</v>
      </c>
      <c r="I499" s="66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80">
        <f t="shared" si="50"/>
        <v>0</v>
      </c>
    </row>
    <row r="500" spans="1:24" x14ac:dyDescent="0.2">
      <c r="A500" s="85"/>
      <c r="B500" s="96"/>
      <c r="C500" s="96"/>
      <c r="D500" s="96"/>
      <c r="E500" s="96"/>
      <c r="F500" s="96"/>
      <c r="G500" s="96"/>
      <c r="H500" s="65" t="s">
        <v>73</v>
      </c>
      <c r="I500" s="66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80">
        <f t="shared" si="50"/>
        <v>0</v>
      </c>
    </row>
    <row r="501" spans="1:24" x14ac:dyDescent="0.2">
      <c r="A501" s="85"/>
      <c r="B501" s="96"/>
      <c r="C501" s="96"/>
      <c r="D501" s="96"/>
      <c r="E501" s="96"/>
      <c r="F501" s="96"/>
      <c r="G501" s="96"/>
      <c r="H501" s="65" t="s">
        <v>74</v>
      </c>
      <c r="I501" s="66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80">
        <f t="shared" si="50"/>
        <v>0</v>
      </c>
    </row>
    <row r="502" spans="1:24" x14ac:dyDescent="0.2">
      <c r="A502" s="85"/>
      <c r="B502" s="96"/>
      <c r="C502" s="96"/>
      <c r="D502" s="96"/>
      <c r="E502" s="96"/>
      <c r="F502" s="96"/>
      <c r="G502" s="96"/>
      <c r="H502" s="65" t="s">
        <v>75</v>
      </c>
      <c r="I502" s="66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80">
        <f t="shared" si="50"/>
        <v>0</v>
      </c>
    </row>
    <row r="503" spans="1:24" x14ac:dyDescent="0.2">
      <c r="A503" s="85"/>
      <c r="B503" s="96"/>
      <c r="C503" s="96"/>
      <c r="D503" s="96"/>
      <c r="E503" s="96"/>
      <c r="F503" s="96"/>
      <c r="G503" s="96"/>
      <c r="H503" s="65" t="s">
        <v>76</v>
      </c>
      <c r="I503" s="66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80">
        <f t="shared" si="50"/>
        <v>0</v>
      </c>
    </row>
    <row r="504" spans="1:24" x14ac:dyDescent="0.2">
      <c r="A504" s="85"/>
      <c r="B504" s="96"/>
      <c r="C504" s="96"/>
      <c r="D504" s="96"/>
      <c r="E504" s="96"/>
      <c r="F504" s="96"/>
      <c r="G504" s="96"/>
      <c r="H504" s="65" t="s">
        <v>77</v>
      </c>
      <c r="I504" s="66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80">
        <f t="shared" si="50"/>
        <v>0</v>
      </c>
    </row>
    <row r="505" spans="1:24" x14ac:dyDescent="0.2">
      <c r="A505" s="54"/>
      <c r="B505" s="96"/>
      <c r="C505" s="96"/>
      <c r="D505" s="96"/>
      <c r="E505" s="96"/>
      <c r="F505" s="96"/>
      <c r="G505" s="96"/>
      <c r="H505" s="65" t="s">
        <v>56</v>
      </c>
      <c r="I505" s="62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80">
        <f t="shared" si="50"/>
        <v>0</v>
      </c>
    </row>
    <row r="506" spans="1:24" s="3" customFormat="1" ht="15.75" x14ac:dyDescent="0.25">
      <c r="A506" s="3">
        <v>1</v>
      </c>
      <c r="B506" s="96"/>
      <c r="C506" s="88" t="s">
        <v>2818</v>
      </c>
      <c r="D506" s="88" t="s">
        <v>2818</v>
      </c>
      <c r="E506" s="81" t="s">
        <v>2819</v>
      </c>
      <c r="I506" s="51"/>
      <c r="W506" s="89"/>
      <c r="X506" s="61"/>
    </row>
    <row r="507" spans="1:24" x14ac:dyDescent="0.2">
      <c r="A507" s="85"/>
      <c r="B507" s="96"/>
      <c r="C507" s="96"/>
      <c r="D507" s="96"/>
      <c r="E507" s="96"/>
      <c r="F507" s="58" t="s">
        <v>2820</v>
      </c>
      <c r="G507" s="58" t="s">
        <v>2820</v>
      </c>
      <c r="H507" s="36"/>
      <c r="I507" s="73"/>
      <c r="J507" s="74">
        <f t="shared" ref="J507:U507" si="51">SUM(J508:J528)</f>
        <v>22940</v>
      </c>
      <c r="K507" s="74">
        <f t="shared" si="51"/>
        <v>7500</v>
      </c>
      <c r="L507" s="74">
        <f t="shared" si="51"/>
        <v>7500</v>
      </c>
      <c r="M507" s="74">
        <f t="shared" si="51"/>
        <v>7500</v>
      </c>
      <c r="N507" s="74">
        <f t="shared" si="51"/>
        <v>7500</v>
      </c>
      <c r="O507" s="74">
        <f t="shared" si="51"/>
        <v>7500</v>
      </c>
      <c r="P507" s="74">
        <f t="shared" si="51"/>
        <v>7500</v>
      </c>
      <c r="Q507" s="74">
        <f t="shared" si="51"/>
        <v>7500</v>
      </c>
      <c r="R507" s="74">
        <f t="shared" si="51"/>
        <v>7500</v>
      </c>
      <c r="S507" s="74">
        <f t="shared" si="51"/>
        <v>7500</v>
      </c>
      <c r="T507" s="74">
        <f t="shared" si="51"/>
        <v>7500</v>
      </c>
      <c r="U507" s="74">
        <f t="shared" si="51"/>
        <v>7500</v>
      </c>
      <c r="V507" s="75">
        <f>SUM(J507:U507)</f>
        <v>105440</v>
      </c>
      <c r="W507" s="110">
        <f>SUM(J507:U507)-V507</f>
        <v>0</v>
      </c>
      <c r="X507" s="84"/>
    </row>
    <row r="508" spans="1:24" x14ac:dyDescent="0.2">
      <c r="A508" s="85"/>
      <c r="B508" s="96"/>
      <c r="C508" s="96"/>
      <c r="D508" s="96"/>
      <c r="E508" s="96"/>
      <c r="F508" s="96"/>
      <c r="G508" s="96"/>
      <c r="H508" s="65" t="s">
        <v>58</v>
      </c>
      <c r="I508" s="62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80">
        <f>SUM(J508:U508)</f>
        <v>0</v>
      </c>
    </row>
    <row r="509" spans="1:24" x14ac:dyDescent="0.2">
      <c r="A509" s="85"/>
      <c r="B509" s="96"/>
      <c r="C509" s="96"/>
      <c r="D509" s="96"/>
      <c r="E509" s="96"/>
      <c r="F509" s="96"/>
      <c r="G509" s="96"/>
      <c r="H509" s="65" t="s">
        <v>59</v>
      </c>
      <c r="I509" s="62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80">
        <f t="shared" ref="V509:V528" si="52">SUM(J509:U509)</f>
        <v>0</v>
      </c>
    </row>
    <row r="510" spans="1:24" x14ac:dyDescent="0.2">
      <c r="A510" s="85"/>
      <c r="B510" s="96"/>
      <c r="C510" s="96"/>
      <c r="D510" s="96"/>
      <c r="E510" s="96"/>
      <c r="F510" s="96"/>
      <c r="G510" s="96"/>
      <c r="H510" s="65" t="s">
        <v>60</v>
      </c>
      <c r="I510" s="62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80">
        <f t="shared" si="52"/>
        <v>0</v>
      </c>
    </row>
    <row r="511" spans="1:24" x14ac:dyDescent="0.2">
      <c r="A511" s="85"/>
      <c r="B511" s="96"/>
      <c r="C511" s="96"/>
      <c r="D511" s="96"/>
      <c r="E511" s="96"/>
      <c r="F511" s="96"/>
      <c r="G511" s="96"/>
      <c r="H511" s="65" t="s">
        <v>61</v>
      </c>
      <c r="I511" s="62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80">
        <f t="shared" si="52"/>
        <v>0</v>
      </c>
    </row>
    <row r="512" spans="1:24" x14ac:dyDescent="0.2">
      <c r="A512" s="85"/>
      <c r="B512" s="96"/>
      <c r="C512" s="96"/>
      <c r="D512" s="96"/>
      <c r="E512" s="96"/>
      <c r="F512" s="96"/>
      <c r="G512" s="96"/>
      <c r="H512" s="65" t="s">
        <v>62</v>
      </c>
      <c r="I512" s="62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80">
        <f t="shared" si="52"/>
        <v>0</v>
      </c>
    </row>
    <row r="513" spans="1:22" x14ac:dyDescent="0.2">
      <c r="A513" s="85"/>
      <c r="B513" s="96"/>
      <c r="C513" s="96"/>
      <c r="D513" s="96"/>
      <c r="E513" s="96"/>
      <c r="F513" s="96"/>
      <c r="G513" s="96"/>
      <c r="H513" s="65" t="s">
        <v>63</v>
      </c>
      <c r="I513" s="62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80">
        <f t="shared" si="52"/>
        <v>0</v>
      </c>
    </row>
    <row r="514" spans="1:22" x14ac:dyDescent="0.2">
      <c r="A514" s="85"/>
      <c r="B514" s="96"/>
      <c r="C514" s="96"/>
      <c r="D514" s="96"/>
      <c r="E514" s="96"/>
      <c r="F514" s="96"/>
      <c r="G514" s="96"/>
      <c r="H514" s="65" t="s">
        <v>64</v>
      </c>
      <c r="I514" s="66"/>
      <c r="J514" s="65">
        <v>22940</v>
      </c>
      <c r="K514" s="65">
        <v>7500</v>
      </c>
      <c r="L514" s="65">
        <v>7500</v>
      </c>
      <c r="M514" s="65">
        <v>7500</v>
      </c>
      <c r="N514" s="65">
        <v>7500</v>
      </c>
      <c r="O514" s="65">
        <v>7500</v>
      </c>
      <c r="P514" s="65">
        <v>7500</v>
      </c>
      <c r="Q514" s="65">
        <v>7500</v>
      </c>
      <c r="R514" s="65">
        <v>7500</v>
      </c>
      <c r="S514" s="65">
        <v>7500</v>
      </c>
      <c r="T514" s="65">
        <v>7500</v>
      </c>
      <c r="U514" s="65">
        <v>7500</v>
      </c>
      <c r="V514" s="80">
        <f t="shared" si="52"/>
        <v>105440</v>
      </c>
    </row>
    <row r="515" spans="1:22" x14ac:dyDescent="0.2">
      <c r="A515" s="85"/>
      <c r="B515" s="96"/>
      <c r="C515" s="96"/>
      <c r="D515" s="96"/>
      <c r="E515" s="96"/>
      <c r="F515" s="96"/>
      <c r="G515" s="96"/>
      <c r="H515" s="65" t="s">
        <v>65</v>
      </c>
      <c r="I515" s="66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80">
        <f t="shared" si="52"/>
        <v>0</v>
      </c>
    </row>
    <row r="516" spans="1:22" x14ac:dyDescent="0.2">
      <c r="A516" s="85"/>
      <c r="B516" s="96"/>
      <c r="C516" s="96"/>
      <c r="D516" s="96"/>
      <c r="E516" s="96"/>
      <c r="F516" s="96"/>
      <c r="G516" s="96"/>
      <c r="H516" s="65" t="s">
        <v>66</v>
      </c>
      <c r="I516" s="66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80">
        <f t="shared" si="52"/>
        <v>0</v>
      </c>
    </row>
    <row r="517" spans="1:22" x14ac:dyDescent="0.2">
      <c r="A517" s="85"/>
      <c r="B517" s="96"/>
      <c r="C517" s="96"/>
      <c r="D517" s="96"/>
      <c r="E517" s="96"/>
      <c r="F517" s="96"/>
      <c r="G517" s="96"/>
      <c r="H517" s="65" t="s">
        <v>67</v>
      </c>
      <c r="I517" s="66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80">
        <f t="shared" si="52"/>
        <v>0</v>
      </c>
    </row>
    <row r="518" spans="1:22" x14ac:dyDescent="0.2">
      <c r="A518" s="85"/>
      <c r="B518" s="96"/>
      <c r="C518" s="96"/>
      <c r="D518" s="96"/>
      <c r="E518" s="96"/>
      <c r="F518" s="96"/>
      <c r="G518" s="96"/>
      <c r="H518" s="65" t="s">
        <v>68</v>
      </c>
      <c r="I518" s="66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80">
        <f t="shared" si="52"/>
        <v>0</v>
      </c>
    </row>
    <row r="519" spans="1:22" x14ac:dyDescent="0.2">
      <c r="A519" s="85"/>
      <c r="B519" s="96"/>
      <c r="C519" s="96"/>
      <c r="D519" s="96"/>
      <c r="E519" s="96"/>
      <c r="F519" s="96"/>
      <c r="G519" s="96"/>
      <c r="H519" s="65" t="s">
        <v>69</v>
      </c>
      <c r="I519" s="66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80">
        <f t="shared" si="52"/>
        <v>0</v>
      </c>
    </row>
    <row r="520" spans="1:22" x14ac:dyDescent="0.2">
      <c r="A520" s="85"/>
      <c r="B520" s="96"/>
      <c r="C520" s="96"/>
      <c r="D520" s="96"/>
      <c r="E520" s="96"/>
      <c r="F520" s="96"/>
      <c r="G520" s="96"/>
      <c r="H520" s="65" t="s">
        <v>70</v>
      </c>
      <c r="I520" s="66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80">
        <f t="shared" si="52"/>
        <v>0</v>
      </c>
    </row>
    <row r="521" spans="1:22" x14ac:dyDescent="0.2">
      <c r="A521" s="85"/>
      <c r="B521" s="96"/>
      <c r="C521" s="96"/>
      <c r="D521" s="96"/>
      <c r="E521" s="96"/>
      <c r="F521" s="96"/>
      <c r="G521" s="96"/>
      <c r="H521" s="65" t="s">
        <v>71</v>
      </c>
      <c r="I521" s="66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80">
        <f t="shared" si="52"/>
        <v>0</v>
      </c>
    </row>
    <row r="522" spans="1:22" x14ac:dyDescent="0.2">
      <c r="A522" s="85"/>
      <c r="B522" s="96"/>
      <c r="C522" s="96"/>
      <c r="D522" s="96"/>
      <c r="E522" s="96"/>
      <c r="F522" s="96"/>
      <c r="G522" s="96"/>
      <c r="H522" s="65" t="s">
        <v>72</v>
      </c>
      <c r="I522" s="66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80">
        <f t="shared" si="52"/>
        <v>0</v>
      </c>
    </row>
    <row r="523" spans="1:22" x14ac:dyDescent="0.2">
      <c r="A523" s="85"/>
      <c r="B523" s="96"/>
      <c r="C523" s="96"/>
      <c r="D523" s="96"/>
      <c r="E523" s="96"/>
      <c r="F523" s="96"/>
      <c r="G523" s="96"/>
      <c r="H523" s="65" t="s">
        <v>73</v>
      </c>
      <c r="I523" s="66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80">
        <f t="shared" si="52"/>
        <v>0</v>
      </c>
    </row>
    <row r="524" spans="1:22" x14ac:dyDescent="0.2">
      <c r="A524" s="85"/>
      <c r="B524" s="96"/>
      <c r="C524" s="96"/>
      <c r="D524" s="96"/>
      <c r="E524" s="96"/>
      <c r="F524" s="96"/>
      <c r="G524" s="96"/>
      <c r="H524" s="65" t="s">
        <v>74</v>
      </c>
      <c r="I524" s="66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80">
        <f t="shared" si="52"/>
        <v>0</v>
      </c>
    </row>
    <row r="525" spans="1:22" x14ac:dyDescent="0.2">
      <c r="A525" s="85"/>
      <c r="B525" s="96"/>
      <c r="C525" s="96"/>
      <c r="D525" s="96"/>
      <c r="E525" s="96"/>
      <c r="F525" s="96"/>
      <c r="G525" s="96"/>
      <c r="H525" s="65" t="s">
        <v>75</v>
      </c>
      <c r="I525" s="66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80">
        <f t="shared" si="52"/>
        <v>0</v>
      </c>
    </row>
    <row r="526" spans="1:22" x14ac:dyDescent="0.2">
      <c r="A526" s="85"/>
      <c r="B526" s="96"/>
      <c r="C526" s="96"/>
      <c r="D526" s="96"/>
      <c r="E526" s="96"/>
      <c r="F526" s="96"/>
      <c r="G526" s="96"/>
      <c r="H526" s="65" t="s">
        <v>76</v>
      </c>
      <c r="I526" s="66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80">
        <f t="shared" si="52"/>
        <v>0</v>
      </c>
    </row>
    <row r="527" spans="1:22" x14ac:dyDescent="0.2">
      <c r="A527" s="85"/>
      <c r="B527" s="96"/>
      <c r="C527" s="96"/>
      <c r="D527" s="96"/>
      <c r="E527" s="96"/>
      <c r="F527" s="96"/>
      <c r="G527" s="96"/>
      <c r="H527" s="65" t="s">
        <v>77</v>
      </c>
      <c r="I527" s="66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80">
        <f t="shared" si="52"/>
        <v>0</v>
      </c>
    </row>
    <row r="528" spans="1:22" x14ac:dyDescent="0.2">
      <c r="A528" s="85"/>
      <c r="B528" s="96"/>
      <c r="C528" s="96"/>
      <c r="D528" s="96"/>
      <c r="E528" s="96"/>
      <c r="F528" s="96"/>
      <c r="G528" s="96"/>
      <c r="H528" s="65" t="s">
        <v>56</v>
      </c>
      <c r="I528" s="62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80">
        <f t="shared" si="52"/>
        <v>0</v>
      </c>
    </row>
    <row r="529" spans="1:24" ht="15.75" x14ac:dyDescent="0.25">
      <c r="A529" s="3">
        <v>2</v>
      </c>
      <c r="B529" s="96"/>
      <c r="C529" s="88" t="s">
        <v>2821</v>
      </c>
      <c r="D529" s="88" t="s">
        <v>2821</v>
      </c>
      <c r="E529" s="81" t="s">
        <v>2822</v>
      </c>
      <c r="F529" s="3"/>
      <c r="G529" s="3"/>
      <c r="H529" s="3"/>
      <c r="I529" s="5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89"/>
    </row>
    <row r="530" spans="1:24" x14ac:dyDescent="0.2">
      <c r="A530" s="85"/>
      <c r="B530" s="96"/>
      <c r="C530" s="96"/>
      <c r="D530" s="96"/>
      <c r="E530" s="96"/>
      <c r="F530" s="58" t="s">
        <v>2823</v>
      </c>
      <c r="G530" s="58" t="s">
        <v>2823</v>
      </c>
      <c r="H530" s="36"/>
      <c r="I530" s="66"/>
      <c r="J530" s="74">
        <f>SUM(J531:J551)</f>
        <v>31000</v>
      </c>
      <c r="K530" s="74">
        <f t="shared" ref="K530:U530" si="53">SUM(K531:K551)</f>
        <v>31000</v>
      </c>
      <c r="L530" s="74">
        <f t="shared" si="53"/>
        <v>31000</v>
      </c>
      <c r="M530" s="74">
        <f t="shared" si="53"/>
        <v>31000</v>
      </c>
      <c r="N530" s="74">
        <f t="shared" si="53"/>
        <v>31000</v>
      </c>
      <c r="O530" s="74">
        <f t="shared" si="53"/>
        <v>31000</v>
      </c>
      <c r="P530" s="74">
        <f t="shared" si="53"/>
        <v>31000</v>
      </c>
      <c r="Q530" s="74">
        <f t="shared" si="53"/>
        <v>31000</v>
      </c>
      <c r="R530" s="74">
        <f t="shared" si="53"/>
        <v>31000</v>
      </c>
      <c r="S530" s="74">
        <f t="shared" si="53"/>
        <v>31000</v>
      </c>
      <c r="T530" s="74">
        <f t="shared" si="53"/>
        <v>31000</v>
      </c>
      <c r="U530" s="74">
        <f t="shared" si="53"/>
        <v>31000</v>
      </c>
      <c r="V530" s="75">
        <f>SUM(J530:U530)</f>
        <v>372000</v>
      </c>
      <c r="W530" s="110">
        <f>SUM(J530:U530)-V530</f>
        <v>0</v>
      </c>
      <c r="X530" s="14"/>
    </row>
    <row r="531" spans="1:24" x14ac:dyDescent="0.2">
      <c r="A531" s="54"/>
      <c r="B531" s="96"/>
      <c r="C531" s="96"/>
      <c r="D531" s="96"/>
      <c r="E531" s="96"/>
      <c r="F531" s="96"/>
      <c r="G531" s="96"/>
      <c r="H531" s="65" t="s">
        <v>58</v>
      </c>
      <c r="I531" s="62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80">
        <f>SUM(J531:U531)</f>
        <v>0</v>
      </c>
    </row>
    <row r="532" spans="1:24" x14ac:dyDescent="0.2">
      <c r="A532" s="54"/>
      <c r="B532" s="96"/>
      <c r="C532" s="96"/>
      <c r="D532" s="96"/>
      <c r="E532" s="96"/>
      <c r="F532" s="96"/>
      <c r="G532" s="96"/>
      <c r="H532" s="65" t="s">
        <v>59</v>
      </c>
      <c r="I532" s="62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80">
        <f t="shared" ref="V532:V551" si="54">SUM(J532:U532)</f>
        <v>0</v>
      </c>
    </row>
    <row r="533" spans="1:24" x14ac:dyDescent="0.2">
      <c r="A533" s="85"/>
      <c r="B533" s="96"/>
      <c r="C533" s="96"/>
      <c r="D533" s="96"/>
      <c r="E533" s="96"/>
      <c r="F533" s="96"/>
      <c r="G533" s="96"/>
      <c r="H533" s="65" t="s">
        <v>60</v>
      </c>
      <c r="I533" s="62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80">
        <f t="shared" si="54"/>
        <v>0</v>
      </c>
    </row>
    <row r="534" spans="1:24" x14ac:dyDescent="0.2">
      <c r="A534" s="85"/>
      <c r="B534" s="96"/>
      <c r="C534" s="96"/>
      <c r="D534" s="96"/>
      <c r="E534" s="96"/>
      <c r="F534" s="96"/>
      <c r="G534" s="96"/>
      <c r="H534" s="65" t="s">
        <v>61</v>
      </c>
      <c r="I534" s="62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80">
        <f t="shared" si="54"/>
        <v>0</v>
      </c>
    </row>
    <row r="535" spans="1:24" x14ac:dyDescent="0.2">
      <c r="A535" s="54"/>
      <c r="B535" s="96"/>
      <c r="C535" s="96"/>
      <c r="D535" s="96"/>
      <c r="E535" s="96"/>
      <c r="F535" s="96"/>
      <c r="G535" s="96"/>
      <c r="H535" s="65" t="s">
        <v>62</v>
      </c>
      <c r="I535" s="62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80">
        <f t="shared" si="54"/>
        <v>0</v>
      </c>
    </row>
    <row r="536" spans="1:24" x14ac:dyDescent="0.2">
      <c r="A536" s="54"/>
      <c r="B536" s="96"/>
      <c r="C536" s="96"/>
      <c r="D536" s="96"/>
      <c r="E536" s="96"/>
      <c r="F536" s="96"/>
      <c r="G536" s="96"/>
      <c r="H536" s="65" t="s">
        <v>63</v>
      </c>
      <c r="I536" s="62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80">
        <f t="shared" si="54"/>
        <v>0</v>
      </c>
    </row>
    <row r="537" spans="1:24" x14ac:dyDescent="0.2">
      <c r="A537" s="85"/>
      <c r="B537" s="96"/>
      <c r="C537" s="96"/>
      <c r="D537" s="96"/>
      <c r="E537" s="96"/>
      <c r="F537" s="96"/>
      <c r="G537" s="96"/>
      <c r="H537" s="65" t="s">
        <v>64</v>
      </c>
      <c r="I537" s="66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80">
        <f t="shared" si="54"/>
        <v>0</v>
      </c>
    </row>
    <row r="538" spans="1:24" x14ac:dyDescent="0.2">
      <c r="A538" s="85"/>
      <c r="B538" s="96"/>
      <c r="C538" s="96"/>
      <c r="D538" s="96"/>
      <c r="E538" s="96"/>
      <c r="F538" s="96"/>
      <c r="G538" s="96"/>
      <c r="H538" s="65" t="s">
        <v>65</v>
      </c>
      <c r="I538" s="66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80">
        <f t="shared" si="54"/>
        <v>0</v>
      </c>
    </row>
    <row r="539" spans="1:24" x14ac:dyDescent="0.2">
      <c r="A539" s="85"/>
      <c r="B539" s="96"/>
      <c r="C539" s="96"/>
      <c r="D539" s="96"/>
      <c r="E539" s="96"/>
      <c r="F539" s="96"/>
      <c r="G539" s="96"/>
      <c r="H539" s="65" t="s">
        <v>66</v>
      </c>
      <c r="I539" s="66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80">
        <f t="shared" si="54"/>
        <v>0</v>
      </c>
    </row>
    <row r="540" spans="1:24" x14ac:dyDescent="0.2">
      <c r="A540" s="85"/>
      <c r="B540" s="96"/>
      <c r="C540" s="96"/>
      <c r="D540" s="96"/>
      <c r="E540" s="96"/>
      <c r="F540" s="96"/>
      <c r="G540" s="96"/>
      <c r="H540" s="65" t="s">
        <v>67</v>
      </c>
      <c r="I540" s="66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80">
        <f t="shared" si="54"/>
        <v>0</v>
      </c>
    </row>
    <row r="541" spans="1:24" x14ac:dyDescent="0.2">
      <c r="A541" s="85"/>
      <c r="B541" s="96"/>
      <c r="C541" s="96"/>
      <c r="D541" s="96"/>
      <c r="E541" s="96"/>
      <c r="F541" s="96"/>
      <c r="G541" s="96"/>
      <c r="H541" s="65" t="s">
        <v>68</v>
      </c>
      <c r="I541" s="66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80">
        <f t="shared" si="54"/>
        <v>0</v>
      </c>
    </row>
    <row r="542" spans="1:24" x14ac:dyDescent="0.2">
      <c r="A542" s="85"/>
      <c r="B542" s="96"/>
      <c r="C542" s="96"/>
      <c r="D542" s="96"/>
      <c r="E542" s="96"/>
      <c r="F542" s="96"/>
      <c r="G542" s="96"/>
      <c r="H542" s="65" t="s">
        <v>69</v>
      </c>
      <c r="I542" s="66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80">
        <f t="shared" si="54"/>
        <v>0</v>
      </c>
    </row>
    <row r="543" spans="1:24" x14ac:dyDescent="0.2">
      <c r="A543" s="85"/>
      <c r="B543" s="96"/>
      <c r="C543" s="96"/>
      <c r="D543" s="96"/>
      <c r="E543" s="96"/>
      <c r="F543" s="96"/>
      <c r="G543" s="96"/>
      <c r="H543" s="65" t="s">
        <v>70</v>
      </c>
      <c r="I543" s="66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80">
        <f t="shared" si="54"/>
        <v>0</v>
      </c>
    </row>
    <row r="544" spans="1:24" x14ac:dyDescent="0.2">
      <c r="A544" s="85"/>
      <c r="B544" s="96"/>
      <c r="C544" s="96"/>
      <c r="D544" s="96"/>
      <c r="E544" s="96"/>
      <c r="F544" s="96"/>
      <c r="G544" s="96"/>
      <c r="H544" s="65" t="s">
        <v>71</v>
      </c>
      <c r="I544" s="66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80">
        <f t="shared" si="54"/>
        <v>0</v>
      </c>
    </row>
    <row r="545" spans="1:24" x14ac:dyDescent="0.2">
      <c r="A545" s="85"/>
      <c r="B545" s="96"/>
      <c r="C545" s="96"/>
      <c r="D545" s="96"/>
      <c r="E545" s="96"/>
      <c r="F545" s="96"/>
      <c r="G545" s="96"/>
      <c r="H545" s="65" t="s">
        <v>72</v>
      </c>
      <c r="I545" s="66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80">
        <f t="shared" si="54"/>
        <v>0</v>
      </c>
    </row>
    <row r="546" spans="1:24" x14ac:dyDescent="0.2">
      <c r="A546" s="85"/>
      <c r="B546" s="96"/>
      <c r="C546" s="96"/>
      <c r="D546" s="96"/>
      <c r="E546" s="96"/>
      <c r="F546" s="96"/>
      <c r="G546" s="96"/>
      <c r="H546" s="65" t="s">
        <v>73</v>
      </c>
      <c r="I546" s="66"/>
      <c r="J546" s="65">
        <v>31000</v>
      </c>
      <c r="K546" s="65">
        <v>31000</v>
      </c>
      <c r="L546" s="65">
        <v>31000</v>
      </c>
      <c r="M546" s="65">
        <v>31000</v>
      </c>
      <c r="N546" s="65">
        <v>31000</v>
      </c>
      <c r="O546" s="65">
        <v>31000</v>
      </c>
      <c r="P546" s="65">
        <v>31000</v>
      </c>
      <c r="Q546" s="65">
        <v>31000</v>
      </c>
      <c r="R546" s="65">
        <v>31000</v>
      </c>
      <c r="S546" s="65">
        <v>31000</v>
      </c>
      <c r="T546" s="65">
        <v>31000</v>
      </c>
      <c r="U546" s="65">
        <v>31000</v>
      </c>
      <c r="V546" s="80">
        <f t="shared" si="54"/>
        <v>372000</v>
      </c>
    </row>
    <row r="547" spans="1:24" x14ac:dyDescent="0.2">
      <c r="A547" s="85"/>
      <c r="B547" s="96"/>
      <c r="C547" s="96"/>
      <c r="D547" s="96"/>
      <c r="E547" s="96"/>
      <c r="F547" s="96"/>
      <c r="G547" s="96"/>
      <c r="H547" s="65" t="s">
        <v>74</v>
      </c>
      <c r="I547" s="66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80">
        <f t="shared" si="54"/>
        <v>0</v>
      </c>
    </row>
    <row r="548" spans="1:24" x14ac:dyDescent="0.2">
      <c r="A548" s="85"/>
      <c r="B548" s="96"/>
      <c r="C548" s="96"/>
      <c r="D548" s="96"/>
      <c r="E548" s="96"/>
      <c r="F548" s="96"/>
      <c r="G548" s="96"/>
      <c r="H548" s="65" t="s">
        <v>75</v>
      </c>
      <c r="I548" s="66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80">
        <f t="shared" si="54"/>
        <v>0</v>
      </c>
    </row>
    <row r="549" spans="1:24" x14ac:dyDescent="0.2">
      <c r="A549" s="85"/>
      <c r="B549" s="96"/>
      <c r="C549" s="96"/>
      <c r="D549" s="96"/>
      <c r="E549" s="96"/>
      <c r="F549" s="96"/>
      <c r="G549" s="96"/>
      <c r="H549" s="65" t="s">
        <v>76</v>
      </c>
      <c r="I549" s="66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80">
        <f t="shared" si="54"/>
        <v>0</v>
      </c>
    </row>
    <row r="550" spans="1:24" x14ac:dyDescent="0.2">
      <c r="A550" s="85"/>
      <c r="B550" s="96"/>
      <c r="C550" s="96"/>
      <c r="D550" s="96"/>
      <c r="E550" s="96"/>
      <c r="F550" s="96"/>
      <c r="G550" s="96"/>
      <c r="H550" s="65" t="s">
        <v>77</v>
      </c>
      <c r="I550" s="66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80">
        <f t="shared" si="54"/>
        <v>0</v>
      </c>
    </row>
    <row r="551" spans="1:24" x14ac:dyDescent="0.2">
      <c r="A551" s="54"/>
      <c r="B551" s="96"/>
      <c r="C551" s="96"/>
      <c r="D551" s="96"/>
      <c r="E551" s="96"/>
      <c r="F551" s="96"/>
      <c r="G551" s="96"/>
      <c r="H551" s="65" t="s">
        <v>56</v>
      </c>
      <c r="I551" s="62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80">
        <f t="shared" si="54"/>
        <v>0</v>
      </c>
    </row>
    <row r="552" spans="1:24" ht="15.75" x14ac:dyDescent="0.25">
      <c r="A552" s="54"/>
      <c r="B552" s="85"/>
      <c r="C552" s="11"/>
      <c r="D552" s="83"/>
      <c r="V552" s="3"/>
      <c r="W552" s="84"/>
      <c r="X552" s="14"/>
    </row>
    <row r="553" spans="1:24" ht="15.75" x14ac:dyDescent="0.25">
      <c r="A553" s="55"/>
      <c r="B553" s="55"/>
      <c r="C553" s="13"/>
      <c r="D553" s="13"/>
      <c r="V553" s="3"/>
      <c r="W553" s="84"/>
      <c r="X553" s="14"/>
    </row>
    <row r="554" spans="1:24" ht="15.75" x14ac:dyDescent="0.25">
      <c r="A554" s="55"/>
      <c r="B554" s="55"/>
      <c r="C554" s="13"/>
      <c r="D554" s="13"/>
      <c r="E554" s="47" t="s">
        <v>19</v>
      </c>
      <c r="F554" s="47"/>
      <c r="G554" s="47"/>
      <c r="H554" s="47"/>
      <c r="I554" s="3"/>
      <c r="J554" s="3">
        <f>J482+J226+J202+J178+J154+J84+J14+J365+J412</f>
        <v>2412167.7055500001</v>
      </c>
      <c r="K554" s="3">
        <f t="shared" ref="K554:V554" si="55">K482+K226+K202+K178+K154+K84+K14+K365+K412</f>
        <v>2445738.9450000003</v>
      </c>
      <c r="L554" s="3">
        <f t="shared" si="55"/>
        <v>2495692.44882</v>
      </c>
      <c r="M554" s="3">
        <f t="shared" si="55"/>
        <v>2561554.8512749998</v>
      </c>
      <c r="N554" s="3">
        <f t="shared" si="55"/>
        <v>2544315.7516999999</v>
      </c>
      <c r="O554" s="3">
        <f t="shared" si="55"/>
        <v>2541694.0246000001</v>
      </c>
      <c r="P554" s="3">
        <f t="shared" si="55"/>
        <v>2458824.4555500001</v>
      </c>
      <c r="Q554" s="3">
        <f t="shared" si="55"/>
        <v>2302156.4084999999</v>
      </c>
      <c r="R554" s="3">
        <f t="shared" si="55"/>
        <v>2317171.7291999999</v>
      </c>
      <c r="S554" s="3">
        <f t="shared" si="55"/>
        <v>2313789.0460999999</v>
      </c>
      <c r="T554" s="3">
        <f t="shared" si="55"/>
        <v>2284984.0104999999</v>
      </c>
      <c r="U554" s="3">
        <f t="shared" si="55"/>
        <v>2280991.7050000001</v>
      </c>
      <c r="V554" s="3">
        <f t="shared" si="55"/>
        <v>28959081.081795</v>
      </c>
      <c r="W554" s="89">
        <f>SUM(V14,V84,V154,V178,V202,V226,V482,V365,V437,V414,V460,)-V554</f>
        <v>0</v>
      </c>
    </row>
    <row r="555" spans="1:24" ht="15.75" x14ac:dyDescent="0.25">
      <c r="A555" s="55"/>
      <c r="B555" s="55"/>
      <c r="C555" s="13"/>
      <c r="D555" s="13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46"/>
    </row>
    <row r="556" spans="1:24" ht="15.75" x14ac:dyDescent="0.25">
      <c r="C556" s="108"/>
      <c r="D556" s="120"/>
      <c r="E556" s="47" t="s">
        <v>1249</v>
      </c>
      <c r="J556" s="3">
        <f>J554-'2-2022 O&amp;M Sum'!I48</f>
        <v>0</v>
      </c>
      <c r="K556" s="3">
        <f>K554-'2-2022 O&amp;M Sum'!J48</f>
        <v>0</v>
      </c>
      <c r="L556" s="3">
        <f>L554-'2-2022 O&amp;M Sum'!K48</f>
        <v>0</v>
      </c>
      <c r="M556" s="3">
        <f>M554-'2-2022 O&amp;M Sum'!L48</f>
        <v>0</v>
      </c>
      <c r="N556" s="3">
        <f>N554-'2-2022 O&amp;M Sum'!M48</f>
        <v>0</v>
      </c>
      <c r="O556" s="3">
        <f>O554-'2-2022 O&amp;M Sum'!N48</f>
        <v>0</v>
      </c>
      <c r="P556" s="3">
        <f>P554-'2-2022 O&amp;M Sum'!O48</f>
        <v>0</v>
      </c>
      <c r="Q556" s="3">
        <f>Q554-'2-2022 O&amp;M Sum'!P48</f>
        <v>0</v>
      </c>
      <c r="R556" s="3">
        <f>R554-'2-2022 O&amp;M Sum'!Q48</f>
        <v>0</v>
      </c>
      <c r="S556" s="3">
        <f>S554-'2-2022 O&amp;M Sum'!R48</f>
        <v>0</v>
      </c>
      <c r="T556" s="3">
        <f>T554-'2-2022 O&amp;M Sum'!S48</f>
        <v>0</v>
      </c>
      <c r="U556" s="3">
        <f>U554-'2-2022 O&amp;M Sum'!T48</f>
        <v>0</v>
      </c>
      <c r="V556" s="3">
        <f>V554-'2-2022 O&amp;M Sum'!U48</f>
        <v>0</v>
      </c>
      <c r="W556" s="3"/>
    </row>
    <row r="557" spans="1:24" x14ac:dyDescent="0.2"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8"/>
    </row>
    <row r="558" spans="1:24" x14ac:dyDescent="0.2">
      <c r="A558" s="292"/>
      <c r="B558" s="292"/>
      <c r="C558" s="292"/>
      <c r="D558" s="121"/>
      <c r="E558" s="22"/>
      <c r="F558" s="22"/>
      <c r="G558" s="22"/>
      <c r="H558" s="22"/>
      <c r="W558" s="18"/>
    </row>
    <row r="559" spans="1:24" ht="15.75" x14ac:dyDescent="0.25">
      <c r="A559" s="56"/>
      <c r="B559" s="86"/>
      <c r="C559" s="23"/>
      <c r="D559" s="23"/>
      <c r="E559" s="12"/>
      <c r="F559" s="12"/>
      <c r="G559" s="12"/>
      <c r="H559" s="12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8"/>
    </row>
    <row r="560" spans="1:24" x14ac:dyDescent="0.2"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8"/>
    </row>
    <row r="561" spans="1:23" x14ac:dyDescent="0.2">
      <c r="E561" s="24"/>
      <c r="F561" s="24"/>
      <c r="G561" s="24"/>
      <c r="H561" s="24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18"/>
    </row>
    <row r="562" spans="1:23" x14ac:dyDescent="0.2">
      <c r="J562" s="17"/>
      <c r="K562" s="17"/>
      <c r="L562" s="17"/>
      <c r="M562" s="17"/>
      <c r="N562" s="17"/>
      <c r="O562" s="17"/>
      <c r="P562" s="17"/>
      <c r="Q562" s="17"/>
      <c r="R562" s="19"/>
      <c r="S562" s="19"/>
      <c r="T562" s="17"/>
      <c r="U562" s="17"/>
      <c r="V562" s="17"/>
      <c r="W562" s="18"/>
    </row>
    <row r="563" spans="1:23" x14ac:dyDescent="0.2"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8"/>
    </row>
    <row r="564" spans="1:23" ht="15.75" x14ac:dyDescent="0.25">
      <c r="A564" s="291"/>
      <c r="B564" s="291"/>
      <c r="C564" s="291"/>
      <c r="D564" s="119"/>
      <c r="W564" s="18"/>
    </row>
    <row r="565" spans="1:23" x14ac:dyDescent="0.2">
      <c r="C565" s="24"/>
      <c r="D565" s="24"/>
      <c r="W565" s="18"/>
    </row>
    <row r="566" spans="1:23" x14ac:dyDescent="0.2">
      <c r="C566" s="24"/>
      <c r="D566" s="24"/>
      <c r="K566" s="26"/>
      <c r="W566" s="18"/>
    </row>
    <row r="567" spans="1:23" x14ac:dyDescent="0.2">
      <c r="K567" s="26"/>
      <c r="R567" s="27"/>
      <c r="S567" s="27"/>
      <c r="T567" s="27"/>
      <c r="U567" s="27"/>
    </row>
    <row r="568" spans="1:23" x14ac:dyDescent="0.2">
      <c r="R568" s="28"/>
      <c r="S568" s="29"/>
      <c r="T568" s="29"/>
      <c r="U568" s="30"/>
    </row>
    <row r="569" spans="1:23" x14ac:dyDescent="0.2">
      <c r="R569" s="28"/>
      <c r="S569" s="29"/>
      <c r="T569" s="29"/>
      <c r="U569" s="30"/>
    </row>
    <row r="571" spans="1:23" x14ac:dyDescent="0.2">
      <c r="R571" s="27"/>
      <c r="S571" s="27"/>
      <c r="T571" s="27"/>
      <c r="U571" s="27"/>
    </row>
    <row r="572" spans="1:23" x14ac:dyDescent="0.2">
      <c r="R572" s="28"/>
      <c r="S572" s="29"/>
      <c r="T572" s="29"/>
      <c r="U572" s="30"/>
    </row>
    <row r="573" spans="1:23" x14ac:dyDescent="0.2">
      <c r="R573" s="28"/>
      <c r="S573" s="29"/>
      <c r="T573" s="29"/>
      <c r="U573" s="30"/>
    </row>
    <row r="580" spans="10:18" x14ac:dyDescent="0.2">
      <c r="Q580" s="26"/>
      <c r="R580" s="26"/>
    </row>
    <row r="581" spans="10:18" ht="15.75" x14ac:dyDescent="0.25">
      <c r="J581" s="3"/>
      <c r="Q581" s="26"/>
      <c r="R581" s="26"/>
    </row>
    <row r="582" spans="10:18" x14ac:dyDescent="0.2">
      <c r="Q582" s="26"/>
      <c r="R582" s="26"/>
    </row>
    <row r="583" spans="10:18" x14ac:dyDescent="0.2">
      <c r="Q583" s="26"/>
      <c r="R583" s="26"/>
    </row>
    <row r="584" spans="10:18" x14ac:dyDescent="0.2">
      <c r="Q584" s="31"/>
      <c r="R584" s="26"/>
    </row>
    <row r="585" spans="10:18" x14ac:dyDescent="0.2">
      <c r="N585" s="24"/>
      <c r="Q585" s="31"/>
      <c r="R585" s="26"/>
    </row>
    <row r="586" spans="10:18" x14ac:dyDescent="0.2">
      <c r="N586" s="24"/>
      <c r="O586" s="31"/>
      <c r="Q586" s="31"/>
      <c r="R586" s="26"/>
    </row>
    <row r="587" spans="10:18" x14ac:dyDescent="0.2">
      <c r="N587" s="24"/>
      <c r="O587" s="31"/>
      <c r="Q587" s="31"/>
      <c r="R587" s="26"/>
    </row>
    <row r="588" spans="10:18" x14ac:dyDescent="0.2">
      <c r="N588" s="24"/>
      <c r="O588" s="31"/>
      <c r="Q588" s="31"/>
      <c r="R588" s="26"/>
    </row>
    <row r="589" spans="10:18" x14ac:dyDescent="0.2">
      <c r="N589" s="24"/>
      <c r="O589" s="31"/>
      <c r="Q589" s="31"/>
    </row>
    <row r="590" spans="10:18" x14ac:dyDescent="0.2">
      <c r="N590" s="24"/>
      <c r="O590" s="31"/>
    </row>
    <row r="591" spans="10:18" x14ac:dyDescent="0.2">
      <c r="N591" s="24"/>
    </row>
    <row r="592" spans="10:18" x14ac:dyDescent="0.2">
      <c r="N592" s="24"/>
    </row>
  </sheetData>
  <mergeCells count="8">
    <mergeCell ref="A564:C564"/>
    <mergeCell ref="A7:V7"/>
    <mergeCell ref="A8:V8"/>
    <mergeCell ref="A2:V2"/>
    <mergeCell ref="A3:V3"/>
    <mergeCell ref="A4:V4"/>
    <mergeCell ref="A5:V5"/>
    <mergeCell ref="A558:C558"/>
  </mergeCells>
  <printOptions horizontalCentered="1" verticalCentered="1"/>
  <pageMargins left="0.75" right="0.75" top="1" bottom="0.75" header="0.5" footer="0.5"/>
  <pageSetup scale="10" orientation="landscape" r:id="rId1"/>
  <headerFooter alignWithMargins="0">
    <oddFooter>&amp;L&amp;Z&amp;F&amp;RVersion: 1/24/2020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5096-B028-432A-9E9A-87DFD2011083}">
  <dimension ref="A1:S832"/>
  <sheetViews>
    <sheetView zoomScale="70" zoomScaleNormal="70" workbookViewId="0">
      <selection activeCell="F14" sqref="F14"/>
    </sheetView>
  </sheetViews>
  <sheetFormatPr defaultRowHeight="15" x14ac:dyDescent="0.2"/>
  <cols>
    <col min="1" max="1" width="15" bestFit="1" customWidth="1"/>
    <col min="2" max="2" width="14.109375" bestFit="1" customWidth="1"/>
    <col min="3" max="3" width="23.5546875" bestFit="1" customWidth="1"/>
    <col min="4" max="4" width="8.5546875" customWidth="1"/>
    <col min="5" max="5" width="6.77734375" customWidth="1"/>
    <col min="6" max="6" width="16.5546875" customWidth="1"/>
    <col min="7" max="7" width="9.77734375" bestFit="1" customWidth="1"/>
    <col min="8" max="8" width="9.77734375" customWidth="1"/>
    <col min="9" max="9" width="12.109375" customWidth="1"/>
    <col min="10" max="12" width="11" customWidth="1"/>
    <col min="13" max="18" width="10" customWidth="1"/>
    <col min="19" max="19" width="11.77734375" customWidth="1"/>
  </cols>
  <sheetData>
    <row r="1" spans="1:19" ht="30" x14ac:dyDescent="0.2">
      <c r="A1" s="120" t="s">
        <v>1282</v>
      </c>
      <c r="B1" s="120" t="s">
        <v>20</v>
      </c>
      <c r="C1" s="1"/>
      <c r="D1" s="7" t="s">
        <v>1283</v>
      </c>
      <c r="E1" s="7" t="s">
        <v>20</v>
      </c>
      <c r="F1" s="7"/>
      <c r="G1" s="8" t="s">
        <v>20</v>
      </c>
      <c r="H1" s="8" t="s">
        <v>20</v>
      </c>
      <c r="I1" s="37" t="s">
        <v>55</v>
      </c>
      <c r="J1" s="37" t="s">
        <v>55</v>
      </c>
      <c r="K1" s="37" t="s">
        <v>55</v>
      </c>
      <c r="L1" s="37" t="s">
        <v>55</v>
      </c>
      <c r="M1" s="37" t="s">
        <v>55</v>
      </c>
      <c r="N1" s="37" t="s">
        <v>55</v>
      </c>
      <c r="O1" s="37" t="s">
        <v>55</v>
      </c>
      <c r="P1" s="37" t="s">
        <v>55</v>
      </c>
      <c r="Q1" s="37" t="s">
        <v>55</v>
      </c>
      <c r="R1" s="37" t="s">
        <v>55</v>
      </c>
      <c r="S1" s="44" t="s">
        <v>4</v>
      </c>
    </row>
    <row r="2" spans="1:19" ht="15.75" thickBot="1" x14ac:dyDescent="0.25">
      <c r="A2" s="57" t="s">
        <v>35</v>
      </c>
      <c r="B2" s="57" t="s">
        <v>35</v>
      </c>
      <c r="C2" s="57" t="s">
        <v>34</v>
      </c>
      <c r="D2" s="9" t="s">
        <v>38</v>
      </c>
      <c r="E2" s="9" t="s">
        <v>38</v>
      </c>
      <c r="F2" s="9" t="s">
        <v>39</v>
      </c>
      <c r="G2" s="10" t="s">
        <v>6</v>
      </c>
      <c r="H2" s="10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  <c r="O2" s="38" t="s">
        <v>14</v>
      </c>
      <c r="P2" s="38" t="s">
        <v>15</v>
      </c>
      <c r="Q2" s="38" t="s">
        <v>16</v>
      </c>
      <c r="R2" s="38" t="s">
        <v>17</v>
      </c>
      <c r="S2" s="38" t="s">
        <v>18</v>
      </c>
    </row>
    <row r="3" spans="1:19" x14ac:dyDescent="0.2">
      <c r="A3" s="83"/>
      <c r="B3" s="83"/>
      <c r="C3" s="1"/>
      <c r="D3" s="2"/>
      <c r="E3" s="2"/>
      <c r="F3" s="1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x14ac:dyDescent="0.25">
      <c r="A4" s="1"/>
      <c r="B4" s="1"/>
      <c r="C4" s="1"/>
      <c r="D4" s="48"/>
      <c r="E4" s="48"/>
      <c r="F4" s="3"/>
      <c r="G4" s="78">
        <f>SUM(G5:G832)</f>
        <v>1752823.8999999987</v>
      </c>
      <c r="H4" s="78">
        <f>SUM(H5:H832)</f>
        <v>2804544.2100000018</v>
      </c>
      <c r="I4" s="35">
        <f>SUM(I5:I832)</f>
        <v>10289667.364599904</v>
      </c>
      <c r="J4" s="35">
        <f t="shared" ref="J4:R4" si="0">SUM(J5:J832)</f>
        <v>10527226.39024174</v>
      </c>
      <c r="K4" s="35">
        <f t="shared" si="0"/>
        <v>10999594.881013282</v>
      </c>
      <c r="L4" s="35">
        <f t="shared" si="0"/>
        <v>11388665.843855284</v>
      </c>
      <c r="M4" s="35">
        <f t="shared" si="0"/>
        <v>8956157.3451309055</v>
      </c>
      <c r="N4" s="35">
        <f t="shared" si="0"/>
        <v>7121841.055001202</v>
      </c>
      <c r="O4" s="35">
        <f t="shared" si="0"/>
        <v>6196912.9657802302</v>
      </c>
      <c r="P4" s="35">
        <f t="shared" si="0"/>
        <v>5397998.9935312178</v>
      </c>
      <c r="Q4" s="35">
        <f t="shared" si="0"/>
        <v>4590713.8985399241</v>
      </c>
      <c r="R4" s="35">
        <f t="shared" si="0"/>
        <v>4075556.4140961166</v>
      </c>
      <c r="S4" s="35">
        <f>SUM(G4:R4)</f>
        <v>84101703.261789814</v>
      </c>
    </row>
    <row r="5" spans="1:19" x14ac:dyDescent="0.2">
      <c r="A5" s="105" t="s">
        <v>181</v>
      </c>
      <c r="B5" s="105" t="s">
        <v>1373</v>
      </c>
      <c r="C5" s="58" t="s">
        <v>182</v>
      </c>
      <c r="D5" s="103" t="s">
        <v>181</v>
      </c>
      <c r="E5" s="103" t="s">
        <v>1373</v>
      </c>
      <c r="F5" s="58" t="s">
        <v>182</v>
      </c>
      <c r="G5" s="79">
        <v>74607.05</v>
      </c>
      <c r="H5" s="79">
        <v>88327.5</v>
      </c>
      <c r="I5" s="65">
        <v>279280.56617201777</v>
      </c>
      <c r="J5" s="65">
        <v>274679.56617201777</v>
      </c>
      <c r="K5" s="65">
        <v>274679.56617201777</v>
      </c>
      <c r="L5" s="65">
        <v>274679.56617201777</v>
      </c>
      <c r="M5" s="65">
        <v>274679.56617201777</v>
      </c>
      <c r="N5" s="65">
        <v>0</v>
      </c>
      <c r="O5" s="65">
        <v>0</v>
      </c>
      <c r="P5" s="65">
        <v>0</v>
      </c>
      <c r="Q5" s="65">
        <v>0</v>
      </c>
      <c r="R5" s="65">
        <v>0</v>
      </c>
      <c r="S5" s="67">
        <f t="shared" ref="S5:S68" si="1">SUM(G5:R5)</f>
        <v>1540933.3808600886</v>
      </c>
    </row>
    <row r="6" spans="1:19" x14ac:dyDescent="0.2">
      <c r="A6" t="s">
        <v>183</v>
      </c>
      <c r="B6" t="s">
        <v>1374</v>
      </c>
      <c r="C6" t="s">
        <v>184</v>
      </c>
      <c r="D6" t="s">
        <v>183</v>
      </c>
      <c r="E6" t="s">
        <v>1374</v>
      </c>
      <c r="F6" t="s">
        <v>184</v>
      </c>
      <c r="G6" s="79">
        <v>41383.770000000011</v>
      </c>
      <c r="H6" s="79">
        <v>26781.27</v>
      </c>
      <c r="I6">
        <v>26322.963974402439</v>
      </c>
      <c r="J6">
        <v>26322.963974402439</v>
      </c>
      <c r="K6">
        <v>26322.963974402439</v>
      </c>
      <c r="L6">
        <v>26322.963974402439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67">
        <f t="shared" si="1"/>
        <v>173456.89589760973</v>
      </c>
    </row>
    <row r="7" spans="1:19" x14ac:dyDescent="0.2">
      <c r="A7" t="s">
        <v>185</v>
      </c>
      <c r="B7" t="s">
        <v>1375</v>
      </c>
      <c r="C7" t="s">
        <v>186</v>
      </c>
      <c r="D7" t="s">
        <v>185</v>
      </c>
      <c r="E7" t="s">
        <v>1375</v>
      </c>
      <c r="F7" t="s">
        <v>186</v>
      </c>
      <c r="G7" s="79">
        <v>39631.410000000003</v>
      </c>
      <c r="H7" s="79">
        <v>26956.71</v>
      </c>
      <c r="I7">
        <v>57881.537629311628</v>
      </c>
      <c r="J7">
        <v>57881.537629311628</v>
      </c>
      <c r="K7">
        <v>57881.537629311628</v>
      </c>
      <c r="L7">
        <v>57881.537629311628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67">
        <f t="shared" si="1"/>
        <v>298114.27051724651</v>
      </c>
    </row>
    <row r="8" spans="1:19" x14ac:dyDescent="0.2">
      <c r="A8" t="s">
        <v>187</v>
      </c>
      <c r="B8" t="s">
        <v>1376</v>
      </c>
      <c r="C8" t="s">
        <v>188</v>
      </c>
      <c r="D8" t="s">
        <v>187</v>
      </c>
      <c r="E8" t="s">
        <v>1376</v>
      </c>
      <c r="F8" t="s">
        <v>188</v>
      </c>
      <c r="G8" s="79">
        <v>56930.94</v>
      </c>
      <c r="H8" s="79">
        <v>35343.629999999997</v>
      </c>
      <c r="I8">
        <v>91747.591288306459</v>
      </c>
      <c r="J8">
        <v>91747.591288306459</v>
      </c>
      <c r="K8">
        <v>91747.591288306459</v>
      </c>
      <c r="L8">
        <v>91747.591288306459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67">
        <f t="shared" si="1"/>
        <v>459264.93515322584</v>
      </c>
    </row>
    <row r="9" spans="1:19" x14ac:dyDescent="0.2">
      <c r="A9" t="s">
        <v>189</v>
      </c>
      <c r="B9" t="s">
        <v>1377</v>
      </c>
      <c r="C9" t="s">
        <v>190</v>
      </c>
      <c r="D9" t="s">
        <v>189</v>
      </c>
      <c r="E9" t="s">
        <v>1377</v>
      </c>
      <c r="F9" t="s">
        <v>190</v>
      </c>
      <c r="G9" s="79">
        <v>26052.400000000001</v>
      </c>
      <c r="H9" s="79">
        <v>30491.89</v>
      </c>
      <c r="I9">
        <v>13537.460183843279</v>
      </c>
      <c r="J9">
        <v>13537.460183843279</v>
      </c>
      <c r="K9">
        <v>13537.460183843279</v>
      </c>
      <c r="L9">
        <v>13537.460183843279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67">
        <f t="shared" si="1"/>
        <v>110694.1307353731</v>
      </c>
    </row>
    <row r="10" spans="1:19" x14ac:dyDescent="0.2">
      <c r="A10" t="s">
        <v>191</v>
      </c>
      <c r="B10" t="s">
        <v>1378</v>
      </c>
      <c r="C10" t="s">
        <v>192</v>
      </c>
      <c r="D10" t="s">
        <v>191</v>
      </c>
      <c r="E10" t="s">
        <v>1378</v>
      </c>
      <c r="F10" t="s">
        <v>192</v>
      </c>
      <c r="G10" s="79">
        <v>25096.27</v>
      </c>
      <c r="H10" s="79">
        <v>27439.25</v>
      </c>
      <c r="I10">
        <v>-35217.462748475475</v>
      </c>
      <c r="J10">
        <v>-35217.462748475475</v>
      </c>
      <c r="K10">
        <v>-35217.462748475475</v>
      </c>
      <c r="L10">
        <v>-35217.462748475475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67">
        <f t="shared" si="1"/>
        <v>-88334.330993901895</v>
      </c>
    </row>
    <row r="11" spans="1:19" x14ac:dyDescent="0.2">
      <c r="A11" t="s">
        <v>193</v>
      </c>
      <c r="B11" t="s">
        <v>1379</v>
      </c>
      <c r="C11" t="s">
        <v>194</v>
      </c>
      <c r="D11" t="s">
        <v>193</v>
      </c>
      <c r="E11" t="s">
        <v>1379</v>
      </c>
      <c r="F11" t="s">
        <v>194</v>
      </c>
      <c r="G11" s="79">
        <v>35884.700000000004</v>
      </c>
      <c r="H11" s="79">
        <v>34603.71</v>
      </c>
      <c r="I11">
        <v>95661.983192585511</v>
      </c>
      <c r="J11">
        <v>95661.983192585511</v>
      </c>
      <c r="K11">
        <v>95661.983192585511</v>
      </c>
      <c r="L11">
        <v>95661.983192585511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67">
        <f t="shared" si="1"/>
        <v>453136.34277034207</v>
      </c>
    </row>
    <row r="12" spans="1:19" x14ac:dyDescent="0.2">
      <c r="A12" t="s">
        <v>195</v>
      </c>
      <c r="B12" t="s">
        <v>1380</v>
      </c>
      <c r="C12" t="s">
        <v>196</v>
      </c>
      <c r="D12" t="s">
        <v>195</v>
      </c>
      <c r="E12" t="s">
        <v>1380</v>
      </c>
      <c r="F12" t="s">
        <v>196</v>
      </c>
      <c r="G12" s="79">
        <v>24580.700000000004</v>
      </c>
      <c r="H12" s="79">
        <v>17098.66</v>
      </c>
      <c r="I12">
        <v>8601.7974580739301</v>
      </c>
      <c r="J12">
        <v>8601.7974580739301</v>
      </c>
      <c r="K12">
        <v>8601.7974580739301</v>
      </c>
      <c r="L12">
        <v>8601.7974580739301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67">
        <f t="shared" si="1"/>
        <v>76086.549832295714</v>
      </c>
    </row>
    <row r="13" spans="1:19" x14ac:dyDescent="0.2">
      <c r="A13" t="s">
        <v>197</v>
      </c>
      <c r="B13" t="s">
        <v>1381</v>
      </c>
      <c r="C13" t="s">
        <v>198</v>
      </c>
      <c r="D13" t="s">
        <v>197</v>
      </c>
      <c r="E13" t="s">
        <v>1381</v>
      </c>
      <c r="F13" t="s">
        <v>198</v>
      </c>
      <c r="G13" s="79">
        <v>16398.240000000002</v>
      </c>
      <c r="H13" s="79">
        <v>13933.68</v>
      </c>
      <c r="I13">
        <v>40300.804923456111</v>
      </c>
      <c r="J13">
        <v>40300.804923456111</v>
      </c>
      <c r="K13">
        <v>40300.804923456111</v>
      </c>
      <c r="L13">
        <v>40300.804923456111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67">
        <f t="shared" si="1"/>
        <v>191535.13969382443</v>
      </c>
    </row>
    <row r="14" spans="1:19" x14ac:dyDescent="0.2">
      <c r="A14" t="s">
        <v>1835</v>
      </c>
      <c r="B14" t="s">
        <v>1273</v>
      </c>
      <c r="C14" t="s">
        <v>1836</v>
      </c>
      <c r="D14" t="s">
        <v>1835</v>
      </c>
      <c r="E14" t="s">
        <v>1273</v>
      </c>
      <c r="F14" t="s">
        <v>1836</v>
      </c>
      <c r="G14" s="79">
        <v>0</v>
      </c>
      <c r="H14" s="79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67">
        <f t="shared" si="1"/>
        <v>0</v>
      </c>
    </row>
    <row r="15" spans="1:19" x14ac:dyDescent="0.2">
      <c r="A15" t="s">
        <v>199</v>
      </c>
      <c r="B15" t="s">
        <v>1382</v>
      </c>
      <c r="C15" t="s">
        <v>200</v>
      </c>
      <c r="D15" t="s">
        <v>199</v>
      </c>
      <c r="E15" t="s">
        <v>1382</v>
      </c>
      <c r="F15" t="s">
        <v>200</v>
      </c>
      <c r="G15" s="79">
        <v>-840.81000000000131</v>
      </c>
      <c r="H15" s="79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67">
        <f t="shared" si="1"/>
        <v>-840.81000000000131</v>
      </c>
    </row>
    <row r="16" spans="1:19" x14ac:dyDescent="0.2">
      <c r="A16" t="s">
        <v>843</v>
      </c>
      <c r="B16" t="s">
        <v>1666</v>
      </c>
      <c r="C16" t="s">
        <v>844</v>
      </c>
      <c r="D16" t="s">
        <v>843</v>
      </c>
      <c r="E16" t="s">
        <v>1666</v>
      </c>
      <c r="F16" t="s">
        <v>844</v>
      </c>
      <c r="G16" s="79">
        <v>8999.3100000000031</v>
      </c>
      <c r="H16" s="79">
        <v>20688.46</v>
      </c>
      <c r="I16">
        <v>60361.677407755538</v>
      </c>
      <c r="J16">
        <v>60361.677407755538</v>
      </c>
      <c r="K16">
        <v>60361.677407755538</v>
      </c>
      <c r="L16">
        <v>60361.677407755538</v>
      </c>
      <c r="M16">
        <v>60361.677407755538</v>
      </c>
      <c r="N16">
        <v>0</v>
      </c>
      <c r="O16">
        <v>0</v>
      </c>
      <c r="P16">
        <v>0</v>
      </c>
      <c r="Q16">
        <v>0</v>
      </c>
      <c r="R16">
        <v>0</v>
      </c>
      <c r="S16" s="67">
        <f t="shared" si="1"/>
        <v>331496.15703877766</v>
      </c>
    </row>
    <row r="17" spans="1:19" x14ac:dyDescent="0.2">
      <c r="A17" t="s">
        <v>845</v>
      </c>
      <c r="B17" t="s">
        <v>1667</v>
      </c>
      <c r="C17" t="s">
        <v>846</v>
      </c>
      <c r="D17" t="s">
        <v>845</v>
      </c>
      <c r="E17" t="s">
        <v>1667</v>
      </c>
      <c r="F17" t="s">
        <v>846</v>
      </c>
      <c r="G17" s="79">
        <v>14275.650000000001</v>
      </c>
      <c r="H17" s="79">
        <v>33254.949999999997</v>
      </c>
      <c r="I17">
        <v>16643.508967616028</v>
      </c>
      <c r="J17">
        <v>16643.508967616028</v>
      </c>
      <c r="K17">
        <v>16643.508967616028</v>
      </c>
      <c r="L17">
        <v>16643.508967616028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67">
        <f t="shared" si="1"/>
        <v>114104.63587046412</v>
      </c>
    </row>
    <row r="18" spans="1:19" x14ac:dyDescent="0.2">
      <c r="A18" t="s">
        <v>847</v>
      </c>
      <c r="B18" t="s">
        <v>1668</v>
      </c>
      <c r="C18" t="s">
        <v>848</v>
      </c>
      <c r="D18" t="s">
        <v>847</v>
      </c>
      <c r="E18" t="s">
        <v>1668</v>
      </c>
      <c r="F18" t="s">
        <v>848</v>
      </c>
      <c r="G18" s="79">
        <v>10998.09</v>
      </c>
      <c r="H18" s="79">
        <v>16910.600000000002</v>
      </c>
      <c r="I18">
        <v>34171.279393589939</v>
      </c>
      <c r="J18">
        <v>34171.279393589939</v>
      </c>
      <c r="K18">
        <v>34171.279393589939</v>
      </c>
      <c r="L18">
        <v>34171.279393589939</v>
      </c>
      <c r="M18">
        <v>34171.279393589939</v>
      </c>
      <c r="N18">
        <v>0</v>
      </c>
      <c r="O18">
        <v>0</v>
      </c>
      <c r="P18">
        <v>0</v>
      </c>
      <c r="Q18">
        <v>0</v>
      </c>
      <c r="R18">
        <v>0</v>
      </c>
      <c r="S18" s="67">
        <f t="shared" si="1"/>
        <v>198765.0869679497</v>
      </c>
    </row>
    <row r="19" spans="1:19" x14ac:dyDescent="0.2">
      <c r="A19" t="s">
        <v>849</v>
      </c>
      <c r="B19" t="s">
        <v>1669</v>
      </c>
      <c r="C19" t="s">
        <v>850</v>
      </c>
      <c r="D19" t="s">
        <v>849</v>
      </c>
      <c r="E19" t="s">
        <v>1669</v>
      </c>
      <c r="F19" t="s">
        <v>850</v>
      </c>
      <c r="G19" s="79">
        <v>7725.7599999999993</v>
      </c>
      <c r="H19" s="79">
        <v>10468.299999999999</v>
      </c>
      <c r="I19">
        <v>10647.582358645725</v>
      </c>
      <c r="J19">
        <v>10647.582358645725</v>
      </c>
      <c r="K19">
        <v>10647.582358645725</v>
      </c>
      <c r="L19">
        <v>10647.582358645725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67">
        <f t="shared" si="1"/>
        <v>60784.389434582903</v>
      </c>
    </row>
    <row r="20" spans="1:19" x14ac:dyDescent="0.2">
      <c r="A20" t="s">
        <v>851</v>
      </c>
      <c r="B20" t="s">
        <v>1670</v>
      </c>
      <c r="C20" t="s">
        <v>852</v>
      </c>
      <c r="D20" t="s">
        <v>851</v>
      </c>
      <c r="E20" t="s">
        <v>1670</v>
      </c>
      <c r="F20" t="s">
        <v>852</v>
      </c>
      <c r="G20" s="79">
        <v>-1063.1599999999999</v>
      </c>
      <c r="H20" s="79">
        <v>776.13</v>
      </c>
      <c r="I20">
        <v>41062.672104091762</v>
      </c>
      <c r="J20">
        <v>41062.672104091762</v>
      </c>
      <c r="K20">
        <v>41062.672104091762</v>
      </c>
      <c r="L20">
        <v>41062.672104091762</v>
      </c>
      <c r="M20">
        <v>41062.672104091762</v>
      </c>
      <c r="N20">
        <v>0</v>
      </c>
      <c r="O20">
        <v>0</v>
      </c>
      <c r="P20">
        <v>0</v>
      </c>
      <c r="Q20">
        <v>0</v>
      </c>
      <c r="R20">
        <v>0</v>
      </c>
      <c r="S20" s="67">
        <f t="shared" si="1"/>
        <v>205026.33052045881</v>
      </c>
    </row>
    <row r="21" spans="1:19" x14ac:dyDescent="0.2">
      <c r="A21" t="s">
        <v>853</v>
      </c>
      <c r="B21" t="s">
        <v>1671</v>
      </c>
      <c r="C21" t="s">
        <v>854</v>
      </c>
      <c r="D21" t="s">
        <v>853</v>
      </c>
      <c r="E21" t="s">
        <v>1671</v>
      </c>
      <c r="F21" t="s">
        <v>854</v>
      </c>
      <c r="G21" s="79">
        <v>2644.74</v>
      </c>
      <c r="H21" s="79">
        <v>358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67">
        <f t="shared" si="1"/>
        <v>3002.74</v>
      </c>
    </row>
    <row r="22" spans="1:19" x14ac:dyDescent="0.2">
      <c r="A22" t="s">
        <v>855</v>
      </c>
      <c r="B22" t="s">
        <v>1672</v>
      </c>
      <c r="C22" t="s">
        <v>856</v>
      </c>
      <c r="D22" t="s">
        <v>855</v>
      </c>
      <c r="E22" t="s">
        <v>1672</v>
      </c>
      <c r="F22" t="s">
        <v>856</v>
      </c>
      <c r="G22" s="79">
        <v>12220.03</v>
      </c>
      <c r="H22" s="79">
        <v>33355.53</v>
      </c>
      <c r="I22">
        <v>25121.458748095229</v>
      </c>
      <c r="J22">
        <v>25121.458748095229</v>
      </c>
      <c r="K22">
        <v>25121.458748095229</v>
      </c>
      <c r="L22">
        <v>25121.458748095229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67">
        <f t="shared" si="1"/>
        <v>146061.39499238093</v>
      </c>
    </row>
    <row r="23" spans="1:19" x14ac:dyDescent="0.2">
      <c r="A23" t="s">
        <v>857</v>
      </c>
      <c r="B23" t="s">
        <v>1673</v>
      </c>
      <c r="C23" t="s">
        <v>858</v>
      </c>
      <c r="D23" t="s">
        <v>857</v>
      </c>
      <c r="E23" t="s">
        <v>1673</v>
      </c>
      <c r="F23" t="s">
        <v>858</v>
      </c>
      <c r="G23" s="79">
        <v>-4395.3</v>
      </c>
      <c r="H23" s="79">
        <v>573.66</v>
      </c>
      <c r="I23">
        <v>73062.125689323308</v>
      </c>
      <c r="J23">
        <v>73062.125689323308</v>
      </c>
      <c r="K23">
        <v>73062.125689323308</v>
      </c>
      <c r="L23">
        <v>73062.125689323308</v>
      </c>
      <c r="M23">
        <v>73062.125689323308</v>
      </c>
      <c r="N23">
        <v>0</v>
      </c>
      <c r="O23">
        <v>0</v>
      </c>
      <c r="P23">
        <v>0</v>
      </c>
      <c r="Q23">
        <v>0</v>
      </c>
      <c r="R23">
        <v>0</v>
      </c>
      <c r="S23" s="67">
        <f t="shared" si="1"/>
        <v>361488.98844661651</v>
      </c>
    </row>
    <row r="24" spans="1:19" x14ac:dyDescent="0.2">
      <c r="A24" t="s">
        <v>859</v>
      </c>
      <c r="B24" t="s">
        <v>1674</v>
      </c>
      <c r="C24" t="s">
        <v>860</v>
      </c>
      <c r="D24" t="s">
        <v>859</v>
      </c>
      <c r="E24" t="s">
        <v>1674</v>
      </c>
      <c r="F24" t="s">
        <v>860</v>
      </c>
      <c r="G24" s="79">
        <v>12159.45</v>
      </c>
      <c r="H24" s="79">
        <v>20794.490000000002</v>
      </c>
      <c r="I24">
        <v>24617.533101285138</v>
      </c>
      <c r="J24">
        <v>24617.533101285138</v>
      </c>
      <c r="K24">
        <v>24617.533101285138</v>
      </c>
      <c r="L24">
        <v>24617.533101285138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67">
        <f t="shared" si="1"/>
        <v>131424.07240514056</v>
      </c>
    </row>
    <row r="25" spans="1:19" x14ac:dyDescent="0.2">
      <c r="A25" t="s">
        <v>861</v>
      </c>
      <c r="B25" t="s">
        <v>1675</v>
      </c>
      <c r="C25" t="s">
        <v>862</v>
      </c>
      <c r="D25" t="s">
        <v>861</v>
      </c>
      <c r="E25" t="s">
        <v>1675</v>
      </c>
      <c r="F25" t="s">
        <v>862</v>
      </c>
      <c r="G25" s="79">
        <v>242.18999999999988</v>
      </c>
      <c r="H25" s="79">
        <v>1364.26</v>
      </c>
      <c r="I25">
        <v>83914.045847800735</v>
      </c>
      <c r="J25">
        <v>83914.045847800735</v>
      </c>
      <c r="K25">
        <v>83914.045847800735</v>
      </c>
      <c r="L25">
        <v>83914.045847800735</v>
      </c>
      <c r="M25">
        <v>83914.045847800735</v>
      </c>
      <c r="N25">
        <v>0</v>
      </c>
      <c r="O25">
        <v>0</v>
      </c>
      <c r="P25">
        <v>0</v>
      </c>
      <c r="Q25">
        <v>0</v>
      </c>
      <c r="R25">
        <v>0</v>
      </c>
      <c r="S25" s="67">
        <f t="shared" si="1"/>
        <v>421176.67923900369</v>
      </c>
    </row>
    <row r="26" spans="1:19" x14ac:dyDescent="0.2">
      <c r="A26" t="s">
        <v>201</v>
      </c>
      <c r="B26" t="s">
        <v>1383</v>
      </c>
      <c r="C26" t="s">
        <v>202</v>
      </c>
      <c r="D26" t="s">
        <v>201</v>
      </c>
      <c r="E26" t="s">
        <v>1383</v>
      </c>
      <c r="F26" t="s">
        <v>202</v>
      </c>
      <c r="G26" s="79">
        <v>24018.100000000002</v>
      </c>
      <c r="H26" s="79">
        <v>44870.15</v>
      </c>
      <c r="I26">
        <v>40978.039591908462</v>
      </c>
      <c r="J26">
        <v>40978.039591908462</v>
      </c>
      <c r="K26">
        <v>40978.039591908462</v>
      </c>
      <c r="L26">
        <v>40978.039591908462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67">
        <f t="shared" si="1"/>
        <v>232800.40836763382</v>
      </c>
    </row>
    <row r="27" spans="1:19" x14ac:dyDescent="0.2">
      <c r="A27" t="s">
        <v>863</v>
      </c>
      <c r="B27" t="s">
        <v>1676</v>
      </c>
      <c r="C27" t="s">
        <v>864</v>
      </c>
      <c r="D27" t="s">
        <v>863</v>
      </c>
      <c r="E27" t="s">
        <v>1676</v>
      </c>
      <c r="F27" t="s">
        <v>864</v>
      </c>
      <c r="G27" s="79">
        <v>1428.4300000000003</v>
      </c>
      <c r="H27" s="79">
        <v>4362.8700000000008</v>
      </c>
      <c r="I27">
        <v>99420.933929215666</v>
      </c>
      <c r="J27">
        <v>99420.933929215666</v>
      </c>
      <c r="K27">
        <v>99420.933929215666</v>
      </c>
      <c r="L27">
        <v>99420.933929215666</v>
      </c>
      <c r="M27">
        <v>99420.933929215666</v>
      </c>
      <c r="N27">
        <v>99420.933929215666</v>
      </c>
      <c r="O27">
        <v>0</v>
      </c>
      <c r="P27">
        <v>0</v>
      </c>
      <c r="Q27">
        <v>0</v>
      </c>
      <c r="R27">
        <v>0</v>
      </c>
      <c r="S27" s="67">
        <f t="shared" si="1"/>
        <v>602316.90357529395</v>
      </c>
    </row>
    <row r="28" spans="1:19" x14ac:dyDescent="0.2">
      <c r="A28" t="s">
        <v>865</v>
      </c>
      <c r="B28" t="s">
        <v>1677</v>
      </c>
      <c r="C28" t="s">
        <v>866</v>
      </c>
      <c r="D28" t="s">
        <v>865</v>
      </c>
      <c r="E28" t="s">
        <v>1677</v>
      </c>
      <c r="F28" t="s">
        <v>866</v>
      </c>
      <c r="G28" s="79">
        <v>185.59999999999991</v>
      </c>
      <c r="H28" s="79">
        <v>742.4</v>
      </c>
      <c r="I28">
        <v>103653.83576945409</v>
      </c>
      <c r="J28">
        <v>103653.83576945409</v>
      </c>
      <c r="K28">
        <v>103653.83576945409</v>
      </c>
      <c r="L28">
        <v>103653.83576945409</v>
      </c>
      <c r="M28">
        <v>103653.83576945409</v>
      </c>
      <c r="N28">
        <v>103653.83576945409</v>
      </c>
      <c r="O28">
        <v>0</v>
      </c>
      <c r="P28">
        <v>0</v>
      </c>
      <c r="Q28">
        <v>0</v>
      </c>
      <c r="R28">
        <v>0</v>
      </c>
      <c r="S28" s="67">
        <f t="shared" si="1"/>
        <v>622851.01461672457</v>
      </c>
    </row>
    <row r="29" spans="1:19" x14ac:dyDescent="0.2">
      <c r="A29" t="s">
        <v>867</v>
      </c>
      <c r="B29" t="s">
        <v>1678</v>
      </c>
      <c r="C29" t="s">
        <v>868</v>
      </c>
      <c r="D29" t="s">
        <v>867</v>
      </c>
      <c r="E29" t="s">
        <v>1678</v>
      </c>
      <c r="F29" t="s">
        <v>868</v>
      </c>
      <c r="G29" s="79">
        <v>3639.1500000000015</v>
      </c>
      <c r="H29" s="79">
        <v>9201.8700000000008</v>
      </c>
      <c r="I29">
        <v>42427.539437385123</v>
      </c>
      <c r="J29">
        <v>42427.539437385123</v>
      </c>
      <c r="K29">
        <v>42427.539437385123</v>
      </c>
      <c r="L29">
        <v>42427.539437385123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67">
        <f t="shared" si="1"/>
        <v>182551.17774954051</v>
      </c>
    </row>
    <row r="30" spans="1:19" x14ac:dyDescent="0.2">
      <c r="A30" t="s">
        <v>869</v>
      </c>
      <c r="B30" t="s">
        <v>1679</v>
      </c>
      <c r="C30" t="s">
        <v>870</v>
      </c>
      <c r="D30" t="s">
        <v>869</v>
      </c>
      <c r="E30" t="s">
        <v>1679</v>
      </c>
      <c r="F30" t="s">
        <v>870</v>
      </c>
      <c r="G30" s="79">
        <v>6039.4300000000021</v>
      </c>
      <c r="H30" s="79">
        <v>19415.400000000001</v>
      </c>
      <c r="I30">
        <v>51044.903916228985</v>
      </c>
      <c r="J30">
        <v>51044.903916228985</v>
      </c>
      <c r="K30">
        <v>51044.903916228985</v>
      </c>
      <c r="L30">
        <v>51044.903916228985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67">
        <f t="shared" si="1"/>
        <v>229634.44566491595</v>
      </c>
    </row>
    <row r="31" spans="1:19" x14ac:dyDescent="0.2">
      <c r="A31" t="s">
        <v>871</v>
      </c>
      <c r="B31" t="s">
        <v>1680</v>
      </c>
      <c r="C31" t="s">
        <v>872</v>
      </c>
      <c r="D31" t="s">
        <v>871</v>
      </c>
      <c r="E31" t="s">
        <v>1680</v>
      </c>
      <c r="F31" t="s">
        <v>872</v>
      </c>
      <c r="G31" s="79">
        <v>3932.8499999999995</v>
      </c>
      <c r="H31" s="79">
        <v>20770.509999999998</v>
      </c>
      <c r="I31">
        <v>43375.316775894666</v>
      </c>
      <c r="J31">
        <v>43375.316775894666</v>
      </c>
      <c r="K31">
        <v>43375.316775894666</v>
      </c>
      <c r="L31">
        <v>43375.316775894666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67">
        <f t="shared" si="1"/>
        <v>198204.62710357865</v>
      </c>
    </row>
    <row r="32" spans="1:19" x14ac:dyDescent="0.2">
      <c r="A32" t="s">
        <v>873</v>
      </c>
      <c r="B32" t="s">
        <v>1681</v>
      </c>
      <c r="C32" t="s">
        <v>874</v>
      </c>
      <c r="D32" t="s">
        <v>873</v>
      </c>
      <c r="E32" t="s">
        <v>1681</v>
      </c>
      <c r="F32" t="s">
        <v>874</v>
      </c>
      <c r="G32" s="79">
        <v>12422.73</v>
      </c>
      <c r="H32" s="79">
        <v>7946.84</v>
      </c>
      <c r="I32">
        <v>49304.449438342221</v>
      </c>
      <c r="J32">
        <v>49304.449438342221</v>
      </c>
      <c r="K32">
        <v>49304.449438342221</v>
      </c>
      <c r="L32">
        <v>49304.449438342221</v>
      </c>
      <c r="M32">
        <v>49304.449438342221</v>
      </c>
      <c r="N32">
        <v>0</v>
      </c>
      <c r="O32">
        <v>0</v>
      </c>
      <c r="P32">
        <v>0</v>
      </c>
      <c r="Q32">
        <v>0</v>
      </c>
      <c r="R32">
        <v>0</v>
      </c>
      <c r="S32" s="67">
        <f t="shared" si="1"/>
        <v>266891.8171917111</v>
      </c>
    </row>
    <row r="33" spans="1:19" x14ac:dyDescent="0.2">
      <c r="A33" t="s">
        <v>875</v>
      </c>
      <c r="B33" t="s">
        <v>1682</v>
      </c>
      <c r="C33" t="s">
        <v>876</v>
      </c>
      <c r="D33" t="s">
        <v>875</v>
      </c>
      <c r="E33" t="s">
        <v>1682</v>
      </c>
      <c r="F33" t="s">
        <v>876</v>
      </c>
      <c r="G33" s="79">
        <v>4097.0200000000004</v>
      </c>
      <c r="H33" s="79">
        <v>11428.99</v>
      </c>
      <c r="I33">
        <v>8186.1068815958461</v>
      </c>
      <c r="J33">
        <v>8186.1068815958461</v>
      </c>
      <c r="K33">
        <v>8186.1068815958461</v>
      </c>
      <c r="L33">
        <v>8186.1068815958461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67">
        <f t="shared" si="1"/>
        <v>48270.437526383379</v>
      </c>
    </row>
    <row r="34" spans="1:19" x14ac:dyDescent="0.2">
      <c r="A34" t="s">
        <v>877</v>
      </c>
      <c r="B34" t="s">
        <v>1683</v>
      </c>
      <c r="C34" t="s">
        <v>878</v>
      </c>
      <c r="D34" t="s">
        <v>877</v>
      </c>
      <c r="E34" t="s">
        <v>1683</v>
      </c>
      <c r="F34" t="s">
        <v>878</v>
      </c>
      <c r="G34" s="79">
        <v>-2794.8799999999992</v>
      </c>
      <c r="H34" s="79">
        <v>1891.8500000000001</v>
      </c>
      <c r="I34">
        <v>63115.864346909912</v>
      </c>
      <c r="J34">
        <v>63115.864346909912</v>
      </c>
      <c r="K34">
        <v>63115.864346909912</v>
      </c>
      <c r="L34">
        <v>63115.864346909912</v>
      </c>
      <c r="M34">
        <v>63115.864346909912</v>
      </c>
      <c r="N34">
        <v>0</v>
      </c>
      <c r="O34">
        <v>0</v>
      </c>
      <c r="P34">
        <v>0</v>
      </c>
      <c r="Q34">
        <v>0</v>
      </c>
      <c r="R34">
        <v>0</v>
      </c>
      <c r="S34" s="67">
        <f t="shared" si="1"/>
        <v>314676.29173454957</v>
      </c>
    </row>
    <row r="35" spans="1:19" x14ac:dyDescent="0.2">
      <c r="A35" t="s">
        <v>879</v>
      </c>
      <c r="B35" t="s">
        <v>1684</v>
      </c>
      <c r="C35" t="s">
        <v>880</v>
      </c>
      <c r="D35" t="s">
        <v>879</v>
      </c>
      <c r="E35" t="s">
        <v>1684</v>
      </c>
      <c r="F35" t="s">
        <v>880</v>
      </c>
      <c r="G35" s="79">
        <v>10842.090000000002</v>
      </c>
      <c r="H35" s="79">
        <v>10148.41</v>
      </c>
      <c r="I35">
        <v>48357.982617499219</v>
      </c>
      <c r="J35">
        <v>48357.982617499219</v>
      </c>
      <c r="K35">
        <v>48357.982617499219</v>
      </c>
      <c r="L35">
        <v>48357.982617499219</v>
      </c>
      <c r="M35">
        <v>48357.982617499219</v>
      </c>
      <c r="N35">
        <v>0</v>
      </c>
      <c r="O35">
        <v>0</v>
      </c>
      <c r="P35">
        <v>0</v>
      </c>
      <c r="Q35">
        <v>0</v>
      </c>
      <c r="R35">
        <v>0</v>
      </c>
      <c r="S35" s="67">
        <f t="shared" si="1"/>
        <v>262780.41308749607</v>
      </c>
    </row>
    <row r="36" spans="1:19" x14ac:dyDescent="0.2">
      <c r="A36" t="s">
        <v>881</v>
      </c>
      <c r="B36" t="s">
        <v>1685</v>
      </c>
      <c r="C36" t="s">
        <v>882</v>
      </c>
      <c r="D36" t="s">
        <v>881</v>
      </c>
      <c r="E36" t="s">
        <v>1685</v>
      </c>
      <c r="F36" t="s">
        <v>882</v>
      </c>
      <c r="G36" s="79">
        <v>4511.91</v>
      </c>
      <c r="H36" s="79">
        <v>993.56999999999971</v>
      </c>
      <c r="I36">
        <v>70770.395511142124</v>
      </c>
      <c r="J36">
        <v>70770.395511142124</v>
      </c>
      <c r="K36">
        <v>70770.395511142124</v>
      </c>
      <c r="L36">
        <v>70770.395511142124</v>
      </c>
      <c r="M36">
        <v>70770.395511142124</v>
      </c>
      <c r="N36">
        <v>70770.395511142124</v>
      </c>
      <c r="O36">
        <v>0</v>
      </c>
      <c r="P36">
        <v>0</v>
      </c>
      <c r="Q36">
        <v>0</v>
      </c>
      <c r="R36">
        <v>0</v>
      </c>
      <c r="S36" s="67">
        <f t="shared" si="1"/>
        <v>430127.85306685267</v>
      </c>
    </row>
    <row r="37" spans="1:19" x14ac:dyDescent="0.2">
      <c r="A37" t="s">
        <v>203</v>
      </c>
      <c r="B37" t="s">
        <v>1384</v>
      </c>
      <c r="C37" t="s">
        <v>204</v>
      </c>
      <c r="D37" t="s">
        <v>203</v>
      </c>
      <c r="E37" t="s">
        <v>1384</v>
      </c>
      <c r="F37" t="s">
        <v>204</v>
      </c>
      <c r="G37" s="79">
        <v>-1108.7999999999993</v>
      </c>
      <c r="H37" s="79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67">
        <f t="shared" si="1"/>
        <v>-1108.7999999999993</v>
      </c>
    </row>
    <row r="38" spans="1:19" x14ac:dyDescent="0.2">
      <c r="A38" t="s">
        <v>883</v>
      </c>
      <c r="B38" t="s">
        <v>1686</v>
      </c>
      <c r="C38" t="s">
        <v>884</v>
      </c>
      <c r="D38" t="s">
        <v>883</v>
      </c>
      <c r="E38" t="s">
        <v>1686</v>
      </c>
      <c r="F38" t="s">
        <v>884</v>
      </c>
      <c r="G38" s="79">
        <v>4331.17</v>
      </c>
      <c r="H38" s="79">
        <v>2201.2299999999996</v>
      </c>
      <c r="I38">
        <v>82183.954172466343</v>
      </c>
      <c r="J38">
        <v>82183.954172466343</v>
      </c>
      <c r="K38">
        <v>82183.954172466343</v>
      </c>
      <c r="L38">
        <v>82183.954172466343</v>
      </c>
      <c r="M38">
        <v>82183.954172466343</v>
      </c>
      <c r="N38">
        <v>82183.954172466343</v>
      </c>
      <c r="O38">
        <v>0</v>
      </c>
      <c r="P38">
        <v>0</v>
      </c>
      <c r="Q38">
        <v>0</v>
      </c>
      <c r="R38">
        <v>0</v>
      </c>
      <c r="S38" s="67">
        <f t="shared" si="1"/>
        <v>499636.12503479811</v>
      </c>
    </row>
    <row r="39" spans="1:19" x14ac:dyDescent="0.2">
      <c r="A39" t="s">
        <v>885</v>
      </c>
      <c r="B39" t="s">
        <v>1687</v>
      </c>
      <c r="C39" t="s">
        <v>886</v>
      </c>
      <c r="D39" t="s">
        <v>885</v>
      </c>
      <c r="E39" t="s">
        <v>1687</v>
      </c>
      <c r="F39" t="s">
        <v>886</v>
      </c>
      <c r="G39" s="79">
        <v>-12082.85</v>
      </c>
      <c r="H39" s="79">
        <v>5135.8899999999994</v>
      </c>
      <c r="I39">
        <v>27239.401074803314</v>
      </c>
      <c r="J39">
        <v>27239.401074803314</v>
      </c>
      <c r="K39">
        <v>27239.401074803314</v>
      </c>
      <c r="L39">
        <v>27239.401074803314</v>
      </c>
      <c r="M39">
        <v>27239.401074803314</v>
      </c>
      <c r="N39">
        <v>0</v>
      </c>
      <c r="O39">
        <v>0</v>
      </c>
      <c r="P39">
        <v>0</v>
      </c>
      <c r="Q39">
        <v>0</v>
      </c>
      <c r="R39">
        <v>0</v>
      </c>
      <c r="S39" s="67">
        <f t="shared" si="1"/>
        <v>129250.04537401658</v>
      </c>
    </row>
    <row r="40" spans="1:19" x14ac:dyDescent="0.2">
      <c r="A40" t="s">
        <v>887</v>
      </c>
      <c r="B40" t="s">
        <v>1688</v>
      </c>
      <c r="C40" t="s">
        <v>888</v>
      </c>
      <c r="D40" t="s">
        <v>887</v>
      </c>
      <c r="E40" t="s">
        <v>1688</v>
      </c>
      <c r="F40" t="s">
        <v>888</v>
      </c>
      <c r="G40" s="79">
        <v>15616.6</v>
      </c>
      <c r="H40" s="79">
        <v>8712.73</v>
      </c>
      <c r="I40">
        <v>87881.46237262935</v>
      </c>
      <c r="J40">
        <v>87881.46237262935</v>
      </c>
      <c r="K40">
        <v>87881.46237262935</v>
      </c>
      <c r="L40">
        <v>87881.46237262935</v>
      </c>
      <c r="M40">
        <v>87881.46237262935</v>
      </c>
      <c r="N40">
        <v>87881.46237262935</v>
      </c>
      <c r="O40">
        <v>87881.46237262935</v>
      </c>
      <c r="P40">
        <v>0</v>
      </c>
      <c r="Q40">
        <v>0</v>
      </c>
      <c r="R40">
        <v>0</v>
      </c>
      <c r="S40" s="67">
        <f t="shared" si="1"/>
        <v>639499.56660840532</v>
      </c>
    </row>
    <row r="41" spans="1:19" x14ac:dyDescent="0.2">
      <c r="A41" t="s">
        <v>889</v>
      </c>
      <c r="B41" t="s">
        <v>1689</v>
      </c>
      <c r="C41" t="s">
        <v>890</v>
      </c>
      <c r="D41" t="s">
        <v>889</v>
      </c>
      <c r="E41" t="s">
        <v>1689</v>
      </c>
      <c r="F41" t="s">
        <v>890</v>
      </c>
      <c r="G41" s="79">
        <v>8643.5000000000018</v>
      </c>
      <c r="H41" s="79">
        <v>15950.66</v>
      </c>
      <c r="I41">
        <v>38945.43933971916</v>
      </c>
      <c r="J41">
        <v>38945.43933971916</v>
      </c>
      <c r="K41">
        <v>38945.43933971916</v>
      </c>
      <c r="L41">
        <v>38945.43933971916</v>
      </c>
      <c r="M41">
        <v>38945.43933971916</v>
      </c>
      <c r="N41">
        <v>0</v>
      </c>
      <c r="O41">
        <v>0</v>
      </c>
      <c r="P41">
        <v>0</v>
      </c>
      <c r="Q41">
        <v>0</v>
      </c>
      <c r="R41">
        <v>0</v>
      </c>
      <c r="S41" s="67">
        <f t="shared" si="1"/>
        <v>219321.3566985958</v>
      </c>
    </row>
    <row r="42" spans="1:19" x14ac:dyDescent="0.2">
      <c r="A42" t="s">
        <v>891</v>
      </c>
      <c r="B42" t="s">
        <v>1690</v>
      </c>
      <c r="C42" t="s">
        <v>892</v>
      </c>
      <c r="D42" t="s">
        <v>891</v>
      </c>
      <c r="E42" t="s">
        <v>1690</v>
      </c>
      <c r="F42" t="s">
        <v>892</v>
      </c>
      <c r="G42" s="79">
        <v>5768.07</v>
      </c>
      <c r="H42" s="79">
        <v>6020.62</v>
      </c>
      <c r="I42">
        <v>53498.779745044369</v>
      </c>
      <c r="J42">
        <v>53498.779745044369</v>
      </c>
      <c r="K42">
        <v>53498.779745044369</v>
      </c>
      <c r="L42">
        <v>53498.779745044369</v>
      </c>
      <c r="M42">
        <v>53498.779745044369</v>
      </c>
      <c r="N42">
        <v>53498.779745044369</v>
      </c>
      <c r="O42">
        <v>0</v>
      </c>
      <c r="P42">
        <v>0</v>
      </c>
      <c r="Q42">
        <v>0</v>
      </c>
      <c r="R42">
        <v>0</v>
      </c>
      <c r="S42" s="67">
        <f t="shared" si="1"/>
        <v>332781.36847026617</v>
      </c>
    </row>
    <row r="43" spans="1:19" x14ac:dyDescent="0.2">
      <c r="A43" t="s">
        <v>893</v>
      </c>
      <c r="B43" t="s">
        <v>1691</v>
      </c>
      <c r="C43" t="s">
        <v>894</v>
      </c>
      <c r="D43" t="s">
        <v>893</v>
      </c>
      <c r="E43" t="s">
        <v>1691</v>
      </c>
      <c r="F43" t="s">
        <v>894</v>
      </c>
      <c r="G43" s="79">
        <v>7432.8899999999994</v>
      </c>
      <c r="H43" s="79">
        <v>9819.6600000000017</v>
      </c>
      <c r="I43">
        <v>32264.260152064675</v>
      </c>
      <c r="J43">
        <v>32264.260152064675</v>
      </c>
      <c r="K43">
        <v>32264.260152064675</v>
      </c>
      <c r="L43">
        <v>32264.260152064675</v>
      </c>
      <c r="M43">
        <v>32264.260152064675</v>
      </c>
      <c r="N43">
        <v>32264.260152064675</v>
      </c>
      <c r="O43">
        <v>32264.260152064675</v>
      </c>
      <c r="P43">
        <v>32264.260152064675</v>
      </c>
      <c r="Q43">
        <v>32264.260152064675</v>
      </c>
      <c r="R43">
        <v>32264.260152064675</v>
      </c>
      <c r="S43" s="67">
        <f t="shared" si="1"/>
        <v>339895.15152064676</v>
      </c>
    </row>
    <row r="44" spans="1:19" x14ac:dyDescent="0.2">
      <c r="A44" t="s">
        <v>895</v>
      </c>
      <c r="B44" t="s">
        <v>1692</v>
      </c>
      <c r="C44" t="s">
        <v>896</v>
      </c>
      <c r="D44" t="s">
        <v>895</v>
      </c>
      <c r="E44" t="s">
        <v>1692</v>
      </c>
      <c r="F44" t="s">
        <v>896</v>
      </c>
      <c r="G44" s="79">
        <v>3559.2700000000027</v>
      </c>
      <c r="H44" s="79">
        <v>13417.71</v>
      </c>
      <c r="I44">
        <v>11002.401539102799</v>
      </c>
      <c r="J44">
        <v>11002.401539102799</v>
      </c>
      <c r="K44">
        <v>11002.401539102799</v>
      </c>
      <c r="L44">
        <v>11002.401539102799</v>
      </c>
      <c r="M44">
        <v>11002.401539102799</v>
      </c>
      <c r="N44">
        <v>11002.401539102799</v>
      </c>
      <c r="O44">
        <v>11002.401539102799</v>
      </c>
      <c r="P44">
        <v>11002.401539102799</v>
      </c>
      <c r="Q44">
        <v>11002.401539102799</v>
      </c>
      <c r="R44">
        <v>11002.401539102799</v>
      </c>
      <c r="S44" s="67">
        <f t="shared" si="1"/>
        <v>127000.99539102797</v>
      </c>
    </row>
    <row r="45" spans="1:19" x14ac:dyDescent="0.2">
      <c r="A45" t="s">
        <v>897</v>
      </c>
      <c r="B45" t="s">
        <v>1693</v>
      </c>
      <c r="C45" t="s">
        <v>898</v>
      </c>
      <c r="D45" t="s">
        <v>897</v>
      </c>
      <c r="E45" t="s">
        <v>1693</v>
      </c>
      <c r="F45" t="s">
        <v>898</v>
      </c>
      <c r="G45" s="79">
        <v>7164.4999999999991</v>
      </c>
      <c r="H45" s="79">
        <v>28781.040000000001</v>
      </c>
      <c r="I45">
        <v>37018.750027876296</v>
      </c>
      <c r="J45">
        <v>37018.750027876296</v>
      </c>
      <c r="K45">
        <v>37018.750027876296</v>
      </c>
      <c r="L45">
        <v>37018.750027876296</v>
      </c>
      <c r="M45">
        <v>37018.750027876296</v>
      </c>
      <c r="N45">
        <v>37018.750027876296</v>
      </c>
      <c r="O45">
        <v>37018.750027876296</v>
      </c>
      <c r="P45">
        <v>37018.750027876296</v>
      </c>
      <c r="Q45">
        <v>37018.750027876296</v>
      </c>
      <c r="R45">
        <v>37018.750027876296</v>
      </c>
      <c r="S45" s="67">
        <f t="shared" si="1"/>
        <v>406133.04027876293</v>
      </c>
    </row>
    <row r="46" spans="1:19" x14ac:dyDescent="0.2">
      <c r="A46" t="s">
        <v>899</v>
      </c>
      <c r="B46" t="s">
        <v>1694</v>
      </c>
      <c r="C46" t="s">
        <v>900</v>
      </c>
      <c r="D46" t="s">
        <v>899</v>
      </c>
      <c r="E46" t="s">
        <v>1694</v>
      </c>
      <c r="F46" t="s">
        <v>900</v>
      </c>
      <c r="G46" s="79">
        <v>4263.84</v>
      </c>
      <c r="H46" s="79">
        <v>2880.0499999999997</v>
      </c>
      <c r="I46">
        <v>28960.624572751014</v>
      </c>
      <c r="J46">
        <v>28960.624572751014</v>
      </c>
      <c r="K46">
        <v>28960.624572751014</v>
      </c>
      <c r="L46">
        <v>28960.624572751014</v>
      </c>
      <c r="M46">
        <v>28960.624572751014</v>
      </c>
      <c r="N46">
        <v>28960.624572751014</v>
      </c>
      <c r="O46">
        <v>28960.624572751014</v>
      </c>
      <c r="P46">
        <v>28960.624572751014</v>
      </c>
      <c r="Q46">
        <v>28960.624572751014</v>
      </c>
      <c r="R46">
        <v>28960.624572751014</v>
      </c>
      <c r="S46" s="67">
        <f t="shared" si="1"/>
        <v>296750.13572751015</v>
      </c>
    </row>
    <row r="47" spans="1:19" x14ac:dyDescent="0.2">
      <c r="A47" t="s">
        <v>901</v>
      </c>
      <c r="B47" t="s">
        <v>1695</v>
      </c>
      <c r="C47" t="s">
        <v>902</v>
      </c>
      <c r="D47" t="s">
        <v>901</v>
      </c>
      <c r="E47" t="s">
        <v>1695</v>
      </c>
      <c r="F47" t="s">
        <v>902</v>
      </c>
      <c r="G47" s="79">
        <v>10650.810000000001</v>
      </c>
      <c r="H47" s="79">
        <v>6274.4299999999994</v>
      </c>
      <c r="I47">
        <v>81899.281928606331</v>
      </c>
      <c r="J47">
        <v>81899.281928606331</v>
      </c>
      <c r="K47">
        <v>81899.281928606331</v>
      </c>
      <c r="L47">
        <v>81899.281928606331</v>
      </c>
      <c r="M47">
        <v>81899.281928606331</v>
      </c>
      <c r="N47">
        <v>81899.281928606331</v>
      </c>
      <c r="O47">
        <v>81899.281928606331</v>
      </c>
      <c r="P47">
        <v>81899.281928606331</v>
      </c>
      <c r="Q47">
        <v>81899.281928606331</v>
      </c>
      <c r="R47">
        <v>81899.281928606331</v>
      </c>
      <c r="S47" s="67">
        <f t="shared" si="1"/>
        <v>835918.0592860633</v>
      </c>
    </row>
    <row r="48" spans="1:19" x14ac:dyDescent="0.2">
      <c r="A48" t="s">
        <v>205</v>
      </c>
      <c r="B48" t="s">
        <v>1385</v>
      </c>
      <c r="C48" t="s">
        <v>206</v>
      </c>
      <c r="D48" t="s">
        <v>205</v>
      </c>
      <c r="E48" t="s">
        <v>1385</v>
      </c>
      <c r="F48" t="s">
        <v>206</v>
      </c>
      <c r="G48" s="79">
        <v>74256.95</v>
      </c>
      <c r="H48" s="79">
        <v>-5142.7800000000061</v>
      </c>
      <c r="I48">
        <v>-6767.8043356763992</v>
      </c>
      <c r="J48">
        <v>-6767.8043356763992</v>
      </c>
      <c r="K48">
        <v>-6767.8043356763992</v>
      </c>
      <c r="L48">
        <v>-6767.8043356763992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67">
        <f t="shared" si="1"/>
        <v>42042.952657294401</v>
      </c>
    </row>
    <row r="49" spans="1:19" x14ac:dyDescent="0.2">
      <c r="A49" t="s">
        <v>903</v>
      </c>
      <c r="B49" t="s">
        <v>1696</v>
      </c>
      <c r="C49" t="s">
        <v>904</v>
      </c>
      <c r="D49" t="s">
        <v>903</v>
      </c>
      <c r="E49" t="s">
        <v>1696</v>
      </c>
      <c r="F49" t="s">
        <v>904</v>
      </c>
      <c r="G49" s="79">
        <v>2695.9399999999996</v>
      </c>
      <c r="H49" s="79">
        <v>938.30000000000007</v>
      </c>
      <c r="I49">
        <v>139884.31290359344</v>
      </c>
      <c r="J49">
        <v>139884.31290359344</v>
      </c>
      <c r="K49">
        <v>139884.31290359344</v>
      </c>
      <c r="L49">
        <v>139884.31290359344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67">
        <f t="shared" si="1"/>
        <v>563171.49161437375</v>
      </c>
    </row>
    <row r="50" spans="1:19" x14ac:dyDescent="0.2">
      <c r="A50" t="s">
        <v>905</v>
      </c>
      <c r="B50" t="s">
        <v>1697</v>
      </c>
      <c r="C50" t="s">
        <v>906</v>
      </c>
      <c r="D50" t="s">
        <v>905</v>
      </c>
      <c r="E50" t="s">
        <v>1697</v>
      </c>
      <c r="F50" t="s">
        <v>906</v>
      </c>
      <c r="G50" s="79">
        <v>-324.16999999999825</v>
      </c>
      <c r="H50" s="79">
        <v>11355.35</v>
      </c>
      <c r="I50">
        <v>74524.147689132456</v>
      </c>
      <c r="J50">
        <v>74524.147689132456</v>
      </c>
      <c r="K50">
        <v>74524.147689132456</v>
      </c>
      <c r="L50">
        <v>74524.147689132456</v>
      </c>
      <c r="M50">
        <v>74524.147689132456</v>
      </c>
      <c r="N50">
        <v>74524.147689132456</v>
      </c>
      <c r="O50">
        <v>74524.147689132456</v>
      </c>
      <c r="P50">
        <v>74524.147689132456</v>
      </c>
      <c r="Q50">
        <v>0</v>
      </c>
      <c r="R50">
        <v>0</v>
      </c>
      <c r="S50" s="67">
        <f t="shared" si="1"/>
        <v>607224.3615130597</v>
      </c>
    </row>
    <row r="51" spans="1:19" x14ac:dyDescent="0.2">
      <c r="A51" t="s">
        <v>907</v>
      </c>
      <c r="B51" t="s">
        <v>1698</v>
      </c>
      <c r="C51" t="s">
        <v>908</v>
      </c>
      <c r="D51" t="s">
        <v>907</v>
      </c>
      <c r="E51" t="s">
        <v>1698</v>
      </c>
      <c r="F51" t="s">
        <v>908</v>
      </c>
      <c r="G51" s="79">
        <v>10303.220000000001</v>
      </c>
      <c r="H51" s="79">
        <v>5000.3900000000003</v>
      </c>
      <c r="I51">
        <v>97452.941150658604</v>
      </c>
      <c r="J51">
        <v>97452.941150658604</v>
      </c>
      <c r="K51">
        <v>97452.941150658604</v>
      </c>
      <c r="L51">
        <v>97452.941150658604</v>
      </c>
      <c r="M51">
        <v>97452.941150658604</v>
      </c>
      <c r="N51">
        <v>97452.941150658604</v>
      </c>
      <c r="O51">
        <v>97452.941150658604</v>
      </c>
      <c r="P51">
        <v>97452.941150658604</v>
      </c>
      <c r="Q51">
        <v>97452.941150658604</v>
      </c>
      <c r="R51">
        <v>0</v>
      </c>
      <c r="S51" s="67">
        <f t="shared" si="1"/>
        <v>892380.08035592758</v>
      </c>
    </row>
    <row r="52" spans="1:19" x14ac:dyDescent="0.2">
      <c r="A52" t="s">
        <v>909</v>
      </c>
      <c r="B52" t="s">
        <v>1699</v>
      </c>
      <c r="C52" t="s">
        <v>910</v>
      </c>
      <c r="D52" t="s">
        <v>909</v>
      </c>
      <c r="E52" t="s">
        <v>1699</v>
      </c>
      <c r="F52" t="s">
        <v>910</v>
      </c>
      <c r="G52" s="79">
        <v>2007.04</v>
      </c>
      <c r="H52" s="79">
        <v>5170.3900000000003</v>
      </c>
      <c r="I52">
        <v>15541.425797958709</v>
      </c>
      <c r="J52">
        <v>15541.425797958709</v>
      </c>
      <c r="K52">
        <v>15541.425797958709</v>
      </c>
      <c r="L52">
        <v>15541.425797958709</v>
      </c>
      <c r="M52">
        <v>15541.425797958709</v>
      </c>
      <c r="N52">
        <v>15541.425797958709</v>
      </c>
      <c r="O52">
        <v>15541.425797958709</v>
      </c>
      <c r="P52">
        <v>15541.425797958709</v>
      </c>
      <c r="Q52">
        <v>15541.425797958709</v>
      </c>
      <c r="R52">
        <v>15541.425797958709</v>
      </c>
      <c r="S52" s="67">
        <f t="shared" si="1"/>
        <v>162591.68797958712</v>
      </c>
    </row>
    <row r="53" spans="1:19" x14ac:dyDescent="0.2">
      <c r="A53" t="s">
        <v>911</v>
      </c>
      <c r="B53" t="s">
        <v>1700</v>
      </c>
      <c r="C53" t="s">
        <v>912</v>
      </c>
      <c r="D53" t="s">
        <v>911</v>
      </c>
      <c r="E53" t="s">
        <v>1700</v>
      </c>
      <c r="F53" t="s">
        <v>912</v>
      </c>
      <c r="G53" s="79">
        <v>10278.090000000002</v>
      </c>
      <c r="H53" s="79">
        <v>16170.060000000001</v>
      </c>
      <c r="I53">
        <v>70738.412518136145</v>
      </c>
      <c r="J53">
        <v>70738.412518136145</v>
      </c>
      <c r="K53">
        <v>70738.412518136145</v>
      </c>
      <c r="L53">
        <v>70738.412518136145</v>
      </c>
      <c r="M53">
        <v>70738.412518136145</v>
      </c>
      <c r="N53">
        <v>70738.412518136145</v>
      </c>
      <c r="O53">
        <v>70738.412518136145</v>
      </c>
      <c r="P53">
        <v>70738.412518136145</v>
      </c>
      <c r="Q53">
        <v>70738.412518136145</v>
      </c>
      <c r="R53">
        <v>70738.412518136145</v>
      </c>
      <c r="S53" s="67">
        <f t="shared" si="1"/>
        <v>733832.27518136147</v>
      </c>
    </row>
    <row r="54" spans="1:19" x14ac:dyDescent="0.2">
      <c r="A54" t="s">
        <v>215</v>
      </c>
      <c r="B54" t="s">
        <v>215</v>
      </c>
      <c r="C54" t="s">
        <v>216</v>
      </c>
      <c r="D54" t="s">
        <v>215</v>
      </c>
      <c r="E54" t="s">
        <v>215</v>
      </c>
      <c r="F54" t="s">
        <v>216</v>
      </c>
      <c r="G54" s="79">
        <v>0</v>
      </c>
      <c r="H54" s="79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67">
        <f t="shared" si="1"/>
        <v>0</v>
      </c>
    </row>
    <row r="55" spans="1:19" x14ac:dyDescent="0.2">
      <c r="A55" t="s">
        <v>215</v>
      </c>
      <c r="B55" t="s">
        <v>215</v>
      </c>
      <c r="C55" t="s">
        <v>216</v>
      </c>
      <c r="D55" t="s">
        <v>215</v>
      </c>
      <c r="E55" t="s">
        <v>215</v>
      </c>
      <c r="F55" t="s">
        <v>216</v>
      </c>
      <c r="G55" s="79">
        <v>0</v>
      </c>
      <c r="H55" s="79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67">
        <f t="shared" si="1"/>
        <v>0</v>
      </c>
    </row>
    <row r="56" spans="1:19" x14ac:dyDescent="0.2">
      <c r="A56" t="s">
        <v>217</v>
      </c>
      <c r="B56" t="s">
        <v>1389</v>
      </c>
      <c r="C56" t="s">
        <v>218</v>
      </c>
      <c r="D56" t="s">
        <v>217</v>
      </c>
      <c r="E56" t="s">
        <v>1389</v>
      </c>
      <c r="F56" t="s">
        <v>218</v>
      </c>
      <c r="G56" s="79">
        <v>0</v>
      </c>
      <c r="H56" s="79">
        <v>36396.28</v>
      </c>
      <c r="I56">
        <v>19277.226600632763</v>
      </c>
      <c r="J56">
        <v>19277.226600632763</v>
      </c>
      <c r="K56">
        <v>19277.226600632763</v>
      </c>
      <c r="L56">
        <v>19277.226600632763</v>
      </c>
      <c r="M56">
        <v>19277.226600632763</v>
      </c>
      <c r="N56">
        <v>19277.226600632763</v>
      </c>
      <c r="O56">
        <v>0</v>
      </c>
      <c r="P56">
        <v>0</v>
      </c>
      <c r="Q56">
        <v>0</v>
      </c>
      <c r="R56">
        <v>0</v>
      </c>
      <c r="S56" s="67">
        <f t="shared" si="1"/>
        <v>152059.63960379659</v>
      </c>
    </row>
    <row r="57" spans="1:19" x14ac:dyDescent="0.2">
      <c r="A57" t="s">
        <v>219</v>
      </c>
      <c r="B57" t="s">
        <v>219</v>
      </c>
      <c r="C57" t="s">
        <v>220</v>
      </c>
      <c r="D57" t="s">
        <v>219</v>
      </c>
      <c r="E57" t="s">
        <v>219</v>
      </c>
      <c r="F57" t="s">
        <v>220</v>
      </c>
      <c r="G57" s="79">
        <v>0</v>
      </c>
      <c r="H57" s="79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67">
        <f t="shared" si="1"/>
        <v>0</v>
      </c>
    </row>
    <row r="58" spans="1:19" x14ac:dyDescent="0.2">
      <c r="A58" t="s">
        <v>221</v>
      </c>
      <c r="B58" t="s">
        <v>1390</v>
      </c>
      <c r="C58" t="s">
        <v>222</v>
      </c>
      <c r="D58" t="s">
        <v>221</v>
      </c>
      <c r="E58" t="s">
        <v>1390</v>
      </c>
      <c r="F58" t="s">
        <v>222</v>
      </c>
      <c r="G58" s="79">
        <v>0</v>
      </c>
      <c r="H58" s="79">
        <v>10842.29</v>
      </c>
      <c r="I58">
        <v>143962.54329595133</v>
      </c>
      <c r="J58">
        <v>143962.54329595133</v>
      </c>
      <c r="K58">
        <v>143962.54329595133</v>
      </c>
      <c r="L58">
        <v>143962.54329595133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67">
        <f t="shared" si="1"/>
        <v>586692.46318380535</v>
      </c>
    </row>
    <row r="59" spans="1:19" x14ac:dyDescent="0.2">
      <c r="A59" t="s">
        <v>223</v>
      </c>
      <c r="B59" t="s">
        <v>1391</v>
      </c>
      <c r="C59" t="s">
        <v>224</v>
      </c>
      <c r="D59" t="s">
        <v>223</v>
      </c>
      <c r="E59" t="s">
        <v>1391</v>
      </c>
      <c r="F59" t="s">
        <v>224</v>
      </c>
      <c r="G59" s="79">
        <v>0</v>
      </c>
      <c r="H59" s="79">
        <v>0</v>
      </c>
      <c r="I59">
        <v>81111.75428966395</v>
      </c>
      <c r="J59">
        <v>81111.75428966395</v>
      </c>
      <c r="K59">
        <v>81111.75428966395</v>
      </c>
      <c r="L59">
        <v>81111.75428966395</v>
      </c>
      <c r="M59">
        <v>81111.75428966395</v>
      </c>
      <c r="N59">
        <v>0</v>
      </c>
      <c r="O59">
        <v>0</v>
      </c>
      <c r="P59">
        <v>0</v>
      </c>
      <c r="Q59">
        <v>0</v>
      </c>
      <c r="R59">
        <v>0</v>
      </c>
      <c r="S59" s="67">
        <f t="shared" si="1"/>
        <v>405558.77144831978</v>
      </c>
    </row>
    <row r="60" spans="1:19" x14ac:dyDescent="0.2">
      <c r="A60" t="s">
        <v>207</v>
      </c>
      <c r="B60" t="s">
        <v>1386</v>
      </c>
      <c r="C60" t="s">
        <v>208</v>
      </c>
      <c r="D60" t="s">
        <v>207</v>
      </c>
      <c r="E60" t="s">
        <v>1386</v>
      </c>
      <c r="F60" t="s">
        <v>208</v>
      </c>
      <c r="G60" s="79">
        <v>33117.129999999997</v>
      </c>
      <c r="H60" s="79">
        <v>51049.229999999996</v>
      </c>
      <c r="I60">
        <v>19874.153969894098</v>
      </c>
      <c r="J60">
        <v>19874.153969894098</v>
      </c>
      <c r="K60">
        <v>19874.153969894098</v>
      </c>
      <c r="L60">
        <v>19874.153969894098</v>
      </c>
      <c r="M60">
        <v>19874.153969894098</v>
      </c>
      <c r="N60">
        <v>0</v>
      </c>
      <c r="O60">
        <v>0</v>
      </c>
      <c r="P60">
        <v>0</v>
      </c>
      <c r="Q60">
        <v>0</v>
      </c>
      <c r="R60">
        <v>0</v>
      </c>
      <c r="S60" s="67">
        <f t="shared" si="1"/>
        <v>183537.12984947051</v>
      </c>
    </row>
    <row r="61" spans="1:19" x14ac:dyDescent="0.2">
      <c r="A61" t="s">
        <v>225</v>
      </c>
      <c r="B61" t="s">
        <v>1392</v>
      </c>
      <c r="C61" t="s">
        <v>226</v>
      </c>
      <c r="D61" t="s">
        <v>225</v>
      </c>
      <c r="E61" t="s">
        <v>1392</v>
      </c>
      <c r="F61" t="s">
        <v>226</v>
      </c>
      <c r="G61" s="79">
        <v>0</v>
      </c>
      <c r="H61" s="79">
        <v>11820.77</v>
      </c>
      <c r="I61">
        <v>8779.7829121911145</v>
      </c>
      <c r="J61">
        <v>8779.7829121911145</v>
      </c>
      <c r="K61">
        <v>8779.7829121911145</v>
      </c>
      <c r="L61">
        <v>8779.7829121911145</v>
      </c>
      <c r="M61">
        <v>8779.7829121911145</v>
      </c>
      <c r="N61">
        <v>0</v>
      </c>
      <c r="O61">
        <v>0</v>
      </c>
      <c r="P61">
        <v>0</v>
      </c>
      <c r="Q61">
        <v>0</v>
      </c>
      <c r="R61">
        <v>0</v>
      </c>
      <c r="S61" s="67">
        <f t="shared" si="1"/>
        <v>55719.684560955568</v>
      </c>
    </row>
    <row r="62" spans="1:19" x14ac:dyDescent="0.2">
      <c r="A62" t="s">
        <v>227</v>
      </c>
      <c r="B62" t="s">
        <v>1393</v>
      </c>
      <c r="C62" t="s">
        <v>228</v>
      </c>
      <c r="D62" t="s">
        <v>227</v>
      </c>
      <c r="E62" t="s">
        <v>1393</v>
      </c>
      <c r="F62" t="s">
        <v>228</v>
      </c>
      <c r="G62" s="79">
        <v>0</v>
      </c>
      <c r="H62" s="79">
        <v>48706.95</v>
      </c>
      <c r="I62">
        <v>52429.830217142531</v>
      </c>
      <c r="J62">
        <v>52429.830217142531</v>
      </c>
      <c r="K62">
        <v>52429.830217142531</v>
      </c>
      <c r="L62">
        <v>52429.830217142531</v>
      </c>
      <c r="M62">
        <v>52429.830217142531</v>
      </c>
      <c r="N62">
        <v>52429.830217142531</v>
      </c>
      <c r="O62">
        <v>0</v>
      </c>
      <c r="P62">
        <v>0</v>
      </c>
      <c r="Q62">
        <v>0</v>
      </c>
      <c r="R62">
        <v>0</v>
      </c>
      <c r="S62" s="67">
        <f t="shared" si="1"/>
        <v>363285.9313028552</v>
      </c>
    </row>
    <row r="63" spans="1:19" x14ac:dyDescent="0.2">
      <c r="A63" t="s">
        <v>229</v>
      </c>
      <c r="B63" t="s">
        <v>1394</v>
      </c>
      <c r="C63" t="s">
        <v>230</v>
      </c>
      <c r="D63" t="s">
        <v>229</v>
      </c>
      <c r="E63" t="s">
        <v>1394</v>
      </c>
      <c r="F63" t="s">
        <v>230</v>
      </c>
      <c r="G63" s="79">
        <v>0</v>
      </c>
      <c r="H63" s="79">
        <v>21354.400000000001</v>
      </c>
      <c r="I63">
        <v>76509.284813827922</v>
      </c>
      <c r="J63">
        <v>76509.284813827922</v>
      </c>
      <c r="K63">
        <v>76509.284813827922</v>
      </c>
      <c r="L63">
        <v>76509.284813827922</v>
      </c>
      <c r="M63">
        <v>76509.284813827922</v>
      </c>
      <c r="N63">
        <v>76509.284813827922</v>
      </c>
      <c r="O63">
        <v>0</v>
      </c>
      <c r="P63">
        <v>0</v>
      </c>
      <c r="Q63">
        <v>0</v>
      </c>
      <c r="R63">
        <v>0</v>
      </c>
      <c r="S63" s="67">
        <f t="shared" si="1"/>
        <v>480410.10888296762</v>
      </c>
    </row>
    <row r="64" spans="1:19" x14ac:dyDescent="0.2">
      <c r="A64" t="s">
        <v>231</v>
      </c>
      <c r="B64" t="s">
        <v>1395</v>
      </c>
      <c r="C64" t="s">
        <v>232</v>
      </c>
      <c r="D64" t="s">
        <v>231</v>
      </c>
      <c r="E64" t="s">
        <v>1395</v>
      </c>
      <c r="F64" t="s">
        <v>232</v>
      </c>
      <c r="G64" s="79">
        <v>0</v>
      </c>
      <c r="H64" s="79">
        <v>1275.5600000000002</v>
      </c>
      <c r="I64">
        <v>11928.448470344563</v>
      </c>
      <c r="J64">
        <v>11928.448470344563</v>
      </c>
      <c r="K64">
        <v>11928.448470344563</v>
      </c>
      <c r="L64">
        <v>11928.448470344563</v>
      </c>
      <c r="M64">
        <v>11928.448470344563</v>
      </c>
      <c r="N64">
        <v>0</v>
      </c>
      <c r="O64">
        <v>0</v>
      </c>
      <c r="P64">
        <v>0</v>
      </c>
      <c r="Q64">
        <v>0</v>
      </c>
      <c r="R64">
        <v>0</v>
      </c>
      <c r="S64" s="67">
        <f t="shared" si="1"/>
        <v>60917.802351722814</v>
      </c>
    </row>
    <row r="65" spans="1:19" x14ac:dyDescent="0.2">
      <c r="A65" t="s">
        <v>233</v>
      </c>
      <c r="B65" t="s">
        <v>1396</v>
      </c>
      <c r="C65" t="s">
        <v>234</v>
      </c>
      <c r="D65" t="s">
        <v>233</v>
      </c>
      <c r="E65" t="s">
        <v>1396</v>
      </c>
      <c r="F65" t="s">
        <v>234</v>
      </c>
      <c r="G65" s="79">
        <v>0</v>
      </c>
      <c r="H65" s="79">
        <v>3993.41</v>
      </c>
      <c r="I65">
        <v>9320.6641089118093</v>
      </c>
      <c r="J65">
        <v>9320.6641089118093</v>
      </c>
      <c r="K65">
        <v>9320.6641089118093</v>
      </c>
      <c r="L65">
        <v>9320.6641089118093</v>
      </c>
      <c r="M65">
        <v>9320.6641089118093</v>
      </c>
      <c r="N65">
        <v>0</v>
      </c>
      <c r="O65">
        <v>0</v>
      </c>
      <c r="P65">
        <v>0</v>
      </c>
      <c r="Q65">
        <v>0</v>
      </c>
      <c r="R65">
        <v>0</v>
      </c>
      <c r="S65" s="67">
        <f t="shared" si="1"/>
        <v>50596.730544559046</v>
      </c>
    </row>
    <row r="66" spans="1:19" x14ac:dyDescent="0.2">
      <c r="A66" t="s">
        <v>235</v>
      </c>
      <c r="B66" t="s">
        <v>1397</v>
      </c>
      <c r="C66" t="s">
        <v>236</v>
      </c>
      <c r="D66" t="s">
        <v>235</v>
      </c>
      <c r="E66" t="s">
        <v>1397</v>
      </c>
      <c r="F66" t="s">
        <v>236</v>
      </c>
      <c r="G66" s="79">
        <v>0</v>
      </c>
      <c r="H66" s="79">
        <v>0</v>
      </c>
      <c r="I66">
        <v>40034.374939753165</v>
      </c>
      <c r="J66">
        <v>40034.374939753165</v>
      </c>
      <c r="K66">
        <v>40034.374939753165</v>
      </c>
      <c r="L66">
        <v>40034.374939753165</v>
      </c>
      <c r="M66">
        <v>40034.374939753165</v>
      </c>
      <c r="N66">
        <v>40034.374939753165</v>
      </c>
      <c r="O66">
        <v>40034.374939753165</v>
      </c>
      <c r="P66">
        <v>0</v>
      </c>
      <c r="Q66">
        <v>0</v>
      </c>
      <c r="R66">
        <v>0</v>
      </c>
      <c r="S66" s="67">
        <f t="shared" si="1"/>
        <v>280240.62457827211</v>
      </c>
    </row>
    <row r="67" spans="1:19" x14ac:dyDescent="0.2">
      <c r="A67" t="s">
        <v>237</v>
      </c>
      <c r="B67" t="s">
        <v>1398</v>
      </c>
      <c r="C67" t="s">
        <v>238</v>
      </c>
      <c r="D67" t="s">
        <v>237</v>
      </c>
      <c r="E67" t="s">
        <v>1398</v>
      </c>
      <c r="F67" t="s">
        <v>238</v>
      </c>
      <c r="G67" s="79">
        <v>0</v>
      </c>
      <c r="H67" s="79">
        <v>0</v>
      </c>
      <c r="I67">
        <v>43985.199734854323</v>
      </c>
      <c r="J67">
        <v>43985.199734854323</v>
      </c>
      <c r="K67">
        <v>43985.199734854323</v>
      </c>
      <c r="L67">
        <v>43985.199734854323</v>
      </c>
      <c r="M67">
        <v>43985.199734854323</v>
      </c>
      <c r="N67">
        <v>43985.199734854323</v>
      </c>
      <c r="O67">
        <v>43985.199734854323</v>
      </c>
      <c r="P67">
        <v>0</v>
      </c>
      <c r="Q67">
        <v>0</v>
      </c>
      <c r="R67">
        <v>0</v>
      </c>
      <c r="S67" s="67">
        <f t="shared" si="1"/>
        <v>307896.3981439803</v>
      </c>
    </row>
    <row r="68" spans="1:19" x14ac:dyDescent="0.2">
      <c r="A68" t="s">
        <v>239</v>
      </c>
      <c r="B68" t="s">
        <v>1399</v>
      </c>
      <c r="C68" t="s">
        <v>240</v>
      </c>
      <c r="D68" t="s">
        <v>239</v>
      </c>
      <c r="E68" t="s">
        <v>1399</v>
      </c>
      <c r="F68" t="s">
        <v>240</v>
      </c>
      <c r="G68" s="79">
        <v>0</v>
      </c>
      <c r="H68" s="79">
        <v>31548.47</v>
      </c>
      <c r="I68">
        <v>55195.375952379116</v>
      </c>
      <c r="J68">
        <v>55195.375952379116</v>
      </c>
      <c r="K68">
        <v>55195.375952379116</v>
      </c>
      <c r="L68">
        <v>55195.375952379116</v>
      </c>
      <c r="M68">
        <v>55195.375952379116</v>
      </c>
      <c r="N68">
        <v>55195.375952379116</v>
      </c>
      <c r="O68">
        <v>55195.375952379116</v>
      </c>
      <c r="P68">
        <v>0</v>
      </c>
      <c r="Q68">
        <v>0</v>
      </c>
      <c r="R68">
        <v>0</v>
      </c>
      <c r="S68" s="67">
        <f t="shared" si="1"/>
        <v>417916.10166665382</v>
      </c>
    </row>
    <row r="69" spans="1:19" x14ac:dyDescent="0.2">
      <c r="A69" t="s">
        <v>241</v>
      </c>
      <c r="B69" t="s">
        <v>1400</v>
      </c>
      <c r="C69" t="s">
        <v>242</v>
      </c>
      <c r="D69" t="s">
        <v>241</v>
      </c>
      <c r="E69" t="s">
        <v>1400</v>
      </c>
      <c r="F69" t="s">
        <v>242</v>
      </c>
      <c r="G69" s="79">
        <v>0</v>
      </c>
      <c r="H69" s="79">
        <v>3338.59</v>
      </c>
      <c r="I69">
        <v>13826.25636102727</v>
      </c>
      <c r="J69">
        <v>13826.25636102727</v>
      </c>
      <c r="K69">
        <v>13826.25636102727</v>
      </c>
      <c r="L69">
        <v>13826.25636102727</v>
      </c>
      <c r="M69">
        <v>13826.25636102727</v>
      </c>
      <c r="N69">
        <v>13826.25636102727</v>
      </c>
      <c r="O69">
        <v>0</v>
      </c>
      <c r="P69">
        <v>0</v>
      </c>
      <c r="Q69">
        <v>0</v>
      </c>
      <c r="R69">
        <v>0</v>
      </c>
      <c r="S69" s="67">
        <f t="shared" ref="S69:S132" si="2">SUM(G69:R69)</f>
        <v>86296.128166163631</v>
      </c>
    </row>
    <row r="70" spans="1:19" x14ac:dyDescent="0.2">
      <c r="A70" t="s">
        <v>243</v>
      </c>
      <c r="B70" t="s">
        <v>1401</v>
      </c>
      <c r="C70" t="s">
        <v>244</v>
      </c>
      <c r="D70" t="s">
        <v>243</v>
      </c>
      <c r="E70" t="s">
        <v>1401</v>
      </c>
      <c r="F70" t="s">
        <v>244</v>
      </c>
      <c r="G70" s="79">
        <v>0</v>
      </c>
      <c r="H70" s="79">
        <v>1275.5600000000002</v>
      </c>
      <c r="I70">
        <v>68211.700702846298</v>
      </c>
      <c r="J70">
        <v>68211.700702846298</v>
      </c>
      <c r="K70">
        <v>68211.700702846298</v>
      </c>
      <c r="L70">
        <v>68211.700702846298</v>
      </c>
      <c r="M70">
        <v>68211.700702846298</v>
      </c>
      <c r="N70">
        <v>68211.700702846298</v>
      </c>
      <c r="O70">
        <v>68211.700702846298</v>
      </c>
      <c r="P70">
        <v>0</v>
      </c>
      <c r="Q70">
        <v>0</v>
      </c>
      <c r="R70">
        <v>0</v>
      </c>
      <c r="S70" s="67">
        <f t="shared" si="2"/>
        <v>478757.46491992404</v>
      </c>
    </row>
    <row r="71" spans="1:19" x14ac:dyDescent="0.2">
      <c r="A71" t="s">
        <v>209</v>
      </c>
      <c r="B71" t="s">
        <v>1837</v>
      </c>
      <c r="C71" t="s">
        <v>210</v>
      </c>
      <c r="D71" t="s">
        <v>209</v>
      </c>
      <c r="E71" t="s">
        <v>1837</v>
      </c>
      <c r="F71" t="s">
        <v>210</v>
      </c>
      <c r="G71" s="79">
        <v>0</v>
      </c>
      <c r="H71" s="79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67">
        <f t="shared" si="2"/>
        <v>0</v>
      </c>
    </row>
    <row r="72" spans="1:19" x14ac:dyDescent="0.2">
      <c r="A72" t="s">
        <v>245</v>
      </c>
      <c r="B72" t="s">
        <v>1402</v>
      </c>
      <c r="C72" t="s">
        <v>246</v>
      </c>
      <c r="D72" t="s">
        <v>245</v>
      </c>
      <c r="E72" t="s">
        <v>1402</v>
      </c>
      <c r="F72" t="s">
        <v>246</v>
      </c>
      <c r="G72" s="79">
        <v>0</v>
      </c>
      <c r="H72" s="79">
        <v>0</v>
      </c>
      <c r="I72">
        <v>23619.642920711034</v>
      </c>
      <c r="J72">
        <v>23619.642920711034</v>
      </c>
      <c r="K72">
        <v>23619.642920711034</v>
      </c>
      <c r="L72">
        <v>23619.642920711034</v>
      </c>
      <c r="M72">
        <v>23619.642920711034</v>
      </c>
      <c r="N72">
        <v>23619.642920711034</v>
      </c>
      <c r="O72">
        <v>23619.642920711034</v>
      </c>
      <c r="P72">
        <v>0</v>
      </c>
      <c r="Q72">
        <v>0</v>
      </c>
      <c r="R72">
        <v>0</v>
      </c>
      <c r="S72" s="67">
        <f t="shared" si="2"/>
        <v>165337.50044497725</v>
      </c>
    </row>
    <row r="73" spans="1:19" x14ac:dyDescent="0.2">
      <c r="A73" t="s">
        <v>247</v>
      </c>
      <c r="B73" t="s">
        <v>1403</v>
      </c>
      <c r="C73" t="s">
        <v>248</v>
      </c>
      <c r="D73" t="s">
        <v>247</v>
      </c>
      <c r="E73" t="s">
        <v>1403</v>
      </c>
      <c r="F73" t="s">
        <v>248</v>
      </c>
      <c r="G73" s="79">
        <v>0</v>
      </c>
      <c r="H73" s="79">
        <v>0</v>
      </c>
      <c r="I73">
        <v>33964.986672617</v>
      </c>
      <c r="J73">
        <v>33964.986672617</v>
      </c>
      <c r="K73">
        <v>33964.986672617</v>
      </c>
      <c r="L73">
        <v>33964.986672617</v>
      </c>
      <c r="M73">
        <v>33964.986672617</v>
      </c>
      <c r="N73">
        <v>33964.986672617</v>
      </c>
      <c r="O73">
        <v>33964.986672617</v>
      </c>
      <c r="P73">
        <v>0</v>
      </c>
      <c r="Q73">
        <v>0</v>
      </c>
      <c r="R73">
        <v>0</v>
      </c>
      <c r="S73" s="67">
        <f t="shared" si="2"/>
        <v>237754.906708319</v>
      </c>
    </row>
    <row r="74" spans="1:19" x14ac:dyDescent="0.2">
      <c r="A74" t="s">
        <v>249</v>
      </c>
      <c r="B74" t="s">
        <v>1404</v>
      </c>
      <c r="C74" t="s">
        <v>250</v>
      </c>
      <c r="D74" t="s">
        <v>249</v>
      </c>
      <c r="E74" t="s">
        <v>1404</v>
      </c>
      <c r="F74" t="s">
        <v>250</v>
      </c>
      <c r="G74" s="79">
        <v>0</v>
      </c>
      <c r="H74" s="79">
        <v>0</v>
      </c>
      <c r="I74">
        <v>56463.329337890289</v>
      </c>
      <c r="J74">
        <v>56463.329337890289</v>
      </c>
      <c r="K74">
        <v>56463.329337890289</v>
      </c>
      <c r="L74">
        <v>56463.329337890289</v>
      </c>
      <c r="M74">
        <v>56463.329337890289</v>
      </c>
      <c r="N74">
        <v>56463.329337890289</v>
      </c>
      <c r="O74">
        <v>56463.329337890289</v>
      </c>
      <c r="P74">
        <v>0</v>
      </c>
      <c r="Q74">
        <v>0</v>
      </c>
      <c r="R74">
        <v>0</v>
      </c>
      <c r="S74" s="67">
        <f t="shared" si="2"/>
        <v>395243.30536523194</v>
      </c>
    </row>
    <row r="75" spans="1:19" x14ac:dyDescent="0.2">
      <c r="A75" t="s">
        <v>251</v>
      </c>
      <c r="B75" t="s">
        <v>1405</v>
      </c>
      <c r="C75" t="s">
        <v>252</v>
      </c>
      <c r="D75" t="s">
        <v>251</v>
      </c>
      <c r="E75" t="s">
        <v>1405</v>
      </c>
      <c r="F75" t="s">
        <v>252</v>
      </c>
      <c r="G75" s="79">
        <v>0</v>
      </c>
      <c r="H75" s="79">
        <v>0</v>
      </c>
      <c r="I75">
        <v>31069.233827558252</v>
      </c>
      <c r="J75">
        <v>31069.233827558252</v>
      </c>
      <c r="K75">
        <v>31069.233827558252</v>
      </c>
      <c r="L75">
        <v>31069.233827558252</v>
      </c>
      <c r="M75">
        <v>31069.233827558252</v>
      </c>
      <c r="N75">
        <v>31069.233827558252</v>
      </c>
      <c r="O75">
        <v>31069.233827558252</v>
      </c>
      <c r="P75">
        <v>31069.233827558252</v>
      </c>
      <c r="Q75">
        <v>0</v>
      </c>
      <c r="R75">
        <v>0</v>
      </c>
      <c r="S75" s="67">
        <f t="shared" si="2"/>
        <v>248553.87062046604</v>
      </c>
    </row>
    <row r="76" spans="1:19" x14ac:dyDescent="0.2">
      <c r="A76" t="s">
        <v>253</v>
      </c>
      <c r="B76" t="s">
        <v>1406</v>
      </c>
      <c r="C76" t="s">
        <v>254</v>
      </c>
      <c r="D76" t="s">
        <v>253</v>
      </c>
      <c r="E76" t="s">
        <v>1406</v>
      </c>
      <c r="F76" t="s">
        <v>254</v>
      </c>
      <c r="G76" s="79">
        <v>0</v>
      </c>
      <c r="H76" s="79">
        <v>1275.5600000000002</v>
      </c>
      <c r="I76">
        <v>9950.8034928966408</v>
      </c>
      <c r="J76">
        <v>9950.8034928966408</v>
      </c>
      <c r="K76">
        <v>9950.8034928966408</v>
      </c>
      <c r="L76">
        <v>9950.8034928966408</v>
      </c>
      <c r="M76">
        <v>9950.8034928966408</v>
      </c>
      <c r="N76">
        <v>9950.8034928966408</v>
      </c>
      <c r="O76">
        <v>0</v>
      </c>
      <c r="P76">
        <v>0</v>
      </c>
      <c r="Q76">
        <v>0</v>
      </c>
      <c r="R76">
        <v>0</v>
      </c>
      <c r="S76" s="67">
        <f t="shared" si="2"/>
        <v>60980.380957379835</v>
      </c>
    </row>
    <row r="77" spans="1:19" x14ac:dyDescent="0.2">
      <c r="A77" t="s">
        <v>255</v>
      </c>
      <c r="B77" t="s">
        <v>1407</v>
      </c>
      <c r="C77" t="s">
        <v>256</v>
      </c>
      <c r="D77" t="s">
        <v>255</v>
      </c>
      <c r="E77" t="s">
        <v>1407</v>
      </c>
      <c r="F77" t="s">
        <v>256</v>
      </c>
      <c r="G77" s="79">
        <v>0</v>
      </c>
      <c r="H77" s="79">
        <v>18088.04</v>
      </c>
      <c r="I77">
        <v>45365.305427239029</v>
      </c>
      <c r="J77">
        <v>45365.305427239029</v>
      </c>
      <c r="K77">
        <v>45365.305427239029</v>
      </c>
      <c r="L77">
        <v>45365.305427239029</v>
      </c>
      <c r="M77">
        <v>45365.305427239029</v>
      </c>
      <c r="N77">
        <v>45365.305427239029</v>
      </c>
      <c r="O77">
        <v>45365.305427239029</v>
      </c>
      <c r="P77">
        <v>45365.305427239029</v>
      </c>
      <c r="Q77">
        <v>0</v>
      </c>
      <c r="R77">
        <v>0</v>
      </c>
      <c r="S77" s="67">
        <f t="shared" si="2"/>
        <v>381010.48341791233</v>
      </c>
    </row>
    <row r="78" spans="1:19" x14ac:dyDescent="0.2">
      <c r="A78" t="s">
        <v>257</v>
      </c>
      <c r="B78" t="s">
        <v>1408</v>
      </c>
      <c r="C78" t="s">
        <v>258</v>
      </c>
      <c r="D78" t="s">
        <v>257</v>
      </c>
      <c r="E78" t="s">
        <v>1408</v>
      </c>
      <c r="F78" t="s">
        <v>258</v>
      </c>
      <c r="G78" s="79">
        <v>0</v>
      </c>
      <c r="H78" s="79">
        <v>0</v>
      </c>
      <c r="I78">
        <v>11057.43289539338</v>
      </c>
      <c r="J78">
        <v>11057.43289539338</v>
      </c>
      <c r="K78">
        <v>11057.43289539338</v>
      </c>
      <c r="L78">
        <v>11057.43289539338</v>
      </c>
      <c r="M78">
        <v>11057.43289539338</v>
      </c>
      <c r="N78">
        <v>11057.43289539338</v>
      </c>
      <c r="O78">
        <v>0</v>
      </c>
      <c r="P78">
        <v>0</v>
      </c>
      <c r="Q78">
        <v>0</v>
      </c>
      <c r="R78">
        <v>0</v>
      </c>
      <c r="S78" s="67">
        <f t="shared" si="2"/>
        <v>66344.59737236028</v>
      </c>
    </row>
    <row r="79" spans="1:19" x14ac:dyDescent="0.2">
      <c r="A79" t="s">
        <v>259</v>
      </c>
      <c r="B79" t="s">
        <v>1409</v>
      </c>
      <c r="C79" t="s">
        <v>260</v>
      </c>
      <c r="D79" t="s">
        <v>259</v>
      </c>
      <c r="E79" t="s">
        <v>1409</v>
      </c>
      <c r="F79" t="s">
        <v>260</v>
      </c>
      <c r="G79" s="79">
        <v>0</v>
      </c>
      <c r="H79" s="79">
        <v>6447.2800000000007</v>
      </c>
      <c r="I79">
        <v>34550.721471437355</v>
      </c>
      <c r="J79">
        <v>34550.721471437355</v>
      </c>
      <c r="K79">
        <v>34550.721471437355</v>
      </c>
      <c r="L79">
        <v>34550.721471437355</v>
      </c>
      <c r="M79">
        <v>34550.721471437355</v>
      </c>
      <c r="N79">
        <v>34550.721471437355</v>
      </c>
      <c r="O79">
        <v>34550.721471437355</v>
      </c>
      <c r="P79">
        <v>34550.721471437355</v>
      </c>
      <c r="Q79">
        <v>0</v>
      </c>
      <c r="R79">
        <v>0</v>
      </c>
      <c r="S79" s="67">
        <f t="shared" si="2"/>
        <v>282853.05177149887</v>
      </c>
    </row>
    <row r="80" spans="1:19" x14ac:dyDescent="0.2">
      <c r="A80" t="s">
        <v>261</v>
      </c>
      <c r="B80" t="s">
        <v>1410</v>
      </c>
      <c r="C80" t="s">
        <v>262</v>
      </c>
      <c r="D80" t="s">
        <v>261</v>
      </c>
      <c r="E80" t="s">
        <v>1410</v>
      </c>
      <c r="F80" t="s">
        <v>262</v>
      </c>
      <c r="G80" s="79">
        <v>0</v>
      </c>
      <c r="H80" s="79">
        <v>0</v>
      </c>
      <c r="I80">
        <v>39091.843938033671</v>
      </c>
      <c r="J80">
        <v>39091.843938033671</v>
      </c>
      <c r="K80">
        <v>39091.843938033671</v>
      </c>
      <c r="L80">
        <v>39091.843938033671</v>
      </c>
      <c r="M80">
        <v>39091.843938033671</v>
      </c>
      <c r="N80">
        <v>39091.843938033671</v>
      </c>
      <c r="O80">
        <v>39091.843938033671</v>
      </c>
      <c r="P80">
        <v>39091.843938033671</v>
      </c>
      <c r="Q80">
        <v>0</v>
      </c>
      <c r="R80">
        <v>0</v>
      </c>
      <c r="S80" s="67">
        <f t="shared" si="2"/>
        <v>312734.75150426937</v>
      </c>
    </row>
    <row r="81" spans="1:19" x14ac:dyDescent="0.2">
      <c r="A81" t="s">
        <v>263</v>
      </c>
      <c r="B81" t="s">
        <v>1411</v>
      </c>
      <c r="C81" t="s">
        <v>264</v>
      </c>
      <c r="D81" t="s">
        <v>263</v>
      </c>
      <c r="E81" t="s">
        <v>1411</v>
      </c>
      <c r="F81" t="s">
        <v>264</v>
      </c>
      <c r="G81" s="79">
        <v>0</v>
      </c>
      <c r="H81" s="79">
        <v>0</v>
      </c>
      <c r="I81">
        <v>64080.43776182791</v>
      </c>
      <c r="J81">
        <v>64080.43776182791</v>
      </c>
      <c r="K81">
        <v>64080.43776182791</v>
      </c>
      <c r="L81">
        <v>64080.43776182791</v>
      </c>
      <c r="M81">
        <v>64080.43776182791</v>
      </c>
      <c r="N81">
        <v>64080.43776182791</v>
      </c>
      <c r="O81">
        <v>64080.43776182791</v>
      </c>
      <c r="P81">
        <v>64080.43776182791</v>
      </c>
      <c r="Q81">
        <v>64080.43776182791</v>
      </c>
      <c r="R81">
        <v>64080.43776182791</v>
      </c>
      <c r="S81" s="67">
        <f t="shared" si="2"/>
        <v>640804.37761827908</v>
      </c>
    </row>
    <row r="82" spans="1:19" x14ac:dyDescent="0.2">
      <c r="A82" t="s">
        <v>211</v>
      </c>
      <c r="B82" t="s">
        <v>1387</v>
      </c>
      <c r="C82" t="s">
        <v>212</v>
      </c>
      <c r="D82" t="s">
        <v>211</v>
      </c>
      <c r="E82" t="s">
        <v>1387</v>
      </c>
      <c r="F82" t="s">
        <v>212</v>
      </c>
      <c r="G82" s="79">
        <v>27648.920000000002</v>
      </c>
      <c r="H82" s="79">
        <v>34920.449999999997</v>
      </c>
      <c r="I82">
        <v>-1152.856040142884</v>
      </c>
      <c r="J82">
        <v>-1152.856040142884</v>
      </c>
      <c r="K82">
        <v>-1152.856040142884</v>
      </c>
      <c r="L82">
        <v>-1152.856040142884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s="67">
        <f t="shared" si="2"/>
        <v>57957.945839428459</v>
      </c>
    </row>
    <row r="83" spans="1:19" x14ac:dyDescent="0.2">
      <c r="A83" t="s">
        <v>265</v>
      </c>
      <c r="B83" t="s">
        <v>1412</v>
      </c>
      <c r="C83" t="s">
        <v>266</v>
      </c>
      <c r="D83" t="s">
        <v>265</v>
      </c>
      <c r="E83" t="s">
        <v>1412</v>
      </c>
      <c r="F83" t="s">
        <v>266</v>
      </c>
      <c r="G83" s="79">
        <v>0</v>
      </c>
      <c r="H83" s="79">
        <v>2749.1600000000003</v>
      </c>
      <c r="I83">
        <v>10740.770112730983</v>
      </c>
      <c r="J83">
        <v>10740.770112730983</v>
      </c>
      <c r="K83">
        <v>10740.770112730983</v>
      </c>
      <c r="L83">
        <v>10740.770112730983</v>
      </c>
      <c r="M83">
        <v>10740.770112730983</v>
      </c>
      <c r="N83">
        <v>10740.770112730983</v>
      </c>
      <c r="O83">
        <v>0</v>
      </c>
      <c r="P83">
        <v>0</v>
      </c>
      <c r="Q83">
        <v>0</v>
      </c>
      <c r="R83">
        <v>0</v>
      </c>
      <c r="S83" s="67">
        <f t="shared" si="2"/>
        <v>67193.780676385897</v>
      </c>
    </row>
    <row r="84" spans="1:19" x14ac:dyDescent="0.2">
      <c r="A84" t="s">
        <v>267</v>
      </c>
      <c r="B84" t="s">
        <v>1413</v>
      </c>
      <c r="C84" t="s">
        <v>268</v>
      </c>
      <c r="D84" t="s">
        <v>267</v>
      </c>
      <c r="E84" t="s">
        <v>1413</v>
      </c>
      <c r="F84" t="s">
        <v>268</v>
      </c>
      <c r="G84" s="79">
        <v>0</v>
      </c>
      <c r="H84" s="79">
        <v>0</v>
      </c>
      <c r="I84">
        <v>26041.808486471175</v>
      </c>
      <c r="J84">
        <v>26041.808486471175</v>
      </c>
      <c r="K84">
        <v>26041.808486471175</v>
      </c>
      <c r="L84">
        <v>26041.808486471175</v>
      </c>
      <c r="M84">
        <v>26041.808486471175</v>
      </c>
      <c r="N84">
        <v>26041.808486471175</v>
      </c>
      <c r="O84">
        <v>26041.808486471175</v>
      </c>
      <c r="P84">
        <v>0</v>
      </c>
      <c r="Q84">
        <v>0</v>
      </c>
      <c r="R84">
        <v>0</v>
      </c>
      <c r="S84" s="67">
        <f t="shared" si="2"/>
        <v>182292.65940529824</v>
      </c>
    </row>
    <row r="85" spans="1:19" x14ac:dyDescent="0.2">
      <c r="A85" t="s">
        <v>269</v>
      </c>
      <c r="B85" t="s">
        <v>1414</v>
      </c>
      <c r="C85" t="s">
        <v>270</v>
      </c>
      <c r="D85" t="s">
        <v>269</v>
      </c>
      <c r="E85" t="s">
        <v>1414</v>
      </c>
      <c r="F85" t="s">
        <v>270</v>
      </c>
      <c r="G85" s="79">
        <v>0</v>
      </c>
      <c r="H85" s="79">
        <v>1275.5600000000002</v>
      </c>
      <c r="I85">
        <v>32912.600523786648</v>
      </c>
      <c r="J85">
        <v>32912.600523786648</v>
      </c>
      <c r="K85">
        <v>32912.600523786648</v>
      </c>
      <c r="L85">
        <v>32912.600523786648</v>
      </c>
      <c r="M85">
        <v>32912.600523786648</v>
      </c>
      <c r="N85">
        <v>32912.600523786648</v>
      </c>
      <c r="O85">
        <v>32912.600523786648</v>
      </c>
      <c r="P85">
        <v>32912.600523786648</v>
      </c>
      <c r="Q85">
        <v>0</v>
      </c>
      <c r="R85">
        <v>0</v>
      </c>
      <c r="S85" s="67">
        <f t="shared" si="2"/>
        <v>264576.36419029318</v>
      </c>
    </row>
    <row r="86" spans="1:19" x14ac:dyDescent="0.2">
      <c r="A86" t="s">
        <v>271</v>
      </c>
      <c r="B86" t="s">
        <v>1415</v>
      </c>
      <c r="C86" t="s">
        <v>1416</v>
      </c>
      <c r="D86" t="s">
        <v>271</v>
      </c>
      <c r="E86" t="s">
        <v>1415</v>
      </c>
      <c r="F86" t="s">
        <v>1416</v>
      </c>
      <c r="G86" s="79">
        <v>0</v>
      </c>
      <c r="H86" s="79">
        <v>0</v>
      </c>
      <c r="I86">
        <v>77222.532428542734</v>
      </c>
      <c r="J86">
        <v>77222.532428542734</v>
      </c>
      <c r="K86">
        <v>77222.532428542734</v>
      </c>
      <c r="L86">
        <v>77222.532428542734</v>
      </c>
      <c r="M86">
        <v>77222.532428542734</v>
      </c>
      <c r="N86">
        <v>77222.532428542734</v>
      </c>
      <c r="O86">
        <v>77222.532428542734</v>
      </c>
      <c r="P86">
        <v>77222.532428542734</v>
      </c>
      <c r="Q86">
        <v>77222.532428542734</v>
      </c>
      <c r="R86">
        <v>0</v>
      </c>
      <c r="S86" s="67">
        <f t="shared" si="2"/>
        <v>695002.79185688461</v>
      </c>
    </row>
    <row r="87" spans="1:19" x14ac:dyDescent="0.2">
      <c r="A87" t="s">
        <v>272</v>
      </c>
      <c r="B87" t="s">
        <v>1417</v>
      </c>
      <c r="C87" t="s">
        <v>273</v>
      </c>
      <c r="D87" t="s">
        <v>272</v>
      </c>
      <c r="E87" t="s">
        <v>1417</v>
      </c>
      <c r="F87" t="s">
        <v>273</v>
      </c>
      <c r="G87" s="79">
        <v>0</v>
      </c>
      <c r="H87" s="79">
        <v>10204.51</v>
      </c>
      <c r="I87">
        <v>45772.936123483771</v>
      </c>
      <c r="J87">
        <v>45772.936123483771</v>
      </c>
      <c r="K87">
        <v>45772.936123483771</v>
      </c>
      <c r="L87">
        <v>45772.936123483771</v>
      </c>
      <c r="M87">
        <v>45772.936123483771</v>
      </c>
      <c r="N87">
        <v>45772.936123483771</v>
      </c>
      <c r="O87">
        <v>45772.936123483771</v>
      </c>
      <c r="P87">
        <v>45772.936123483771</v>
      </c>
      <c r="Q87">
        <v>45772.936123483771</v>
      </c>
      <c r="R87">
        <v>45772.936123483771</v>
      </c>
      <c r="S87" s="67">
        <f t="shared" si="2"/>
        <v>467933.87123483763</v>
      </c>
    </row>
    <row r="88" spans="1:19" x14ac:dyDescent="0.2">
      <c r="A88" t="s">
        <v>274</v>
      </c>
      <c r="B88" t="s">
        <v>1418</v>
      </c>
      <c r="C88" t="s">
        <v>275</v>
      </c>
      <c r="D88" t="s">
        <v>274</v>
      </c>
      <c r="E88" t="s">
        <v>1418</v>
      </c>
      <c r="F88" t="s">
        <v>275</v>
      </c>
      <c r="G88" s="79">
        <v>0</v>
      </c>
      <c r="H88" s="79">
        <v>0</v>
      </c>
      <c r="I88">
        <v>9733.8196084340343</v>
      </c>
      <c r="J88">
        <v>9733.8196084340343</v>
      </c>
      <c r="K88">
        <v>9733.8196084340343</v>
      </c>
      <c r="L88">
        <v>9733.8196084340343</v>
      </c>
      <c r="M88">
        <v>9733.8196084340343</v>
      </c>
      <c r="N88">
        <v>9733.8196084340343</v>
      </c>
      <c r="O88">
        <v>9733.8196084340343</v>
      </c>
      <c r="P88">
        <v>9733.8196084340343</v>
      </c>
      <c r="Q88">
        <v>9733.8196084340343</v>
      </c>
      <c r="R88">
        <v>0</v>
      </c>
      <c r="S88" s="67">
        <f t="shared" si="2"/>
        <v>87604.376475906291</v>
      </c>
    </row>
    <row r="89" spans="1:19" x14ac:dyDescent="0.2">
      <c r="A89" t="s">
        <v>276</v>
      </c>
      <c r="B89" t="s">
        <v>1419</v>
      </c>
      <c r="C89" t="s">
        <v>277</v>
      </c>
      <c r="D89" t="s">
        <v>276</v>
      </c>
      <c r="E89" t="s">
        <v>1419</v>
      </c>
      <c r="F89" t="s">
        <v>277</v>
      </c>
      <c r="G89" s="79">
        <v>0</v>
      </c>
      <c r="H89" s="79">
        <v>0</v>
      </c>
      <c r="I89">
        <v>39699.411215380765</v>
      </c>
      <c r="J89">
        <v>39699.411215380765</v>
      </c>
      <c r="K89">
        <v>39699.411215380765</v>
      </c>
      <c r="L89">
        <v>39699.411215380765</v>
      </c>
      <c r="M89">
        <v>39699.411215380765</v>
      </c>
      <c r="N89">
        <v>39699.411215380765</v>
      </c>
      <c r="O89">
        <v>39699.411215380765</v>
      </c>
      <c r="P89">
        <v>39699.411215380765</v>
      </c>
      <c r="Q89">
        <v>39699.411215380765</v>
      </c>
      <c r="R89">
        <v>39699.411215380765</v>
      </c>
      <c r="S89" s="67">
        <f t="shared" si="2"/>
        <v>396994.11215380765</v>
      </c>
    </row>
    <row r="90" spans="1:19" x14ac:dyDescent="0.2">
      <c r="A90" t="s">
        <v>278</v>
      </c>
      <c r="B90" t="s">
        <v>1420</v>
      </c>
      <c r="C90" t="s">
        <v>279</v>
      </c>
      <c r="D90" t="s">
        <v>278</v>
      </c>
      <c r="E90" t="s">
        <v>1420</v>
      </c>
      <c r="F90" t="s">
        <v>279</v>
      </c>
      <c r="G90" s="79">
        <v>0</v>
      </c>
      <c r="H90" s="79">
        <v>10910.77</v>
      </c>
      <c r="I90">
        <v>49670.02011278065</v>
      </c>
      <c r="J90">
        <v>49670.02011278065</v>
      </c>
      <c r="K90">
        <v>49670.02011278065</v>
      </c>
      <c r="L90">
        <v>49670.02011278065</v>
      </c>
      <c r="M90">
        <v>49670.02011278065</v>
      </c>
      <c r="N90">
        <v>49670.02011278065</v>
      </c>
      <c r="O90">
        <v>49670.02011278065</v>
      </c>
      <c r="P90">
        <v>49670.02011278065</v>
      </c>
      <c r="Q90">
        <v>49670.02011278065</v>
      </c>
      <c r="R90">
        <v>0</v>
      </c>
      <c r="S90" s="67">
        <f t="shared" si="2"/>
        <v>457940.95101502573</v>
      </c>
    </row>
    <row r="91" spans="1:19" x14ac:dyDescent="0.2">
      <c r="A91" t="s">
        <v>280</v>
      </c>
      <c r="B91" t="s">
        <v>1421</v>
      </c>
      <c r="C91" t="s">
        <v>281</v>
      </c>
      <c r="D91" t="s">
        <v>280</v>
      </c>
      <c r="E91" t="s">
        <v>1421</v>
      </c>
      <c r="F91" t="s">
        <v>281</v>
      </c>
      <c r="G91" s="79">
        <v>0</v>
      </c>
      <c r="H91" s="79">
        <v>0</v>
      </c>
      <c r="I91">
        <v>18477.406675739581</v>
      </c>
      <c r="J91">
        <v>18477.406675739581</v>
      </c>
      <c r="K91">
        <v>18477.406675739581</v>
      </c>
      <c r="L91">
        <v>18477.406675739581</v>
      </c>
      <c r="M91">
        <v>18477.406675739581</v>
      </c>
      <c r="N91">
        <v>18477.406675739581</v>
      </c>
      <c r="O91">
        <v>18477.406675739581</v>
      </c>
      <c r="P91">
        <v>18477.406675739581</v>
      </c>
      <c r="Q91">
        <v>18477.406675739581</v>
      </c>
      <c r="R91">
        <v>0</v>
      </c>
      <c r="S91" s="67">
        <f t="shared" si="2"/>
        <v>166296.66008165624</v>
      </c>
    </row>
    <row r="92" spans="1:19" x14ac:dyDescent="0.2">
      <c r="A92" t="s">
        <v>282</v>
      </c>
      <c r="B92" t="s">
        <v>1422</v>
      </c>
      <c r="C92" t="s">
        <v>283</v>
      </c>
      <c r="D92" t="s">
        <v>282</v>
      </c>
      <c r="E92" t="s">
        <v>1422</v>
      </c>
      <c r="F92" t="s">
        <v>283</v>
      </c>
      <c r="G92" s="79">
        <v>0</v>
      </c>
      <c r="H92" s="79">
        <v>0</v>
      </c>
      <c r="I92">
        <v>85777.877951775023</v>
      </c>
      <c r="J92">
        <v>85777.877951775023</v>
      </c>
      <c r="K92">
        <v>85777.877951775023</v>
      </c>
      <c r="L92">
        <v>85777.877951775023</v>
      </c>
      <c r="M92">
        <v>85777.877951775023</v>
      </c>
      <c r="N92">
        <v>85777.877951775023</v>
      </c>
      <c r="O92">
        <v>85777.877951775023</v>
      </c>
      <c r="P92">
        <v>85777.877951775023</v>
      </c>
      <c r="Q92">
        <v>85777.877951775023</v>
      </c>
      <c r="R92">
        <v>85777.877951775023</v>
      </c>
      <c r="S92" s="67">
        <f t="shared" si="2"/>
        <v>857778.77951775014</v>
      </c>
    </row>
    <row r="93" spans="1:19" x14ac:dyDescent="0.2">
      <c r="A93" t="s">
        <v>213</v>
      </c>
      <c r="B93" t="s">
        <v>1388</v>
      </c>
      <c r="C93" t="s">
        <v>214</v>
      </c>
      <c r="D93" t="s">
        <v>213</v>
      </c>
      <c r="E93" t="s">
        <v>1388</v>
      </c>
      <c r="F93" t="s">
        <v>214</v>
      </c>
      <c r="G93" s="79">
        <v>96190.700000000012</v>
      </c>
      <c r="H93" s="79">
        <v>79735.33</v>
      </c>
      <c r="I93">
        <v>235472.96568592259</v>
      </c>
      <c r="J93">
        <v>235472.96568592259</v>
      </c>
      <c r="K93">
        <v>235472.96568592259</v>
      </c>
      <c r="L93">
        <v>235472.96568592259</v>
      </c>
      <c r="M93">
        <v>235472.96568592259</v>
      </c>
      <c r="N93">
        <v>235472.96568592259</v>
      </c>
      <c r="O93">
        <v>235472.96568592259</v>
      </c>
      <c r="P93">
        <v>235472.96568592259</v>
      </c>
      <c r="Q93">
        <v>235472.96568592259</v>
      </c>
      <c r="R93">
        <v>235472.96568592259</v>
      </c>
      <c r="S93" s="67">
        <f t="shared" si="2"/>
        <v>2530655.6868592263</v>
      </c>
    </row>
    <row r="94" spans="1:19" x14ac:dyDescent="0.2">
      <c r="A94" t="s">
        <v>284</v>
      </c>
      <c r="B94" t="s">
        <v>1423</v>
      </c>
      <c r="C94" t="s">
        <v>1424</v>
      </c>
      <c r="D94" t="s">
        <v>284</v>
      </c>
      <c r="E94" t="s">
        <v>1423</v>
      </c>
      <c r="F94" t="s">
        <v>1424</v>
      </c>
      <c r="G94" s="79">
        <v>0</v>
      </c>
      <c r="H94" s="79">
        <v>0</v>
      </c>
      <c r="I94">
        <v>46984.829327094107</v>
      </c>
      <c r="J94">
        <v>46984.829327094107</v>
      </c>
      <c r="K94">
        <v>46984.829327094107</v>
      </c>
      <c r="L94">
        <v>46984.829327094107</v>
      </c>
      <c r="M94">
        <v>46984.829327094107</v>
      </c>
      <c r="N94">
        <v>46984.829327094107</v>
      </c>
      <c r="O94">
        <v>46984.829327094107</v>
      </c>
      <c r="P94">
        <v>46984.829327094107</v>
      </c>
      <c r="Q94">
        <v>46984.829327094107</v>
      </c>
      <c r="R94">
        <v>46984.829327094107</v>
      </c>
      <c r="S94" s="67">
        <f t="shared" si="2"/>
        <v>469848.29327094113</v>
      </c>
    </row>
    <row r="95" spans="1:19" x14ac:dyDescent="0.2">
      <c r="A95" t="s">
        <v>285</v>
      </c>
      <c r="B95" t="s">
        <v>1425</v>
      </c>
      <c r="C95" t="s">
        <v>286</v>
      </c>
      <c r="D95" t="s">
        <v>285</v>
      </c>
      <c r="E95" t="s">
        <v>1425</v>
      </c>
      <c r="F95" t="s">
        <v>286</v>
      </c>
      <c r="G95" s="79">
        <v>0</v>
      </c>
      <c r="H95" s="79">
        <v>23521.82</v>
      </c>
      <c r="I95">
        <v>32365.262988878712</v>
      </c>
      <c r="J95">
        <v>32365.262988878712</v>
      </c>
      <c r="K95">
        <v>32365.262988878712</v>
      </c>
      <c r="L95">
        <v>32365.262988878712</v>
      </c>
      <c r="M95">
        <v>32365.262988878712</v>
      </c>
      <c r="N95">
        <v>32365.262988878712</v>
      </c>
      <c r="O95">
        <v>32365.262988878712</v>
      </c>
      <c r="P95">
        <v>32365.262988878712</v>
      </c>
      <c r="Q95">
        <v>32365.262988878712</v>
      </c>
      <c r="R95">
        <v>32365.262988878712</v>
      </c>
      <c r="S95" s="67">
        <f t="shared" si="2"/>
        <v>347174.44988878706</v>
      </c>
    </row>
    <row r="96" spans="1:19" x14ac:dyDescent="0.2">
      <c r="A96" t="s">
        <v>287</v>
      </c>
      <c r="B96" t="s">
        <v>1426</v>
      </c>
      <c r="C96" t="s">
        <v>288</v>
      </c>
      <c r="D96" t="s">
        <v>287</v>
      </c>
      <c r="E96" t="s">
        <v>1426</v>
      </c>
      <c r="F96" t="s">
        <v>288</v>
      </c>
      <c r="G96" s="79">
        <v>0</v>
      </c>
      <c r="H96" s="79">
        <v>20167.29</v>
      </c>
      <c r="I96">
        <v>22186.001519242156</v>
      </c>
      <c r="J96">
        <v>22186.001519242156</v>
      </c>
      <c r="K96">
        <v>22186.001519242156</v>
      </c>
      <c r="L96">
        <v>22186.001519242156</v>
      </c>
      <c r="M96">
        <v>22186.001519242156</v>
      </c>
      <c r="N96">
        <v>22186.001519242156</v>
      </c>
      <c r="O96">
        <v>22186.001519242156</v>
      </c>
      <c r="P96">
        <v>22186.001519242156</v>
      </c>
      <c r="Q96">
        <v>22186.001519242156</v>
      </c>
      <c r="R96">
        <v>22186.001519242156</v>
      </c>
      <c r="S96" s="67">
        <f t="shared" si="2"/>
        <v>242027.30519242157</v>
      </c>
    </row>
    <row r="97" spans="1:19" x14ac:dyDescent="0.2">
      <c r="A97" t="s">
        <v>289</v>
      </c>
      <c r="B97" t="s">
        <v>1427</v>
      </c>
      <c r="C97" t="s">
        <v>290</v>
      </c>
      <c r="D97" t="s">
        <v>289</v>
      </c>
      <c r="E97" t="s">
        <v>1427</v>
      </c>
      <c r="F97" t="s">
        <v>290</v>
      </c>
      <c r="G97" s="79">
        <v>0</v>
      </c>
      <c r="H97" s="79">
        <v>0</v>
      </c>
      <c r="I97">
        <v>0</v>
      </c>
      <c r="J97">
        <v>0</v>
      </c>
      <c r="K97">
        <v>0</v>
      </c>
      <c r="L97">
        <v>0</v>
      </c>
      <c r="M97">
        <v>53194.80534930982</v>
      </c>
      <c r="N97">
        <v>53481.795122573203</v>
      </c>
      <c r="O97">
        <v>0</v>
      </c>
      <c r="P97">
        <v>0</v>
      </c>
      <c r="Q97">
        <v>0</v>
      </c>
      <c r="R97">
        <v>0</v>
      </c>
      <c r="S97" s="67">
        <f t="shared" si="2"/>
        <v>106676.60047188302</v>
      </c>
    </row>
    <row r="98" spans="1:19" x14ac:dyDescent="0.2">
      <c r="A98" t="s">
        <v>291</v>
      </c>
      <c r="B98" t="s">
        <v>1428</v>
      </c>
      <c r="C98" t="s">
        <v>292</v>
      </c>
      <c r="D98" t="s">
        <v>291</v>
      </c>
      <c r="E98" t="s">
        <v>1428</v>
      </c>
      <c r="F98" t="s">
        <v>292</v>
      </c>
      <c r="G98" s="79">
        <v>0</v>
      </c>
      <c r="H98" s="79">
        <v>0</v>
      </c>
      <c r="I98">
        <v>0</v>
      </c>
      <c r="J98">
        <v>0</v>
      </c>
      <c r="K98">
        <v>0</v>
      </c>
      <c r="L98">
        <v>0</v>
      </c>
      <c r="M98">
        <v>42742.760411546529</v>
      </c>
      <c r="N98">
        <v>42973.360656036748</v>
      </c>
      <c r="O98">
        <v>0</v>
      </c>
      <c r="P98">
        <v>0</v>
      </c>
      <c r="Q98">
        <v>0</v>
      </c>
      <c r="R98">
        <v>0</v>
      </c>
      <c r="S98" s="67">
        <f t="shared" si="2"/>
        <v>85716.12106758327</v>
      </c>
    </row>
    <row r="99" spans="1:19" x14ac:dyDescent="0.2">
      <c r="A99" t="s">
        <v>293</v>
      </c>
      <c r="B99" t="s">
        <v>1429</v>
      </c>
      <c r="C99" t="s">
        <v>294</v>
      </c>
      <c r="D99" t="s">
        <v>293</v>
      </c>
      <c r="E99" t="s">
        <v>1429</v>
      </c>
      <c r="F99" t="s">
        <v>294</v>
      </c>
      <c r="G99" s="79">
        <v>0</v>
      </c>
      <c r="H99" s="79">
        <v>0</v>
      </c>
      <c r="I99">
        <v>0</v>
      </c>
      <c r="J99">
        <v>0</v>
      </c>
      <c r="K99">
        <v>0</v>
      </c>
      <c r="L99">
        <v>0</v>
      </c>
      <c r="M99">
        <v>45317.625496579472</v>
      </c>
      <c r="N99">
        <v>0</v>
      </c>
      <c r="O99">
        <v>0</v>
      </c>
      <c r="P99">
        <v>0</v>
      </c>
      <c r="Q99">
        <v>0</v>
      </c>
      <c r="R99">
        <v>0</v>
      </c>
      <c r="S99" s="67">
        <f t="shared" si="2"/>
        <v>45317.625496579472</v>
      </c>
    </row>
    <row r="100" spans="1:19" x14ac:dyDescent="0.2">
      <c r="A100" t="s">
        <v>295</v>
      </c>
      <c r="B100" t="s">
        <v>1430</v>
      </c>
      <c r="C100" t="s">
        <v>296</v>
      </c>
      <c r="D100" t="s">
        <v>295</v>
      </c>
      <c r="E100" t="s">
        <v>1430</v>
      </c>
      <c r="F100" t="s">
        <v>296</v>
      </c>
      <c r="G100" s="79">
        <v>0</v>
      </c>
      <c r="H100" s="79">
        <v>7454.07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43606.167841065406</v>
      </c>
      <c r="O100">
        <v>43705.99966247828</v>
      </c>
      <c r="P100">
        <v>0</v>
      </c>
      <c r="Q100">
        <v>0</v>
      </c>
      <c r="R100">
        <v>0</v>
      </c>
      <c r="S100" s="67">
        <f t="shared" si="2"/>
        <v>94766.237503543685</v>
      </c>
    </row>
    <row r="101" spans="1:19" x14ac:dyDescent="0.2">
      <c r="A101" t="s">
        <v>297</v>
      </c>
      <c r="B101" t="s">
        <v>1431</v>
      </c>
      <c r="C101" t="s">
        <v>298</v>
      </c>
      <c r="D101" t="s">
        <v>297</v>
      </c>
      <c r="E101" t="s">
        <v>1431</v>
      </c>
      <c r="F101" t="s">
        <v>298</v>
      </c>
      <c r="G101" s="79">
        <v>0</v>
      </c>
      <c r="H101" s="79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50969.742357762399</v>
      </c>
      <c r="O101">
        <v>0</v>
      </c>
      <c r="P101">
        <v>0</v>
      </c>
      <c r="Q101">
        <v>0</v>
      </c>
      <c r="R101">
        <v>0</v>
      </c>
      <c r="S101" s="67">
        <f t="shared" si="2"/>
        <v>50969.742357762399</v>
      </c>
    </row>
    <row r="102" spans="1:19" x14ac:dyDescent="0.2">
      <c r="A102" t="s">
        <v>299</v>
      </c>
      <c r="B102" t="s">
        <v>1432</v>
      </c>
      <c r="C102" t="s">
        <v>300</v>
      </c>
      <c r="D102" t="s">
        <v>299</v>
      </c>
      <c r="E102" t="s">
        <v>1432</v>
      </c>
      <c r="F102" t="s">
        <v>300</v>
      </c>
      <c r="G102" s="79">
        <v>0</v>
      </c>
      <c r="H102" s="79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38486.182434924456</v>
      </c>
      <c r="O102">
        <v>38574.292578097564</v>
      </c>
      <c r="P102">
        <v>0</v>
      </c>
      <c r="Q102">
        <v>0</v>
      </c>
      <c r="R102">
        <v>0</v>
      </c>
      <c r="S102" s="67">
        <f t="shared" si="2"/>
        <v>77060.47501302202</v>
      </c>
    </row>
    <row r="103" spans="1:19" x14ac:dyDescent="0.2">
      <c r="A103" t="s">
        <v>301</v>
      </c>
      <c r="B103" t="s">
        <v>1433</v>
      </c>
      <c r="C103" t="s">
        <v>302</v>
      </c>
      <c r="D103" t="s">
        <v>301</v>
      </c>
      <c r="E103" t="s">
        <v>1433</v>
      </c>
      <c r="F103" t="s">
        <v>302</v>
      </c>
      <c r="G103" s="79">
        <v>0</v>
      </c>
      <c r="H103" s="79">
        <v>6377.8200000000006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43206.282867744419</v>
      </c>
      <c r="P103">
        <v>0</v>
      </c>
      <c r="Q103">
        <v>0</v>
      </c>
      <c r="R103">
        <v>0</v>
      </c>
      <c r="S103" s="67">
        <f t="shared" si="2"/>
        <v>49584.102867744419</v>
      </c>
    </row>
    <row r="104" spans="1:19" x14ac:dyDescent="0.2">
      <c r="A104" t="s">
        <v>329</v>
      </c>
      <c r="B104" t="s">
        <v>1447</v>
      </c>
      <c r="C104" t="s">
        <v>330</v>
      </c>
      <c r="D104" t="s">
        <v>329</v>
      </c>
      <c r="E104" t="s">
        <v>1447</v>
      </c>
      <c r="F104" t="s">
        <v>330</v>
      </c>
      <c r="G104" s="79">
        <v>9554.5600000000031</v>
      </c>
      <c r="H104" s="79">
        <v>-1068.7199999999996</v>
      </c>
      <c r="I104">
        <v>6643.57393551733</v>
      </c>
      <c r="J104">
        <v>6643.57393551733</v>
      </c>
      <c r="K104">
        <v>6643.57393551733</v>
      </c>
      <c r="L104">
        <v>6643.57393551733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s="67">
        <f t="shared" si="2"/>
        <v>35060.135742069324</v>
      </c>
    </row>
    <row r="105" spans="1:19" x14ac:dyDescent="0.2">
      <c r="A105" t="s">
        <v>303</v>
      </c>
      <c r="B105" t="s">
        <v>1434</v>
      </c>
      <c r="C105" t="s">
        <v>304</v>
      </c>
      <c r="D105" t="s">
        <v>303</v>
      </c>
      <c r="E105" t="s">
        <v>1434</v>
      </c>
      <c r="F105" t="s">
        <v>304</v>
      </c>
      <c r="G105" s="79">
        <v>0</v>
      </c>
      <c r="H105" s="79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45214.759985039665</v>
      </c>
      <c r="P105">
        <v>45424.545307910208</v>
      </c>
      <c r="Q105">
        <v>45756.126860604862</v>
      </c>
      <c r="R105">
        <v>46024.80547789183</v>
      </c>
      <c r="S105" s="67">
        <f t="shared" si="2"/>
        <v>182420.23763144657</v>
      </c>
    </row>
    <row r="106" spans="1:19" x14ac:dyDescent="0.2">
      <c r="A106" t="s">
        <v>305</v>
      </c>
      <c r="B106" t="s">
        <v>1435</v>
      </c>
      <c r="C106" t="s">
        <v>306</v>
      </c>
      <c r="D106" t="s">
        <v>305</v>
      </c>
      <c r="E106" t="s">
        <v>1435</v>
      </c>
      <c r="F106" t="s">
        <v>306</v>
      </c>
      <c r="G106" s="79">
        <v>0</v>
      </c>
      <c r="H106" s="79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89170.618044884613</v>
      </c>
      <c r="P106">
        <v>89584.347696513898</v>
      </c>
      <c r="Q106">
        <v>90238.278669405234</v>
      </c>
      <c r="R106">
        <v>90768.155160330978</v>
      </c>
      <c r="S106" s="67">
        <f t="shared" si="2"/>
        <v>359761.39957113477</v>
      </c>
    </row>
    <row r="107" spans="1:19" x14ac:dyDescent="0.2">
      <c r="A107" t="s">
        <v>307</v>
      </c>
      <c r="B107" t="s">
        <v>1436</v>
      </c>
      <c r="C107" t="s">
        <v>308</v>
      </c>
      <c r="D107" t="s">
        <v>307</v>
      </c>
      <c r="E107" t="s">
        <v>1436</v>
      </c>
      <c r="F107" t="s">
        <v>308</v>
      </c>
      <c r="G107" s="79">
        <v>0</v>
      </c>
      <c r="H107" s="79">
        <v>18268.289999999997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42725.785949731391</v>
      </c>
      <c r="P107">
        <v>42924.023047602263</v>
      </c>
      <c r="Q107">
        <v>0</v>
      </c>
      <c r="R107">
        <v>0</v>
      </c>
      <c r="S107" s="67">
        <f t="shared" si="2"/>
        <v>103918.09899733364</v>
      </c>
    </row>
    <row r="108" spans="1:19" x14ac:dyDescent="0.2">
      <c r="A108" t="s">
        <v>309</v>
      </c>
      <c r="B108" t="s">
        <v>1437</v>
      </c>
      <c r="C108" t="s">
        <v>310</v>
      </c>
      <c r="D108" t="s">
        <v>309</v>
      </c>
      <c r="E108" t="s">
        <v>1437</v>
      </c>
      <c r="F108" t="s">
        <v>310</v>
      </c>
      <c r="G108" s="79">
        <v>0</v>
      </c>
      <c r="H108" s="79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38734.458217435269</v>
      </c>
      <c r="P108">
        <v>38914.17654008144</v>
      </c>
      <c r="Q108">
        <v>39198.234927271209</v>
      </c>
      <c r="R108">
        <v>0</v>
      </c>
      <c r="S108" s="67">
        <f t="shared" si="2"/>
        <v>116846.8696847879</v>
      </c>
    </row>
    <row r="109" spans="1:19" x14ac:dyDescent="0.2">
      <c r="A109" t="s">
        <v>311</v>
      </c>
      <c r="B109" t="s">
        <v>1438</v>
      </c>
      <c r="C109" t="s">
        <v>312</v>
      </c>
      <c r="D109" t="s">
        <v>311</v>
      </c>
      <c r="E109" t="s">
        <v>1438</v>
      </c>
      <c r="F109" t="s">
        <v>312</v>
      </c>
      <c r="G109" s="79">
        <v>0</v>
      </c>
      <c r="H109" s="79">
        <v>40000.370000000003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29041.233724716189</v>
      </c>
      <c r="P109">
        <v>29175.977878959497</v>
      </c>
      <c r="Q109">
        <v>0</v>
      </c>
      <c r="R109">
        <v>0</v>
      </c>
      <c r="S109" s="67">
        <f t="shared" si="2"/>
        <v>98217.581603675688</v>
      </c>
    </row>
    <row r="110" spans="1:19" x14ac:dyDescent="0.2">
      <c r="A110" t="s">
        <v>313</v>
      </c>
      <c r="B110" t="s">
        <v>1439</v>
      </c>
      <c r="C110" t="s">
        <v>314</v>
      </c>
      <c r="D110" t="s">
        <v>313</v>
      </c>
      <c r="E110" t="s">
        <v>1439</v>
      </c>
      <c r="F110" t="s">
        <v>314</v>
      </c>
      <c r="G110" s="79">
        <v>0</v>
      </c>
      <c r="H110" s="79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83298.945706763829</v>
      </c>
      <c r="P110">
        <v>83685.432248451791</v>
      </c>
      <c r="Q110">
        <v>84296.303427783831</v>
      </c>
      <c r="R110">
        <v>0</v>
      </c>
      <c r="S110" s="67">
        <f t="shared" si="2"/>
        <v>251280.68138299946</v>
      </c>
    </row>
    <row r="111" spans="1:19" x14ac:dyDescent="0.2">
      <c r="A111" t="s">
        <v>315</v>
      </c>
      <c r="B111" t="s">
        <v>1440</v>
      </c>
      <c r="C111" t="s">
        <v>316</v>
      </c>
      <c r="D111" t="s">
        <v>315</v>
      </c>
      <c r="E111" t="s">
        <v>1440</v>
      </c>
      <c r="F111" t="s">
        <v>316</v>
      </c>
      <c r="G111" s="79">
        <v>0</v>
      </c>
      <c r="H111" s="79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46358.342649910883</v>
      </c>
      <c r="P111">
        <v>0</v>
      </c>
      <c r="Q111">
        <v>0</v>
      </c>
      <c r="R111">
        <v>0</v>
      </c>
      <c r="S111" s="67">
        <f t="shared" si="2"/>
        <v>46358.342649910883</v>
      </c>
    </row>
    <row r="112" spans="1:19" x14ac:dyDescent="0.2">
      <c r="A112" t="s">
        <v>317</v>
      </c>
      <c r="B112" t="s">
        <v>1441</v>
      </c>
      <c r="C112" t="s">
        <v>318</v>
      </c>
      <c r="D112" t="s">
        <v>317</v>
      </c>
      <c r="E112" t="s">
        <v>1441</v>
      </c>
      <c r="F112" t="s">
        <v>318</v>
      </c>
      <c r="G112" s="79">
        <v>0</v>
      </c>
      <c r="H112" s="79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95335.227077685224</v>
      </c>
      <c r="Q112">
        <v>96031.13723829636</v>
      </c>
      <c r="R112">
        <v>96595.029222604469</v>
      </c>
      <c r="S112" s="67">
        <f t="shared" si="2"/>
        <v>287961.39353858604</v>
      </c>
    </row>
    <row r="113" spans="1:19" x14ac:dyDescent="0.2">
      <c r="A113" t="s">
        <v>319</v>
      </c>
      <c r="B113" t="s">
        <v>1442</v>
      </c>
      <c r="C113" t="s">
        <v>320</v>
      </c>
      <c r="D113" t="s">
        <v>319</v>
      </c>
      <c r="E113" t="s">
        <v>1442</v>
      </c>
      <c r="F113" t="s">
        <v>320</v>
      </c>
      <c r="G113" s="79">
        <v>0</v>
      </c>
      <c r="H113" s="79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61314.236075542169</v>
      </c>
      <c r="S113" s="67">
        <f t="shared" si="2"/>
        <v>61314.236075542169</v>
      </c>
    </row>
    <row r="114" spans="1:19" x14ac:dyDescent="0.2">
      <c r="A114" t="s">
        <v>321</v>
      </c>
      <c r="B114" t="s">
        <v>1443</v>
      </c>
      <c r="C114" t="s">
        <v>322</v>
      </c>
      <c r="D114" t="s">
        <v>321</v>
      </c>
      <c r="E114" t="s">
        <v>1443</v>
      </c>
      <c r="F114" t="s">
        <v>322</v>
      </c>
      <c r="G114" s="79">
        <v>0</v>
      </c>
      <c r="H114" s="79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44501.601809591433</v>
      </c>
      <c r="R114">
        <v>44762.913893056924</v>
      </c>
      <c r="S114" s="67">
        <f t="shared" si="2"/>
        <v>89264.51570264835</v>
      </c>
    </row>
    <row r="115" spans="1:19" x14ac:dyDescent="0.2">
      <c r="A115" t="s">
        <v>331</v>
      </c>
      <c r="B115" t="s">
        <v>1448</v>
      </c>
      <c r="C115" t="s">
        <v>332</v>
      </c>
      <c r="D115" t="s">
        <v>331</v>
      </c>
      <c r="E115" t="s">
        <v>1448</v>
      </c>
      <c r="F115" t="s">
        <v>332</v>
      </c>
      <c r="G115" s="79">
        <v>5900.04</v>
      </c>
      <c r="H115" s="79">
        <v>2667.99</v>
      </c>
      <c r="I115">
        <v>-5464.6172807074254</v>
      </c>
      <c r="J115">
        <v>-5464.6172807074254</v>
      </c>
      <c r="K115">
        <v>-5464.6172807074254</v>
      </c>
      <c r="L115">
        <v>-5464.6172807074254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s="67">
        <f t="shared" si="2"/>
        <v>-13290.439122829703</v>
      </c>
    </row>
    <row r="116" spans="1:19" x14ac:dyDescent="0.2">
      <c r="A116" t="s">
        <v>323</v>
      </c>
      <c r="B116" t="s">
        <v>1444</v>
      </c>
      <c r="C116" t="s">
        <v>324</v>
      </c>
      <c r="D116" t="s">
        <v>323</v>
      </c>
      <c r="E116" t="s">
        <v>1444</v>
      </c>
      <c r="F116" t="s">
        <v>324</v>
      </c>
      <c r="G116" s="79">
        <v>0</v>
      </c>
      <c r="H116" s="79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45260.151840436774</v>
      </c>
      <c r="R116">
        <v>45525.918107143152</v>
      </c>
      <c r="S116" s="67">
        <f t="shared" si="2"/>
        <v>90786.069947579934</v>
      </c>
    </row>
    <row r="117" spans="1:19" x14ac:dyDescent="0.2">
      <c r="A117" t="s">
        <v>325</v>
      </c>
      <c r="B117" t="s">
        <v>1445</v>
      </c>
      <c r="C117" t="s">
        <v>326</v>
      </c>
      <c r="D117" t="s">
        <v>325</v>
      </c>
      <c r="E117" t="s">
        <v>1445</v>
      </c>
      <c r="F117" t="s">
        <v>326</v>
      </c>
      <c r="G117" s="79">
        <v>0</v>
      </c>
      <c r="H117" s="79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56618.825527319357</v>
      </c>
      <c r="S117" s="67">
        <f t="shared" si="2"/>
        <v>56618.825527319357</v>
      </c>
    </row>
    <row r="118" spans="1:19" x14ac:dyDescent="0.2">
      <c r="A118" t="s">
        <v>327</v>
      </c>
      <c r="B118" t="s">
        <v>1446</v>
      </c>
      <c r="C118" t="s">
        <v>328</v>
      </c>
      <c r="D118" t="s">
        <v>327</v>
      </c>
      <c r="E118" t="s">
        <v>1446</v>
      </c>
      <c r="F118" t="s">
        <v>328</v>
      </c>
      <c r="G118" s="79">
        <v>0</v>
      </c>
      <c r="H118" s="79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101134.99130341243</v>
      </c>
      <c r="P118">
        <v>101604.2326929745</v>
      </c>
      <c r="Q118">
        <v>102345.90416174359</v>
      </c>
      <c r="R118">
        <v>102946.87626978355</v>
      </c>
      <c r="S118" s="67">
        <f t="shared" si="2"/>
        <v>408032.00442791404</v>
      </c>
    </row>
    <row r="119" spans="1:19" x14ac:dyDescent="0.2">
      <c r="A119" t="s">
        <v>408</v>
      </c>
      <c r="B119" t="s">
        <v>1487</v>
      </c>
      <c r="C119" t="s">
        <v>409</v>
      </c>
      <c r="D119" t="s">
        <v>408</v>
      </c>
      <c r="E119" t="s">
        <v>1487</v>
      </c>
      <c r="F119" t="s">
        <v>409</v>
      </c>
      <c r="G119" s="79">
        <v>2571.0699999999997</v>
      </c>
      <c r="H119" s="79">
        <v>633.61</v>
      </c>
      <c r="I119">
        <v>136157.27526358597</v>
      </c>
      <c r="J119">
        <v>136157.27526358597</v>
      </c>
      <c r="K119">
        <v>136157.27526358597</v>
      </c>
      <c r="L119">
        <v>136157.27526358597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s="67">
        <f t="shared" si="2"/>
        <v>547833.7810543438</v>
      </c>
    </row>
    <row r="120" spans="1:19" x14ac:dyDescent="0.2">
      <c r="A120" t="s">
        <v>410</v>
      </c>
      <c r="B120" t="s">
        <v>1488</v>
      </c>
      <c r="C120" t="s">
        <v>411</v>
      </c>
      <c r="D120" t="s">
        <v>410</v>
      </c>
      <c r="E120" t="s">
        <v>1488</v>
      </c>
      <c r="F120" t="s">
        <v>411</v>
      </c>
      <c r="G120" s="79">
        <v>0</v>
      </c>
      <c r="H120" s="79">
        <v>0</v>
      </c>
      <c r="I120">
        <v>25121.088127387797</v>
      </c>
      <c r="J120">
        <v>25121.088127387797</v>
      </c>
      <c r="K120">
        <v>25121.088127387797</v>
      </c>
      <c r="L120">
        <v>25121.088127387797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s="67">
        <f t="shared" si="2"/>
        <v>100484.35250955119</v>
      </c>
    </row>
    <row r="121" spans="1:19" x14ac:dyDescent="0.2">
      <c r="A121" t="s">
        <v>412</v>
      </c>
      <c r="B121" t="s">
        <v>412</v>
      </c>
      <c r="C121" t="s">
        <v>413</v>
      </c>
      <c r="D121" t="s">
        <v>412</v>
      </c>
      <c r="E121" t="s">
        <v>412</v>
      </c>
      <c r="F121" t="s">
        <v>413</v>
      </c>
      <c r="G121" s="79">
        <v>0</v>
      </c>
      <c r="H121" s="79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s="67">
        <f t="shared" si="2"/>
        <v>0</v>
      </c>
    </row>
    <row r="122" spans="1:19" x14ac:dyDescent="0.2">
      <c r="A122" t="s">
        <v>333</v>
      </c>
      <c r="B122" t="s">
        <v>1449</v>
      </c>
      <c r="C122" t="s">
        <v>334</v>
      </c>
      <c r="D122" t="s">
        <v>333</v>
      </c>
      <c r="E122" t="s">
        <v>1449</v>
      </c>
      <c r="F122" t="s">
        <v>334</v>
      </c>
      <c r="G122" s="79">
        <v>35385.01</v>
      </c>
      <c r="H122" s="79">
        <v>8465.69</v>
      </c>
      <c r="I122">
        <v>35902.996971269517</v>
      </c>
      <c r="J122">
        <v>35902.996971269517</v>
      </c>
      <c r="K122">
        <v>35902.996971269517</v>
      </c>
      <c r="L122">
        <v>35902.996971269517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s="67">
        <f t="shared" si="2"/>
        <v>187462.68788507808</v>
      </c>
    </row>
    <row r="123" spans="1:19" x14ac:dyDescent="0.2">
      <c r="A123" t="s">
        <v>414</v>
      </c>
      <c r="B123" t="s">
        <v>1489</v>
      </c>
      <c r="C123" t="s">
        <v>415</v>
      </c>
      <c r="D123" t="s">
        <v>414</v>
      </c>
      <c r="E123" t="s">
        <v>1489</v>
      </c>
      <c r="F123" t="s">
        <v>415</v>
      </c>
      <c r="G123" s="79">
        <v>0</v>
      </c>
      <c r="H123" s="79">
        <v>11364.19</v>
      </c>
      <c r="I123">
        <v>46890.969984993135</v>
      </c>
      <c r="J123">
        <v>46890.969984993135</v>
      </c>
      <c r="K123">
        <v>46890.969984993135</v>
      </c>
      <c r="L123">
        <v>46890.969984993135</v>
      </c>
      <c r="M123">
        <v>46890.969984993135</v>
      </c>
      <c r="N123">
        <v>46890.969984993135</v>
      </c>
      <c r="O123">
        <v>0</v>
      </c>
      <c r="P123">
        <v>0</v>
      </c>
      <c r="Q123">
        <v>0</v>
      </c>
      <c r="R123">
        <v>0</v>
      </c>
      <c r="S123" s="67">
        <f t="shared" si="2"/>
        <v>292710.00990995881</v>
      </c>
    </row>
    <row r="124" spans="1:19" x14ac:dyDescent="0.2">
      <c r="A124" t="s">
        <v>416</v>
      </c>
      <c r="B124" t="s">
        <v>1490</v>
      </c>
      <c r="C124" t="s">
        <v>417</v>
      </c>
      <c r="D124" t="s">
        <v>416</v>
      </c>
      <c r="E124" t="s">
        <v>1490</v>
      </c>
      <c r="F124" t="s">
        <v>417</v>
      </c>
      <c r="G124" s="79">
        <v>0</v>
      </c>
      <c r="H124" s="79">
        <v>8018.4400000000005</v>
      </c>
      <c r="I124">
        <v>27171.613574951953</v>
      </c>
      <c r="J124">
        <v>27171.613574951953</v>
      </c>
      <c r="K124">
        <v>27171.613574951953</v>
      </c>
      <c r="L124">
        <v>27171.613574951953</v>
      </c>
      <c r="M124">
        <v>27171.613574951953</v>
      </c>
      <c r="N124">
        <v>27171.613574951953</v>
      </c>
      <c r="O124">
        <v>0</v>
      </c>
      <c r="P124">
        <v>0</v>
      </c>
      <c r="Q124">
        <v>0</v>
      </c>
      <c r="R124">
        <v>0</v>
      </c>
      <c r="S124" s="67">
        <f t="shared" si="2"/>
        <v>171048.1214497117</v>
      </c>
    </row>
    <row r="125" spans="1:19" x14ac:dyDescent="0.2">
      <c r="A125" t="s">
        <v>418</v>
      </c>
      <c r="B125" t="s">
        <v>1491</v>
      </c>
      <c r="C125" t="s">
        <v>419</v>
      </c>
      <c r="D125" t="s">
        <v>418</v>
      </c>
      <c r="E125" t="s">
        <v>1491</v>
      </c>
      <c r="F125" t="s">
        <v>419</v>
      </c>
      <c r="G125" s="79">
        <v>0</v>
      </c>
      <c r="H125" s="79">
        <v>0</v>
      </c>
      <c r="I125">
        <v>90938.709224284568</v>
      </c>
      <c r="J125">
        <v>90938.709224284568</v>
      </c>
      <c r="K125">
        <v>90938.709224284568</v>
      </c>
      <c r="L125">
        <v>90938.709224284568</v>
      </c>
      <c r="M125">
        <v>90938.709224284568</v>
      </c>
      <c r="N125">
        <v>90938.709224284568</v>
      </c>
      <c r="O125">
        <v>90938.709224284568</v>
      </c>
      <c r="P125">
        <v>0</v>
      </c>
      <c r="Q125">
        <v>0</v>
      </c>
      <c r="R125">
        <v>0</v>
      </c>
      <c r="S125" s="67">
        <f t="shared" si="2"/>
        <v>636570.96456999192</v>
      </c>
    </row>
    <row r="126" spans="1:19" x14ac:dyDescent="0.2">
      <c r="A126" t="s">
        <v>420</v>
      </c>
      <c r="B126" t="s">
        <v>1492</v>
      </c>
      <c r="C126" t="s">
        <v>421</v>
      </c>
      <c r="D126" t="s">
        <v>420</v>
      </c>
      <c r="E126" t="s">
        <v>1492</v>
      </c>
      <c r="F126" t="s">
        <v>421</v>
      </c>
      <c r="G126" s="79">
        <v>0</v>
      </c>
      <c r="H126" s="79">
        <v>7379.8600000000006</v>
      </c>
      <c r="I126">
        <v>53384.232942569601</v>
      </c>
      <c r="J126">
        <v>53384.232942569601</v>
      </c>
      <c r="K126">
        <v>53384.232942569601</v>
      </c>
      <c r="L126">
        <v>53384.232942569601</v>
      </c>
      <c r="M126">
        <v>53384.232942569601</v>
      </c>
      <c r="N126">
        <v>53384.232942569601</v>
      </c>
      <c r="O126">
        <v>0</v>
      </c>
      <c r="P126">
        <v>0</v>
      </c>
      <c r="Q126">
        <v>0</v>
      </c>
      <c r="R126">
        <v>0</v>
      </c>
      <c r="S126" s="67">
        <f t="shared" si="2"/>
        <v>327685.2576554176</v>
      </c>
    </row>
    <row r="127" spans="1:19" x14ac:dyDescent="0.2">
      <c r="A127" t="s">
        <v>422</v>
      </c>
      <c r="B127" t="s">
        <v>1493</v>
      </c>
      <c r="C127" t="s">
        <v>423</v>
      </c>
      <c r="D127" t="s">
        <v>422</v>
      </c>
      <c r="E127" t="s">
        <v>1493</v>
      </c>
      <c r="F127" t="s">
        <v>423</v>
      </c>
      <c r="G127" s="79">
        <v>0</v>
      </c>
      <c r="H127" s="79">
        <v>7803.86</v>
      </c>
      <c r="I127">
        <v>6988.8525243275726</v>
      </c>
      <c r="J127">
        <v>6988.8525243275726</v>
      </c>
      <c r="K127">
        <v>6988.8525243275726</v>
      </c>
      <c r="L127">
        <v>6988.8525243275726</v>
      </c>
      <c r="M127">
        <v>6988.8525243275726</v>
      </c>
      <c r="N127">
        <v>6988.8525243275726</v>
      </c>
      <c r="O127">
        <v>0</v>
      </c>
      <c r="P127">
        <v>0</v>
      </c>
      <c r="Q127">
        <v>0</v>
      </c>
      <c r="R127">
        <v>0</v>
      </c>
      <c r="S127" s="67">
        <f t="shared" si="2"/>
        <v>49736.975145965436</v>
      </c>
    </row>
    <row r="128" spans="1:19" x14ac:dyDescent="0.2">
      <c r="A128" t="s">
        <v>424</v>
      </c>
      <c r="B128" t="s">
        <v>1494</v>
      </c>
      <c r="C128" t="s">
        <v>425</v>
      </c>
      <c r="D128" t="s">
        <v>424</v>
      </c>
      <c r="E128" t="s">
        <v>1494</v>
      </c>
      <c r="F128" t="s">
        <v>425</v>
      </c>
      <c r="G128" s="79">
        <v>0</v>
      </c>
      <c r="H128" s="79">
        <v>1411.91</v>
      </c>
      <c r="I128">
        <v>34621.549031197108</v>
      </c>
      <c r="J128">
        <v>34621.549031197108</v>
      </c>
      <c r="K128">
        <v>34621.549031197108</v>
      </c>
      <c r="L128">
        <v>34621.549031197108</v>
      </c>
      <c r="M128">
        <v>34621.549031197108</v>
      </c>
      <c r="N128">
        <v>34621.549031197108</v>
      </c>
      <c r="O128">
        <v>34621.549031197108</v>
      </c>
      <c r="P128">
        <v>0</v>
      </c>
      <c r="Q128">
        <v>0</v>
      </c>
      <c r="R128">
        <v>0</v>
      </c>
      <c r="S128" s="67">
        <f t="shared" si="2"/>
        <v>243762.75321837974</v>
      </c>
    </row>
    <row r="129" spans="1:19" x14ac:dyDescent="0.2">
      <c r="A129" t="s">
        <v>426</v>
      </c>
      <c r="B129" t="s">
        <v>1495</v>
      </c>
      <c r="C129" t="s">
        <v>427</v>
      </c>
      <c r="D129" t="s">
        <v>426</v>
      </c>
      <c r="E129" t="s">
        <v>1495</v>
      </c>
      <c r="F129" t="s">
        <v>427</v>
      </c>
      <c r="G129" s="79">
        <v>0</v>
      </c>
      <c r="H129" s="79">
        <v>5046.88</v>
      </c>
      <c r="I129">
        <v>47562.135273475025</v>
      </c>
      <c r="J129">
        <v>47562.135273475025</v>
      </c>
      <c r="K129">
        <v>47562.135273475025</v>
      </c>
      <c r="L129">
        <v>47562.135273475025</v>
      </c>
      <c r="M129">
        <v>47562.135273475025</v>
      </c>
      <c r="N129">
        <v>47562.135273475025</v>
      </c>
      <c r="O129">
        <v>47562.135273475025</v>
      </c>
      <c r="P129">
        <v>0</v>
      </c>
      <c r="Q129">
        <v>0</v>
      </c>
      <c r="R129">
        <v>0</v>
      </c>
      <c r="S129" s="67">
        <f t="shared" si="2"/>
        <v>337981.82691432518</v>
      </c>
    </row>
    <row r="130" spans="1:19" x14ac:dyDescent="0.2">
      <c r="A130" t="s">
        <v>428</v>
      </c>
      <c r="B130" t="s">
        <v>1496</v>
      </c>
      <c r="C130" t="s">
        <v>429</v>
      </c>
      <c r="D130" t="s">
        <v>428</v>
      </c>
      <c r="E130" t="s">
        <v>1496</v>
      </c>
      <c r="F130" t="s">
        <v>429</v>
      </c>
      <c r="G130" s="79">
        <v>0</v>
      </c>
      <c r="H130" s="79">
        <v>16548.099999999999</v>
      </c>
      <c r="I130">
        <v>36364.676984249432</v>
      </c>
      <c r="J130">
        <v>36364.676984249432</v>
      </c>
      <c r="K130">
        <v>36364.676984249432</v>
      </c>
      <c r="L130">
        <v>36364.676984249432</v>
      </c>
      <c r="M130">
        <v>36364.676984249432</v>
      </c>
      <c r="N130">
        <v>36364.676984249432</v>
      </c>
      <c r="O130">
        <v>36364.676984249432</v>
      </c>
      <c r="P130">
        <v>0</v>
      </c>
      <c r="Q130">
        <v>0</v>
      </c>
      <c r="R130">
        <v>0</v>
      </c>
      <c r="S130" s="67">
        <f t="shared" si="2"/>
        <v>271100.83888974605</v>
      </c>
    </row>
    <row r="131" spans="1:19" x14ac:dyDescent="0.2">
      <c r="A131" t="s">
        <v>430</v>
      </c>
      <c r="B131" t="s">
        <v>430</v>
      </c>
      <c r="C131" t="s">
        <v>431</v>
      </c>
      <c r="D131" t="s">
        <v>430</v>
      </c>
      <c r="E131" t="s">
        <v>430</v>
      </c>
      <c r="F131" t="s">
        <v>431</v>
      </c>
      <c r="G131" s="79">
        <v>0</v>
      </c>
      <c r="H131" s="79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s="67">
        <f t="shared" si="2"/>
        <v>0</v>
      </c>
    </row>
    <row r="132" spans="1:19" x14ac:dyDescent="0.2">
      <c r="A132" t="s">
        <v>432</v>
      </c>
      <c r="B132" t="s">
        <v>1497</v>
      </c>
      <c r="C132" t="s">
        <v>433</v>
      </c>
      <c r="D132" t="s">
        <v>432</v>
      </c>
      <c r="E132" t="s">
        <v>1497</v>
      </c>
      <c r="F132" t="s">
        <v>433</v>
      </c>
      <c r="G132" s="79">
        <v>0</v>
      </c>
      <c r="H132" s="79">
        <v>12718.35</v>
      </c>
      <c r="I132">
        <v>59894.510498271484</v>
      </c>
      <c r="J132">
        <v>59894.510498271484</v>
      </c>
      <c r="K132">
        <v>59894.510498271484</v>
      </c>
      <c r="L132">
        <v>59894.510498271484</v>
      </c>
      <c r="M132">
        <v>59894.510498271484</v>
      </c>
      <c r="N132">
        <v>59894.510498271484</v>
      </c>
      <c r="O132">
        <v>59894.510498271484</v>
      </c>
      <c r="P132">
        <v>59894.510498271484</v>
      </c>
      <c r="Q132">
        <v>0</v>
      </c>
      <c r="R132">
        <v>0</v>
      </c>
      <c r="S132" s="67">
        <f t="shared" si="2"/>
        <v>491874.43398617196</v>
      </c>
    </row>
    <row r="133" spans="1:19" x14ac:dyDescent="0.2">
      <c r="A133" t="s">
        <v>335</v>
      </c>
      <c r="B133" t="s">
        <v>1450</v>
      </c>
      <c r="C133" t="s">
        <v>336</v>
      </c>
      <c r="D133" t="s">
        <v>335</v>
      </c>
      <c r="E133" t="s">
        <v>1450</v>
      </c>
      <c r="F133" t="s">
        <v>336</v>
      </c>
      <c r="G133" s="79">
        <v>0</v>
      </c>
      <c r="H133" s="79">
        <v>-2897.5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67">
        <f t="shared" ref="S133:S196" si="3">SUM(G133:R133)</f>
        <v>-2897.5</v>
      </c>
    </row>
    <row r="134" spans="1:19" x14ac:dyDescent="0.2">
      <c r="A134" t="s">
        <v>434</v>
      </c>
      <c r="B134" t="s">
        <v>434</v>
      </c>
      <c r="C134" t="s">
        <v>435</v>
      </c>
      <c r="D134" t="s">
        <v>434</v>
      </c>
      <c r="E134" t="s">
        <v>434</v>
      </c>
      <c r="F134" t="s">
        <v>435</v>
      </c>
      <c r="G134" s="79">
        <v>0</v>
      </c>
      <c r="H134" s="79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67">
        <f t="shared" si="3"/>
        <v>0</v>
      </c>
    </row>
    <row r="135" spans="1:19" x14ac:dyDescent="0.2">
      <c r="A135" t="s">
        <v>436</v>
      </c>
      <c r="B135" t="s">
        <v>1498</v>
      </c>
      <c r="C135" t="s">
        <v>437</v>
      </c>
      <c r="D135" t="s">
        <v>436</v>
      </c>
      <c r="E135" t="s">
        <v>1498</v>
      </c>
      <c r="F135" t="s">
        <v>437</v>
      </c>
      <c r="G135" s="79">
        <v>0</v>
      </c>
      <c r="H135" s="79">
        <v>1369.2500000000002</v>
      </c>
      <c r="I135">
        <v>51844.825569850291</v>
      </c>
      <c r="J135">
        <v>51844.825569850291</v>
      </c>
      <c r="K135">
        <v>51844.825569850291</v>
      </c>
      <c r="L135">
        <v>51844.825569850291</v>
      </c>
      <c r="M135">
        <v>51844.825569850291</v>
      </c>
      <c r="N135">
        <v>51844.825569850291</v>
      </c>
      <c r="O135">
        <v>51844.825569850291</v>
      </c>
      <c r="P135">
        <v>0</v>
      </c>
      <c r="Q135">
        <v>0</v>
      </c>
      <c r="R135">
        <v>0</v>
      </c>
      <c r="S135" s="67">
        <f t="shared" si="3"/>
        <v>364283.02898895199</v>
      </c>
    </row>
    <row r="136" spans="1:19" x14ac:dyDescent="0.2">
      <c r="A136" t="s">
        <v>438</v>
      </c>
      <c r="B136" t="s">
        <v>1499</v>
      </c>
      <c r="C136" t="s">
        <v>439</v>
      </c>
      <c r="D136" t="s">
        <v>438</v>
      </c>
      <c r="E136" t="s">
        <v>1499</v>
      </c>
      <c r="F136" t="s">
        <v>439</v>
      </c>
      <c r="G136" s="79">
        <v>0</v>
      </c>
      <c r="H136" s="79">
        <v>1450.88</v>
      </c>
      <c r="I136">
        <v>10131.563972774262</v>
      </c>
      <c r="J136">
        <v>10131.563972774262</v>
      </c>
      <c r="K136">
        <v>10131.563972774262</v>
      </c>
      <c r="L136">
        <v>10131.563972774262</v>
      </c>
      <c r="M136">
        <v>10131.563972774262</v>
      </c>
      <c r="N136">
        <v>10131.563972774262</v>
      </c>
      <c r="O136">
        <v>0</v>
      </c>
      <c r="P136">
        <v>0</v>
      </c>
      <c r="Q136">
        <v>0</v>
      </c>
      <c r="R136">
        <v>0</v>
      </c>
      <c r="S136" s="67">
        <f t="shared" si="3"/>
        <v>62240.263836645565</v>
      </c>
    </row>
    <row r="137" spans="1:19" x14ac:dyDescent="0.2">
      <c r="A137" t="s">
        <v>440</v>
      </c>
      <c r="B137" t="s">
        <v>1500</v>
      </c>
      <c r="C137" t="s">
        <v>441</v>
      </c>
      <c r="D137" t="s">
        <v>440</v>
      </c>
      <c r="E137" t="s">
        <v>1500</v>
      </c>
      <c r="F137" t="s">
        <v>441</v>
      </c>
      <c r="G137" s="79">
        <v>0</v>
      </c>
      <c r="H137" s="79">
        <v>2163.7700000000004</v>
      </c>
      <c r="I137">
        <v>42604.979733896165</v>
      </c>
      <c r="J137">
        <v>42604.979733896165</v>
      </c>
      <c r="K137">
        <v>42604.979733896165</v>
      </c>
      <c r="L137">
        <v>42604.979733896165</v>
      </c>
      <c r="M137">
        <v>42604.979733896165</v>
      </c>
      <c r="N137">
        <v>42604.979733896165</v>
      </c>
      <c r="O137">
        <v>42604.979733896165</v>
      </c>
      <c r="P137">
        <v>0</v>
      </c>
      <c r="Q137">
        <v>0</v>
      </c>
      <c r="R137">
        <v>0</v>
      </c>
      <c r="S137" s="67">
        <f t="shared" si="3"/>
        <v>300398.62813727313</v>
      </c>
    </row>
    <row r="138" spans="1:19" x14ac:dyDescent="0.2">
      <c r="A138" t="s">
        <v>442</v>
      </c>
      <c r="B138" t="s">
        <v>1501</v>
      </c>
      <c r="C138" t="s">
        <v>443</v>
      </c>
      <c r="D138" t="s">
        <v>442</v>
      </c>
      <c r="E138" t="s">
        <v>1501</v>
      </c>
      <c r="F138" t="s">
        <v>443</v>
      </c>
      <c r="G138" s="79">
        <v>0</v>
      </c>
      <c r="H138" s="79">
        <v>45.02</v>
      </c>
      <c r="I138">
        <v>47390.784774182503</v>
      </c>
      <c r="J138">
        <v>47390.784774182503</v>
      </c>
      <c r="K138">
        <v>47390.784774182503</v>
      </c>
      <c r="L138">
        <v>47390.784774182503</v>
      </c>
      <c r="M138">
        <v>47390.784774182503</v>
      </c>
      <c r="N138">
        <v>47390.784774182503</v>
      </c>
      <c r="O138">
        <v>47390.784774182503</v>
      </c>
      <c r="P138">
        <v>47390.784774182503</v>
      </c>
      <c r="Q138">
        <v>0</v>
      </c>
      <c r="R138">
        <v>0</v>
      </c>
      <c r="S138" s="67">
        <f t="shared" si="3"/>
        <v>379171.29819345998</v>
      </c>
    </row>
    <row r="139" spans="1:19" x14ac:dyDescent="0.2">
      <c r="A139" t="s">
        <v>444</v>
      </c>
      <c r="B139" t="s">
        <v>444</v>
      </c>
      <c r="C139" t="s">
        <v>445</v>
      </c>
      <c r="D139" t="s">
        <v>444</v>
      </c>
      <c r="E139" t="s">
        <v>444</v>
      </c>
      <c r="F139" t="s">
        <v>445</v>
      </c>
      <c r="G139" s="79">
        <v>0</v>
      </c>
      <c r="H139" s="7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67">
        <f t="shared" si="3"/>
        <v>0</v>
      </c>
    </row>
    <row r="140" spans="1:19" x14ac:dyDescent="0.2">
      <c r="A140" t="s">
        <v>446</v>
      </c>
      <c r="B140" t="s">
        <v>1502</v>
      </c>
      <c r="C140" t="s">
        <v>447</v>
      </c>
      <c r="D140" t="s">
        <v>446</v>
      </c>
      <c r="E140" t="s">
        <v>1502</v>
      </c>
      <c r="F140" t="s">
        <v>447</v>
      </c>
      <c r="G140" s="79">
        <v>0</v>
      </c>
      <c r="H140" s="79">
        <v>240.75</v>
      </c>
      <c r="I140">
        <v>17361.925111869325</v>
      </c>
      <c r="J140">
        <v>17361.925111869325</v>
      </c>
      <c r="K140">
        <v>17361.925111869325</v>
      </c>
      <c r="L140">
        <v>17361.925111869325</v>
      </c>
      <c r="M140">
        <v>17361.925111869325</v>
      </c>
      <c r="N140">
        <v>17361.925111869325</v>
      </c>
      <c r="O140">
        <v>17361.925111869325</v>
      </c>
      <c r="P140">
        <v>17361.925111869325</v>
      </c>
      <c r="Q140">
        <v>17361.925111869325</v>
      </c>
      <c r="R140">
        <v>17361.925111869325</v>
      </c>
      <c r="S140" s="67">
        <f t="shared" si="3"/>
        <v>173860.00111869324</v>
      </c>
    </row>
    <row r="141" spans="1:19" x14ac:dyDescent="0.2">
      <c r="A141" t="s">
        <v>448</v>
      </c>
      <c r="B141" t="s">
        <v>448</v>
      </c>
      <c r="C141" t="s">
        <v>449</v>
      </c>
      <c r="D141" t="s">
        <v>448</v>
      </c>
      <c r="E141" t="s">
        <v>448</v>
      </c>
      <c r="F141" t="s">
        <v>449</v>
      </c>
      <c r="G141" s="79">
        <v>0</v>
      </c>
      <c r="H141" s="79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67">
        <f t="shared" si="3"/>
        <v>0</v>
      </c>
    </row>
    <row r="142" spans="1:19" x14ac:dyDescent="0.2">
      <c r="A142" t="s">
        <v>450</v>
      </c>
      <c r="B142" t="s">
        <v>1503</v>
      </c>
      <c r="C142" t="s">
        <v>451</v>
      </c>
      <c r="D142" t="s">
        <v>450</v>
      </c>
      <c r="E142" t="s">
        <v>1503</v>
      </c>
      <c r="F142" t="s">
        <v>451</v>
      </c>
      <c r="G142" s="79">
        <v>0</v>
      </c>
      <c r="H142" s="79">
        <v>558.0100000000001</v>
      </c>
      <c r="I142">
        <v>70288.170521933775</v>
      </c>
      <c r="J142">
        <v>70288.170521933775</v>
      </c>
      <c r="K142">
        <v>70288.170521933775</v>
      </c>
      <c r="L142">
        <v>70288.170521933775</v>
      </c>
      <c r="M142">
        <v>70288.170521933775</v>
      </c>
      <c r="N142">
        <v>70288.170521933775</v>
      </c>
      <c r="O142">
        <v>70288.170521933775</v>
      </c>
      <c r="P142">
        <v>70288.170521933775</v>
      </c>
      <c r="Q142">
        <v>70288.170521933775</v>
      </c>
      <c r="R142">
        <v>70288.170521933775</v>
      </c>
      <c r="S142" s="67">
        <f t="shared" si="3"/>
        <v>703439.71521933773</v>
      </c>
    </row>
    <row r="143" spans="1:19" x14ac:dyDescent="0.2">
      <c r="A143" t="s">
        <v>452</v>
      </c>
      <c r="B143" t="s">
        <v>1504</v>
      </c>
      <c r="C143" t="s">
        <v>453</v>
      </c>
      <c r="D143" t="s">
        <v>452</v>
      </c>
      <c r="E143" t="s">
        <v>1504</v>
      </c>
      <c r="F143" t="s">
        <v>453</v>
      </c>
      <c r="G143" s="79">
        <v>0</v>
      </c>
      <c r="H143" s="79">
        <v>40.970000000000006</v>
      </c>
      <c r="I143">
        <v>46431.247242650963</v>
      </c>
      <c r="J143">
        <v>46431.247242650963</v>
      </c>
      <c r="K143">
        <v>46431.247242650963</v>
      </c>
      <c r="L143">
        <v>46431.247242650963</v>
      </c>
      <c r="M143">
        <v>46431.247242650963</v>
      </c>
      <c r="N143">
        <v>46431.247242650963</v>
      </c>
      <c r="O143">
        <v>46431.247242650963</v>
      </c>
      <c r="P143">
        <v>46431.247242650963</v>
      </c>
      <c r="Q143">
        <v>46431.247242650963</v>
      </c>
      <c r="R143">
        <v>0</v>
      </c>
      <c r="S143" s="67">
        <f t="shared" si="3"/>
        <v>417922.19518385857</v>
      </c>
    </row>
    <row r="144" spans="1:19" x14ac:dyDescent="0.2">
      <c r="A144" t="s">
        <v>337</v>
      </c>
      <c r="B144" t="s">
        <v>1451</v>
      </c>
      <c r="C144" t="s">
        <v>338</v>
      </c>
      <c r="D144" t="s">
        <v>337</v>
      </c>
      <c r="E144" t="s">
        <v>1451</v>
      </c>
      <c r="F144" t="s">
        <v>338</v>
      </c>
      <c r="G144" s="79">
        <v>0</v>
      </c>
      <c r="H144" s="79">
        <v>-10218.200000000001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67">
        <f t="shared" si="3"/>
        <v>-10218.200000000001</v>
      </c>
    </row>
    <row r="145" spans="1:19" x14ac:dyDescent="0.2">
      <c r="A145" t="s">
        <v>454</v>
      </c>
      <c r="B145" t="s">
        <v>454</v>
      </c>
      <c r="C145" t="s">
        <v>455</v>
      </c>
      <c r="D145" t="s">
        <v>454</v>
      </c>
      <c r="E145" t="s">
        <v>454</v>
      </c>
      <c r="F145" t="s">
        <v>455</v>
      </c>
      <c r="G145" s="79">
        <v>0</v>
      </c>
      <c r="H145" s="79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67">
        <f t="shared" si="3"/>
        <v>0</v>
      </c>
    </row>
    <row r="146" spans="1:19" x14ac:dyDescent="0.2">
      <c r="A146" t="s">
        <v>456</v>
      </c>
      <c r="B146" t="s">
        <v>1505</v>
      </c>
      <c r="C146" t="s">
        <v>457</v>
      </c>
      <c r="D146" t="s">
        <v>456</v>
      </c>
      <c r="E146" t="s">
        <v>1505</v>
      </c>
      <c r="F146" t="s">
        <v>457</v>
      </c>
      <c r="G146" s="79">
        <v>0</v>
      </c>
      <c r="H146" s="79">
        <v>1234.25</v>
      </c>
      <c r="I146">
        <v>49397.307255513399</v>
      </c>
      <c r="J146">
        <v>49397.307255513399</v>
      </c>
      <c r="K146">
        <v>49397.307255513399</v>
      </c>
      <c r="L146">
        <v>49397.307255513399</v>
      </c>
      <c r="M146">
        <v>49397.307255513399</v>
      </c>
      <c r="N146">
        <v>49397.307255513399</v>
      </c>
      <c r="O146">
        <v>49397.307255513399</v>
      </c>
      <c r="P146">
        <v>49397.307255513399</v>
      </c>
      <c r="Q146">
        <v>49397.307255513399</v>
      </c>
      <c r="R146">
        <v>49397.307255513399</v>
      </c>
      <c r="S146" s="67">
        <f t="shared" si="3"/>
        <v>495207.3225551339</v>
      </c>
    </row>
    <row r="147" spans="1:19" x14ac:dyDescent="0.2">
      <c r="A147" t="s">
        <v>458</v>
      </c>
      <c r="B147" t="s">
        <v>1506</v>
      </c>
      <c r="C147" t="s">
        <v>459</v>
      </c>
      <c r="D147" t="s">
        <v>458</v>
      </c>
      <c r="E147" t="s">
        <v>1506</v>
      </c>
      <c r="F147" t="s">
        <v>459</v>
      </c>
      <c r="G147" s="79">
        <v>0</v>
      </c>
      <c r="H147" s="79">
        <v>45.02</v>
      </c>
      <c r="I147">
        <v>22920.078533575987</v>
      </c>
      <c r="J147">
        <v>22920.078533575987</v>
      </c>
      <c r="K147">
        <v>22920.078533575987</v>
      </c>
      <c r="L147">
        <v>22920.078533575987</v>
      </c>
      <c r="M147">
        <v>22920.078533575987</v>
      </c>
      <c r="N147">
        <v>22920.078533575987</v>
      </c>
      <c r="O147">
        <v>22920.078533575987</v>
      </c>
      <c r="P147">
        <v>22920.078533575987</v>
      </c>
      <c r="Q147">
        <v>22920.078533575987</v>
      </c>
      <c r="R147">
        <v>22920.078533575987</v>
      </c>
      <c r="S147" s="67">
        <f t="shared" si="3"/>
        <v>229245.80533575988</v>
      </c>
    </row>
    <row r="148" spans="1:19" x14ac:dyDescent="0.2">
      <c r="A148" t="s">
        <v>460</v>
      </c>
      <c r="B148" t="s">
        <v>460</v>
      </c>
      <c r="C148" t="s">
        <v>461</v>
      </c>
      <c r="D148" t="s">
        <v>460</v>
      </c>
      <c r="E148" t="s">
        <v>460</v>
      </c>
      <c r="F148" t="s">
        <v>461</v>
      </c>
      <c r="G148" s="79">
        <v>0</v>
      </c>
      <c r="H148" s="79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67">
        <f t="shared" si="3"/>
        <v>0</v>
      </c>
    </row>
    <row r="149" spans="1:19" x14ac:dyDescent="0.2">
      <c r="A149" t="s">
        <v>462</v>
      </c>
      <c r="B149" t="s">
        <v>1507</v>
      </c>
      <c r="C149" t="s">
        <v>463</v>
      </c>
      <c r="D149" t="s">
        <v>462</v>
      </c>
      <c r="E149" t="s">
        <v>1507</v>
      </c>
      <c r="F149" t="s">
        <v>463</v>
      </c>
      <c r="G149" s="79">
        <v>0</v>
      </c>
      <c r="H149" s="79">
        <v>45.02</v>
      </c>
      <c r="I149">
        <v>17565.065569118775</v>
      </c>
      <c r="J149">
        <v>17565.065569118775</v>
      </c>
      <c r="K149">
        <v>17565.065569118775</v>
      </c>
      <c r="L149">
        <v>17565.065569118775</v>
      </c>
      <c r="M149">
        <v>17565.065569118775</v>
      </c>
      <c r="N149">
        <v>17565.065569118775</v>
      </c>
      <c r="O149">
        <v>17565.065569118775</v>
      </c>
      <c r="P149">
        <v>17565.065569118775</v>
      </c>
      <c r="Q149">
        <v>17565.065569118775</v>
      </c>
      <c r="R149">
        <v>17565.065569118775</v>
      </c>
      <c r="S149" s="67">
        <f t="shared" si="3"/>
        <v>175695.67569118773</v>
      </c>
    </row>
    <row r="150" spans="1:19" x14ac:dyDescent="0.2">
      <c r="A150" t="s">
        <v>464</v>
      </c>
      <c r="B150" t="s">
        <v>1508</v>
      </c>
      <c r="C150" t="s">
        <v>465</v>
      </c>
      <c r="D150" t="s">
        <v>464</v>
      </c>
      <c r="E150" t="s">
        <v>1508</v>
      </c>
      <c r="F150" t="s">
        <v>465</v>
      </c>
      <c r="G150" s="79">
        <v>0</v>
      </c>
      <c r="H150" s="79">
        <v>1368.1200000000001</v>
      </c>
      <c r="I150">
        <v>60666.297798715495</v>
      </c>
      <c r="J150">
        <v>60666.297798715495</v>
      </c>
      <c r="K150">
        <v>60666.297798715495</v>
      </c>
      <c r="L150">
        <v>60666.297798715495</v>
      </c>
      <c r="M150">
        <v>60666.297798715495</v>
      </c>
      <c r="N150">
        <v>60666.297798715495</v>
      </c>
      <c r="O150">
        <v>60666.297798715495</v>
      </c>
      <c r="P150">
        <v>60666.297798715495</v>
      </c>
      <c r="Q150">
        <v>60666.297798715495</v>
      </c>
      <c r="R150">
        <v>60666.297798715495</v>
      </c>
      <c r="S150" s="67">
        <f t="shared" si="3"/>
        <v>608031.09798715496</v>
      </c>
    </row>
    <row r="151" spans="1:19" x14ac:dyDescent="0.2">
      <c r="A151" t="s">
        <v>466</v>
      </c>
      <c r="B151" t="s">
        <v>1509</v>
      </c>
      <c r="C151" t="s">
        <v>467</v>
      </c>
      <c r="D151" t="s">
        <v>466</v>
      </c>
      <c r="E151" t="s">
        <v>1509</v>
      </c>
      <c r="F151" t="s">
        <v>467</v>
      </c>
      <c r="G151" s="79">
        <v>0</v>
      </c>
      <c r="H151" s="79">
        <v>45.02</v>
      </c>
      <c r="I151">
        <v>24458.359641465799</v>
      </c>
      <c r="J151">
        <v>24458.359641465799</v>
      </c>
      <c r="K151">
        <v>24458.359641465799</v>
      </c>
      <c r="L151">
        <v>24458.359641465799</v>
      </c>
      <c r="M151">
        <v>24458.359641465799</v>
      </c>
      <c r="N151">
        <v>24458.359641465799</v>
      </c>
      <c r="O151">
        <v>24458.359641465799</v>
      </c>
      <c r="P151">
        <v>24458.359641465799</v>
      </c>
      <c r="Q151">
        <v>24458.359641465799</v>
      </c>
      <c r="R151">
        <v>24458.359641465799</v>
      </c>
      <c r="S151" s="67">
        <f t="shared" si="3"/>
        <v>244628.61641465797</v>
      </c>
    </row>
    <row r="152" spans="1:19" x14ac:dyDescent="0.2">
      <c r="A152" t="s">
        <v>468</v>
      </c>
      <c r="B152" t="s">
        <v>1510</v>
      </c>
      <c r="C152" t="s">
        <v>1269</v>
      </c>
      <c r="D152" t="s">
        <v>468</v>
      </c>
      <c r="E152" t="s">
        <v>1510</v>
      </c>
      <c r="F152" t="s">
        <v>1269</v>
      </c>
      <c r="G152" s="79">
        <v>0</v>
      </c>
      <c r="H152" s="79">
        <v>0</v>
      </c>
      <c r="I152">
        <v>22848.089585040398</v>
      </c>
      <c r="J152">
        <v>22848.089585040398</v>
      </c>
      <c r="K152">
        <v>22848.089585040398</v>
      </c>
      <c r="L152">
        <v>22848.089585040398</v>
      </c>
      <c r="M152">
        <v>22848.089585040398</v>
      </c>
      <c r="N152">
        <v>22848.089585040398</v>
      </c>
      <c r="O152">
        <v>22848.089585040398</v>
      </c>
      <c r="P152">
        <v>22848.089585040398</v>
      </c>
      <c r="Q152">
        <v>22848.089585040398</v>
      </c>
      <c r="R152">
        <v>22848.089585040398</v>
      </c>
      <c r="S152" s="67">
        <f t="shared" si="3"/>
        <v>228480.89585040402</v>
      </c>
    </row>
    <row r="153" spans="1:19" x14ac:dyDescent="0.2">
      <c r="A153" t="s">
        <v>469</v>
      </c>
      <c r="B153" t="s">
        <v>1511</v>
      </c>
      <c r="C153" t="s">
        <v>470</v>
      </c>
      <c r="D153" t="s">
        <v>469</v>
      </c>
      <c r="E153" t="s">
        <v>1511</v>
      </c>
      <c r="F153" t="s">
        <v>470</v>
      </c>
      <c r="G153" s="79">
        <v>0</v>
      </c>
      <c r="H153" s="79">
        <v>45.02</v>
      </c>
      <c r="I153">
        <v>27618.194479633537</v>
      </c>
      <c r="J153">
        <v>27618.194479633537</v>
      </c>
      <c r="K153">
        <v>27618.194479633537</v>
      </c>
      <c r="L153">
        <v>27618.194479633537</v>
      </c>
      <c r="M153">
        <v>27618.194479633537</v>
      </c>
      <c r="N153">
        <v>27618.194479633537</v>
      </c>
      <c r="O153">
        <v>27618.194479633537</v>
      </c>
      <c r="P153">
        <v>27618.194479633537</v>
      </c>
      <c r="Q153">
        <v>27618.194479633537</v>
      </c>
      <c r="R153">
        <v>27618.194479633537</v>
      </c>
      <c r="S153" s="67">
        <f t="shared" si="3"/>
        <v>276226.96479633532</v>
      </c>
    </row>
    <row r="154" spans="1:19" x14ac:dyDescent="0.2">
      <c r="A154" t="s">
        <v>471</v>
      </c>
      <c r="B154" t="s">
        <v>1512</v>
      </c>
      <c r="C154" t="s">
        <v>472</v>
      </c>
      <c r="D154" t="s">
        <v>471</v>
      </c>
      <c r="E154" t="s">
        <v>1512</v>
      </c>
      <c r="F154" t="s">
        <v>472</v>
      </c>
      <c r="G154" s="79">
        <v>0</v>
      </c>
      <c r="H154" s="79">
        <v>0</v>
      </c>
      <c r="I154">
        <v>75993.611839090925</v>
      </c>
      <c r="J154">
        <v>75993.611839090925</v>
      </c>
      <c r="K154">
        <v>75993.611839090925</v>
      </c>
      <c r="L154">
        <v>75993.611839090925</v>
      </c>
      <c r="M154">
        <v>75993.611839090925</v>
      </c>
      <c r="N154">
        <v>75993.611839090925</v>
      </c>
      <c r="O154">
        <v>75993.611839090925</v>
      </c>
      <c r="P154">
        <v>75993.611839090925</v>
      </c>
      <c r="Q154">
        <v>75993.611839090925</v>
      </c>
      <c r="R154">
        <v>75993.611839090925</v>
      </c>
      <c r="S154" s="67">
        <f t="shared" si="3"/>
        <v>759936.11839090928</v>
      </c>
    </row>
    <row r="155" spans="1:19" x14ac:dyDescent="0.2">
      <c r="A155" t="s">
        <v>339</v>
      </c>
      <c r="B155" t="s">
        <v>1452</v>
      </c>
      <c r="C155" t="s">
        <v>340</v>
      </c>
      <c r="D155" t="s">
        <v>339</v>
      </c>
      <c r="E155" t="s">
        <v>1452</v>
      </c>
      <c r="F155" t="s">
        <v>340</v>
      </c>
      <c r="G155" s="79">
        <v>0</v>
      </c>
      <c r="H155" s="79">
        <v>-19643.870000000003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 s="67">
        <f t="shared" si="3"/>
        <v>-19643.870000000003</v>
      </c>
    </row>
    <row r="156" spans="1:19" x14ac:dyDescent="0.2">
      <c r="A156" t="s">
        <v>473</v>
      </c>
      <c r="B156" t="s">
        <v>1513</v>
      </c>
      <c r="C156" t="s">
        <v>474</v>
      </c>
      <c r="D156" t="s">
        <v>473</v>
      </c>
      <c r="E156" t="s">
        <v>1513</v>
      </c>
      <c r="F156" t="s">
        <v>474</v>
      </c>
      <c r="G156" s="79">
        <v>0</v>
      </c>
      <c r="H156" s="79">
        <v>126.65</v>
      </c>
      <c r="I156">
        <v>46173.247422411194</v>
      </c>
      <c r="J156">
        <v>46173.247422411194</v>
      </c>
      <c r="K156">
        <v>46173.247422411194</v>
      </c>
      <c r="L156">
        <v>46173.247422411194</v>
      </c>
      <c r="M156">
        <v>46173.247422411194</v>
      </c>
      <c r="N156">
        <v>46173.247422411194</v>
      </c>
      <c r="O156">
        <v>46173.247422411194</v>
      </c>
      <c r="P156">
        <v>46173.247422411194</v>
      </c>
      <c r="Q156">
        <v>46173.247422411194</v>
      </c>
      <c r="R156">
        <v>46173.247422411194</v>
      </c>
      <c r="S156" s="67">
        <f t="shared" si="3"/>
        <v>461859.12422411202</v>
      </c>
    </row>
    <row r="157" spans="1:19" x14ac:dyDescent="0.2">
      <c r="A157" t="s">
        <v>475</v>
      </c>
      <c r="B157" t="s">
        <v>1514</v>
      </c>
      <c r="C157" t="s">
        <v>476</v>
      </c>
      <c r="D157" t="s">
        <v>475</v>
      </c>
      <c r="E157" t="s">
        <v>1514</v>
      </c>
      <c r="F157" t="s">
        <v>476</v>
      </c>
      <c r="G157" s="79">
        <v>0</v>
      </c>
      <c r="H157" s="79">
        <v>45.02</v>
      </c>
      <c r="I157">
        <v>0</v>
      </c>
      <c r="J157">
        <v>0</v>
      </c>
      <c r="K157">
        <v>16974.978787085172</v>
      </c>
      <c r="L157">
        <v>16938.991132598294</v>
      </c>
      <c r="M157">
        <v>16998.185004530067</v>
      </c>
      <c r="N157">
        <v>0</v>
      </c>
      <c r="O157">
        <v>0</v>
      </c>
      <c r="P157">
        <v>0</v>
      </c>
      <c r="Q157">
        <v>0</v>
      </c>
      <c r="R157">
        <v>0</v>
      </c>
      <c r="S157" s="67">
        <f t="shared" si="3"/>
        <v>50957.174924213534</v>
      </c>
    </row>
    <row r="158" spans="1:19" x14ac:dyDescent="0.2">
      <c r="A158" t="s">
        <v>477</v>
      </c>
      <c r="B158" t="s">
        <v>1515</v>
      </c>
      <c r="C158" t="s">
        <v>478</v>
      </c>
      <c r="D158" t="s">
        <v>477</v>
      </c>
      <c r="E158" t="s">
        <v>1515</v>
      </c>
      <c r="F158" t="s">
        <v>478</v>
      </c>
      <c r="G158" s="79">
        <v>0</v>
      </c>
      <c r="H158" s="79">
        <v>45.02</v>
      </c>
      <c r="I158">
        <v>0</v>
      </c>
      <c r="J158">
        <v>0</v>
      </c>
      <c r="K158">
        <v>0</v>
      </c>
      <c r="L158">
        <v>18085.238652849341</v>
      </c>
      <c r="M158">
        <v>18148.4381251374</v>
      </c>
      <c r="N158">
        <v>18246.350244721558</v>
      </c>
      <c r="O158">
        <v>0</v>
      </c>
      <c r="P158">
        <v>0</v>
      </c>
      <c r="Q158">
        <v>0</v>
      </c>
      <c r="R158">
        <v>0</v>
      </c>
      <c r="S158" s="67">
        <f t="shared" si="3"/>
        <v>54525.047022708299</v>
      </c>
    </row>
    <row r="159" spans="1:19" x14ac:dyDescent="0.2">
      <c r="A159" t="s">
        <v>479</v>
      </c>
      <c r="B159" t="s">
        <v>1516</v>
      </c>
      <c r="C159" t="s">
        <v>480</v>
      </c>
      <c r="D159" t="s">
        <v>479</v>
      </c>
      <c r="E159" t="s">
        <v>1516</v>
      </c>
      <c r="F159" t="s">
        <v>480</v>
      </c>
      <c r="G159" s="79">
        <v>0</v>
      </c>
      <c r="H159" s="79">
        <v>208.28</v>
      </c>
      <c r="I159">
        <v>0</v>
      </c>
      <c r="J159">
        <v>0</v>
      </c>
      <c r="K159">
        <v>0</v>
      </c>
      <c r="L159">
        <v>14423.614629825228</v>
      </c>
      <c r="M159">
        <v>14474.018434308486</v>
      </c>
      <c r="N159">
        <v>0</v>
      </c>
      <c r="O159">
        <v>0</v>
      </c>
      <c r="P159">
        <v>0</v>
      </c>
      <c r="Q159">
        <v>0</v>
      </c>
      <c r="R159">
        <v>0</v>
      </c>
      <c r="S159" s="67">
        <f t="shared" si="3"/>
        <v>29105.913064133714</v>
      </c>
    </row>
    <row r="160" spans="1:19" x14ac:dyDescent="0.2">
      <c r="A160" t="s">
        <v>481</v>
      </c>
      <c r="B160" t="s">
        <v>1517</v>
      </c>
      <c r="C160" t="s">
        <v>482</v>
      </c>
      <c r="D160" t="s">
        <v>481</v>
      </c>
      <c r="E160" t="s">
        <v>1517</v>
      </c>
      <c r="F160" t="s">
        <v>482</v>
      </c>
      <c r="G160" s="79">
        <v>0</v>
      </c>
      <c r="H160" s="79">
        <v>289.91000000000003</v>
      </c>
      <c r="I160">
        <v>0</v>
      </c>
      <c r="J160">
        <v>0</v>
      </c>
      <c r="K160">
        <v>0</v>
      </c>
      <c r="L160">
        <v>46964.308121395741</v>
      </c>
      <c r="M160">
        <v>47128.426469326878</v>
      </c>
      <c r="N160">
        <v>47382.687695359687</v>
      </c>
      <c r="O160">
        <v>0</v>
      </c>
      <c r="P160">
        <v>0</v>
      </c>
      <c r="Q160">
        <v>0</v>
      </c>
      <c r="R160">
        <v>0</v>
      </c>
      <c r="S160" s="67">
        <f t="shared" si="3"/>
        <v>141765.33228608232</v>
      </c>
    </row>
    <row r="161" spans="1:19" x14ac:dyDescent="0.2">
      <c r="A161" t="s">
        <v>483</v>
      </c>
      <c r="B161" t="s">
        <v>1518</v>
      </c>
      <c r="C161" t="s">
        <v>484</v>
      </c>
      <c r="D161" t="s">
        <v>483</v>
      </c>
      <c r="E161" t="s">
        <v>1518</v>
      </c>
      <c r="F161" t="s">
        <v>484</v>
      </c>
      <c r="G161" s="79">
        <v>0</v>
      </c>
      <c r="H161" s="79">
        <v>45.02</v>
      </c>
      <c r="I161">
        <v>0</v>
      </c>
      <c r="J161">
        <v>0</v>
      </c>
      <c r="K161">
        <v>0</v>
      </c>
      <c r="L161">
        <v>21157.818811299952</v>
      </c>
      <c r="M161">
        <v>21231.755517876391</v>
      </c>
      <c r="N161">
        <v>21346.30235496032</v>
      </c>
      <c r="O161">
        <v>0</v>
      </c>
      <c r="P161">
        <v>0</v>
      </c>
      <c r="Q161">
        <v>0</v>
      </c>
      <c r="R161">
        <v>0</v>
      </c>
      <c r="S161" s="67">
        <f t="shared" si="3"/>
        <v>63780.896684136664</v>
      </c>
    </row>
    <row r="162" spans="1:19" x14ac:dyDescent="0.2">
      <c r="A162" t="s">
        <v>485</v>
      </c>
      <c r="B162" t="s">
        <v>485</v>
      </c>
      <c r="C162" t="s">
        <v>486</v>
      </c>
      <c r="D162" t="s">
        <v>485</v>
      </c>
      <c r="E162" t="s">
        <v>485</v>
      </c>
      <c r="F162" t="s">
        <v>486</v>
      </c>
      <c r="G162" s="79">
        <v>0</v>
      </c>
      <c r="H162" s="79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s="67">
        <f t="shared" si="3"/>
        <v>0</v>
      </c>
    </row>
    <row r="163" spans="1:19" x14ac:dyDescent="0.2">
      <c r="A163" t="s">
        <v>487</v>
      </c>
      <c r="B163" t="s">
        <v>1519</v>
      </c>
      <c r="C163" t="s">
        <v>488</v>
      </c>
      <c r="D163" t="s">
        <v>487</v>
      </c>
      <c r="E163" t="s">
        <v>1519</v>
      </c>
      <c r="F163" t="s">
        <v>488</v>
      </c>
      <c r="G163" s="79">
        <v>0</v>
      </c>
      <c r="H163" s="79">
        <v>45.02</v>
      </c>
      <c r="I163">
        <v>0</v>
      </c>
      <c r="J163">
        <v>0</v>
      </c>
      <c r="K163">
        <v>0</v>
      </c>
      <c r="L163">
        <v>35915.755634531786</v>
      </c>
      <c r="M163">
        <v>36041.2644456954</v>
      </c>
      <c r="N163">
        <v>36235.70964092591</v>
      </c>
      <c r="O163">
        <v>0</v>
      </c>
      <c r="P163">
        <v>0</v>
      </c>
      <c r="Q163">
        <v>0</v>
      </c>
      <c r="R163">
        <v>0</v>
      </c>
      <c r="S163" s="67">
        <f t="shared" si="3"/>
        <v>108237.7497211531</v>
      </c>
    </row>
    <row r="164" spans="1:19" x14ac:dyDescent="0.2">
      <c r="A164" t="s">
        <v>489</v>
      </c>
      <c r="B164" t="s">
        <v>489</v>
      </c>
      <c r="C164" t="s">
        <v>490</v>
      </c>
      <c r="D164" t="s">
        <v>489</v>
      </c>
      <c r="E164" t="s">
        <v>489</v>
      </c>
      <c r="F164" t="s">
        <v>490</v>
      </c>
      <c r="G164" s="79">
        <v>0</v>
      </c>
      <c r="H164" s="79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s="67">
        <f t="shared" si="3"/>
        <v>0</v>
      </c>
    </row>
    <row r="165" spans="1:19" x14ac:dyDescent="0.2">
      <c r="A165" t="s">
        <v>491</v>
      </c>
      <c r="B165" t="s">
        <v>1520</v>
      </c>
      <c r="C165" t="s">
        <v>492</v>
      </c>
      <c r="D165" t="s">
        <v>491</v>
      </c>
      <c r="E165" t="s">
        <v>1520</v>
      </c>
      <c r="F165" t="s">
        <v>492</v>
      </c>
      <c r="G165" s="79">
        <v>0</v>
      </c>
      <c r="H165" s="79">
        <v>208.28</v>
      </c>
      <c r="I165">
        <v>0</v>
      </c>
      <c r="J165">
        <v>0</v>
      </c>
      <c r="K165">
        <v>0</v>
      </c>
      <c r="L165">
        <v>25732.087189308506</v>
      </c>
      <c r="M165">
        <v>6481.3242163199129</v>
      </c>
      <c r="N165">
        <v>0</v>
      </c>
      <c r="O165">
        <v>0</v>
      </c>
      <c r="P165">
        <v>0</v>
      </c>
      <c r="Q165">
        <v>0</v>
      </c>
      <c r="R165">
        <v>0</v>
      </c>
      <c r="S165" s="67">
        <f t="shared" si="3"/>
        <v>32421.691405628419</v>
      </c>
    </row>
    <row r="166" spans="1:19" x14ac:dyDescent="0.2">
      <c r="A166" t="s">
        <v>341</v>
      </c>
      <c r="B166" t="s">
        <v>1453</v>
      </c>
      <c r="C166" t="s">
        <v>342</v>
      </c>
      <c r="D166" t="s">
        <v>341</v>
      </c>
      <c r="E166" t="s">
        <v>1453</v>
      </c>
      <c r="F166" t="s">
        <v>342</v>
      </c>
      <c r="G166" s="79">
        <v>43203.360000000001</v>
      </c>
      <c r="H166" s="79">
        <v>50811.770000000004</v>
      </c>
      <c r="I166">
        <v>154177.74553146481</v>
      </c>
      <c r="J166">
        <v>154177.74553146481</v>
      </c>
      <c r="K166">
        <v>154177.74553146481</v>
      </c>
      <c r="L166">
        <v>154177.74553146481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67">
        <f t="shared" si="3"/>
        <v>710726.11212585925</v>
      </c>
    </row>
    <row r="167" spans="1:19" x14ac:dyDescent="0.2">
      <c r="A167" t="s">
        <v>493</v>
      </c>
      <c r="B167" t="s">
        <v>1521</v>
      </c>
      <c r="C167" t="s">
        <v>494</v>
      </c>
      <c r="D167" t="s">
        <v>493</v>
      </c>
      <c r="E167" t="s">
        <v>1521</v>
      </c>
      <c r="F167" t="s">
        <v>494</v>
      </c>
      <c r="G167" s="79">
        <v>0</v>
      </c>
      <c r="H167" s="79">
        <v>3915.18</v>
      </c>
      <c r="I167">
        <v>0</v>
      </c>
      <c r="J167">
        <v>0</v>
      </c>
      <c r="K167">
        <v>0</v>
      </c>
      <c r="L167">
        <v>25732.087189308506</v>
      </c>
      <c r="M167">
        <v>8302.2922790086777</v>
      </c>
      <c r="N167">
        <v>0</v>
      </c>
      <c r="O167">
        <v>0</v>
      </c>
      <c r="P167">
        <v>0</v>
      </c>
      <c r="Q167">
        <v>0</v>
      </c>
      <c r="R167">
        <v>0</v>
      </c>
      <c r="S167" s="67">
        <f t="shared" si="3"/>
        <v>37949.55946831718</v>
      </c>
    </row>
    <row r="168" spans="1:19" x14ac:dyDescent="0.2">
      <c r="A168" t="s">
        <v>495</v>
      </c>
      <c r="B168" t="s">
        <v>495</v>
      </c>
      <c r="C168" t="s">
        <v>496</v>
      </c>
      <c r="D168" t="s">
        <v>495</v>
      </c>
      <c r="E168" t="s">
        <v>495</v>
      </c>
      <c r="F168" t="s">
        <v>496</v>
      </c>
      <c r="G168" s="79">
        <v>0</v>
      </c>
      <c r="H168" s="79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s="67">
        <f t="shared" si="3"/>
        <v>0</v>
      </c>
    </row>
    <row r="169" spans="1:19" x14ac:dyDescent="0.2">
      <c r="A169" t="s">
        <v>497</v>
      </c>
      <c r="B169" t="s">
        <v>1522</v>
      </c>
      <c r="C169" t="s">
        <v>498</v>
      </c>
      <c r="D169" t="s">
        <v>497</v>
      </c>
      <c r="E169" t="s">
        <v>1522</v>
      </c>
      <c r="F169" t="s">
        <v>498</v>
      </c>
      <c r="G169" s="79">
        <v>0</v>
      </c>
      <c r="H169" s="79">
        <v>126.65</v>
      </c>
      <c r="I169">
        <v>0</v>
      </c>
      <c r="J169">
        <v>0</v>
      </c>
      <c r="K169">
        <v>0</v>
      </c>
      <c r="L169">
        <v>25732.087189308506</v>
      </c>
      <c r="M169">
        <v>7679.4654260300476</v>
      </c>
      <c r="N169">
        <v>0</v>
      </c>
      <c r="O169">
        <v>0</v>
      </c>
      <c r="P169">
        <v>0</v>
      </c>
      <c r="Q169">
        <v>0</v>
      </c>
      <c r="R169">
        <v>0</v>
      </c>
      <c r="S169" s="67">
        <f t="shared" si="3"/>
        <v>33538.202615338552</v>
      </c>
    </row>
    <row r="170" spans="1:19" x14ac:dyDescent="0.2">
      <c r="A170" t="s">
        <v>499</v>
      </c>
      <c r="B170" t="s">
        <v>499</v>
      </c>
      <c r="C170" t="s">
        <v>500</v>
      </c>
      <c r="D170" t="s">
        <v>499</v>
      </c>
      <c r="E170" t="s">
        <v>499</v>
      </c>
      <c r="F170" t="s">
        <v>500</v>
      </c>
      <c r="G170" s="79">
        <v>0</v>
      </c>
      <c r="H170" s="79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s="67">
        <f t="shared" si="3"/>
        <v>0</v>
      </c>
    </row>
    <row r="171" spans="1:19" x14ac:dyDescent="0.2">
      <c r="A171" t="s">
        <v>501</v>
      </c>
      <c r="B171" t="s">
        <v>1838</v>
      </c>
      <c r="C171" t="s">
        <v>502</v>
      </c>
      <c r="D171" t="s">
        <v>501</v>
      </c>
      <c r="E171" t="s">
        <v>1838</v>
      </c>
      <c r="F171" t="s">
        <v>502</v>
      </c>
      <c r="G171" s="79">
        <v>0</v>
      </c>
      <c r="H171" s="79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s="67">
        <f t="shared" si="3"/>
        <v>0</v>
      </c>
    </row>
    <row r="172" spans="1:19" x14ac:dyDescent="0.2">
      <c r="A172" t="s">
        <v>503</v>
      </c>
      <c r="B172" t="s">
        <v>1523</v>
      </c>
      <c r="C172" t="s">
        <v>504</v>
      </c>
      <c r="D172" t="s">
        <v>503</v>
      </c>
      <c r="E172" t="s">
        <v>1523</v>
      </c>
      <c r="F172" t="s">
        <v>504</v>
      </c>
      <c r="G172" s="79">
        <v>0</v>
      </c>
      <c r="H172" s="79">
        <v>45.02</v>
      </c>
      <c r="I172">
        <v>0</v>
      </c>
      <c r="J172">
        <v>0</v>
      </c>
      <c r="K172">
        <v>0</v>
      </c>
      <c r="L172">
        <v>0</v>
      </c>
      <c r="M172">
        <v>20657.607063967847</v>
      </c>
      <c r="N172">
        <v>9540.2660247930144</v>
      </c>
      <c r="O172">
        <v>0</v>
      </c>
      <c r="P172">
        <v>0</v>
      </c>
      <c r="Q172">
        <v>0</v>
      </c>
      <c r="R172">
        <v>0</v>
      </c>
      <c r="S172" s="67">
        <f t="shared" si="3"/>
        <v>30242.893088760862</v>
      </c>
    </row>
    <row r="173" spans="1:19" x14ac:dyDescent="0.2">
      <c r="A173" t="s">
        <v>505</v>
      </c>
      <c r="B173" t="s">
        <v>1524</v>
      </c>
      <c r="C173" t="s">
        <v>506</v>
      </c>
      <c r="D173" t="s">
        <v>505</v>
      </c>
      <c r="E173" t="s">
        <v>1524</v>
      </c>
      <c r="F173" t="s">
        <v>506</v>
      </c>
      <c r="G173" s="79">
        <v>0</v>
      </c>
      <c r="H173" s="79">
        <v>289.91000000000003</v>
      </c>
      <c r="I173">
        <v>0</v>
      </c>
      <c r="J173">
        <v>0</v>
      </c>
      <c r="K173">
        <v>0</v>
      </c>
      <c r="L173">
        <v>0</v>
      </c>
      <c r="M173">
        <v>20657.607063967847</v>
      </c>
      <c r="N173">
        <v>17249.73973417185</v>
      </c>
      <c r="O173">
        <v>0</v>
      </c>
      <c r="P173">
        <v>0</v>
      </c>
      <c r="Q173">
        <v>0</v>
      </c>
      <c r="R173">
        <v>0</v>
      </c>
      <c r="S173" s="67">
        <f t="shared" si="3"/>
        <v>38197.256798139701</v>
      </c>
    </row>
    <row r="174" spans="1:19" x14ac:dyDescent="0.2">
      <c r="A174" t="s">
        <v>507</v>
      </c>
      <c r="B174" t="s">
        <v>1525</v>
      </c>
      <c r="C174" t="s">
        <v>508</v>
      </c>
      <c r="D174" t="s">
        <v>507</v>
      </c>
      <c r="E174" t="s">
        <v>1525</v>
      </c>
      <c r="F174" t="s">
        <v>508</v>
      </c>
      <c r="G174" s="79">
        <v>0</v>
      </c>
      <c r="H174" s="79">
        <v>172.82000000000002</v>
      </c>
      <c r="I174">
        <v>0</v>
      </c>
      <c r="J174">
        <v>0</v>
      </c>
      <c r="K174">
        <v>0</v>
      </c>
      <c r="L174">
        <v>0</v>
      </c>
      <c r="M174">
        <v>28197.177192665073</v>
      </c>
      <c r="N174">
        <v>28349.302977054191</v>
      </c>
      <c r="O174">
        <v>28414.205780765355</v>
      </c>
      <c r="P174">
        <v>0</v>
      </c>
      <c r="Q174">
        <v>0</v>
      </c>
      <c r="R174">
        <v>0</v>
      </c>
      <c r="S174" s="67">
        <f t="shared" si="3"/>
        <v>85133.505950484629</v>
      </c>
    </row>
    <row r="175" spans="1:19" x14ac:dyDescent="0.2">
      <c r="A175" t="s">
        <v>509</v>
      </c>
      <c r="B175" t="s">
        <v>1526</v>
      </c>
      <c r="C175" t="s">
        <v>510</v>
      </c>
      <c r="D175" t="s">
        <v>509</v>
      </c>
      <c r="E175" t="s">
        <v>1526</v>
      </c>
      <c r="F175" t="s">
        <v>510</v>
      </c>
      <c r="G175" s="79">
        <v>0</v>
      </c>
      <c r="H175" s="79">
        <v>45.02</v>
      </c>
      <c r="I175">
        <v>0</v>
      </c>
      <c r="J175">
        <v>0</v>
      </c>
      <c r="K175">
        <v>0</v>
      </c>
      <c r="L175">
        <v>0</v>
      </c>
      <c r="M175">
        <v>10328.803531983924</v>
      </c>
      <c r="N175">
        <v>11540.326149289733</v>
      </c>
      <c r="O175">
        <v>0</v>
      </c>
      <c r="P175">
        <v>0</v>
      </c>
      <c r="Q175">
        <v>0</v>
      </c>
      <c r="R175">
        <v>0</v>
      </c>
      <c r="S175" s="67">
        <f t="shared" si="3"/>
        <v>21914.149681273659</v>
      </c>
    </row>
    <row r="176" spans="1:19" x14ac:dyDescent="0.2">
      <c r="A176" t="s">
        <v>511</v>
      </c>
      <c r="B176" t="s">
        <v>1527</v>
      </c>
      <c r="C176" t="s">
        <v>512</v>
      </c>
      <c r="D176" t="s">
        <v>511</v>
      </c>
      <c r="E176" t="s">
        <v>1527</v>
      </c>
      <c r="F176" t="s">
        <v>512</v>
      </c>
      <c r="G176" s="79">
        <v>0</v>
      </c>
      <c r="H176" s="79">
        <v>244.9</v>
      </c>
      <c r="I176">
        <v>0</v>
      </c>
      <c r="J176">
        <v>0</v>
      </c>
      <c r="K176">
        <v>0</v>
      </c>
      <c r="L176">
        <v>0</v>
      </c>
      <c r="M176">
        <v>10328.803531983924</v>
      </c>
      <c r="N176">
        <v>12841.507528310702</v>
      </c>
      <c r="O176">
        <v>0</v>
      </c>
      <c r="P176">
        <v>0</v>
      </c>
      <c r="Q176">
        <v>0</v>
      </c>
      <c r="R176">
        <v>0</v>
      </c>
      <c r="S176" s="67">
        <f t="shared" si="3"/>
        <v>23415.211060294627</v>
      </c>
    </row>
    <row r="177" spans="1:19" x14ac:dyDescent="0.2">
      <c r="A177" t="s">
        <v>343</v>
      </c>
      <c r="B177" t="s">
        <v>1454</v>
      </c>
      <c r="C177" t="s">
        <v>344</v>
      </c>
      <c r="D177" t="s">
        <v>343</v>
      </c>
      <c r="E177" t="s">
        <v>1454</v>
      </c>
      <c r="F177" t="s">
        <v>344</v>
      </c>
      <c r="G177" s="79">
        <v>14261.47</v>
      </c>
      <c r="H177" s="79">
        <v>1890.69</v>
      </c>
      <c r="I177">
        <v>-13248.721755907693</v>
      </c>
      <c r="J177">
        <v>-13248.721755907693</v>
      </c>
      <c r="K177">
        <v>-13248.721755907693</v>
      </c>
      <c r="L177">
        <v>-13248.721755907693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67">
        <f t="shared" si="3"/>
        <v>-36842.727023630767</v>
      </c>
    </row>
    <row r="178" spans="1:19" x14ac:dyDescent="0.2">
      <c r="A178" t="s">
        <v>513</v>
      </c>
      <c r="B178" t="s">
        <v>1528</v>
      </c>
      <c r="C178" t="s">
        <v>514</v>
      </c>
      <c r="D178" t="s">
        <v>513</v>
      </c>
      <c r="E178" t="s">
        <v>1528</v>
      </c>
      <c r="F178" t="s">
        <v>514</v>
      </c>
      <c r="G178" s="79">
        <v>0</v>
      </c>
      <c r="H178" s="79">
        <v>0</v>
      </c>
      <c r="I178">
        <v>0</v>
      </c>
      <c r="J178">
        <v>0</v>
      </c>
      <c r="K178">
        <v>0</v>
      </c>
      <c r="L178">
        <v>0</v>
      </c>
      <c r="M178">
        <v>25822.00882995981</v>
      </c>
      <c r="N178">
        <v>17213.393885595844</v>
      </c>
      <c r="O178">
        <v>0</v>
      </c>
      <c r="P178">
        <v>0</v>
      </c>
      <c r="Q178">
        <v>0</v>
      </c>
      <c r="R178">
        <v>0</v>
      </c>
      <c r="S178" s="67">
        <f t="shared" si="3"/>
        <v>43035.402715555654</v>
      </c>
    </row>
    <row r="179" spans="1:19" x14ac:dyDescent="0.2">
      <c r="A179" t="s">
        <v>515</v>
      </c>
      <c r="B179" t="s">
        <v>515</v>
      </c>
      <c r="C179" t="s">
        <v>516</v>
      </c>
      <c r="D179" t="s">
        <v>515</v>
      </c>
      <c r="E179" t="s">
        <v>515</v>
      </c>
      <c r="F179" t="s">
        <v>516</v>
      </c>
      <c r="G179" s="79">
        <v>0</v>
      </c>
      <c r="H179" s="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s="67">
        <f t="shared" si="3"/>
        <v>0</v>
      </c>
    </row>
    <row r="180" spans="1:19" x14ac:dyDescent="0.2">
      <c r="A180" t="s">
        <v>517</v>
      </c>
      <c r="B180" t="s">
        <v>1529</v>
      </c>
      <c r="C180" t="s">
        <v>518</v>
      </c>
      <c r="D180" t="s">
        <v>517</v>
      </c>
      <c r="E180" t="s">
        <v>1529</v>
      </c>
      <c r="F180" t="s">
        <v>518</v>
      </c>
      <c r="G180" s="79">
        <v>0</v>
      </c>
      <c r="H180" s="79">
        <v>489.78000000000003</v>
      </c>
      <c r="I180">
        <v>0</v>
      </c>
      <c r="J180">
        <v>0</v>
      </c>
      <c r="K180">
        <v>0</v>
      </c>
      <c r="L180">
        <v>0</v>
      </c>
      <c r="M180">
        <v>18164.413862923619</v>
      </c>
      <c r="N180">
        <v>18262.412172753888</v>
      </c>
      <c r="O180">
        <v>18304.222080866974</v>
      </c>
      <c r="P180">
        <v>0</v>
      </c>
      <c r="Q180">
        <v>0</v>
      </c>
      <c r="R180">
        <v>0</v>
      </c>
      <c r="S180" s="67">
        <f t="shared" si="3"/>
        <v>55220.828116544479</v>
      </c>
    </row>
    <row r="181" spans="1:19" x14ac:dyDescent="0.2">
      <c r="A181" t="s">
        <v>519</v>
      </c>
      <c r="B181" t="s">
        <v>519</v>
      </c>
      <c r="C181" t="s">
        <v>520</v>
      </c>
      <c r="D181" t="s">
        <v>519</v>
      </c>
      <c r="E181" t="s">
        <v>519</v>
      </c>
      <c r="F181" t="s">
        <v>520</v>
      </c>
      <c r="G181" s="79">
        <v>0</v>
      </c>
      <c r="H181" s="79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67">
        <f t="shared" si="3"/>
        <v>0</v>
      </c>
    </row>
    <row r="182" spans="1:19" x14ac:dyDescent="0.2">
      <c r="A182" t="s">
        <v>521</v>
      </c>
      <c r="B182" t="s">
        <v>1530</v>
      </c>
      <c r="C182" t="s">
        <v>522</v>
      </c>
      <c r="D182" t="s">
        <v>521</v>
      </c>
      <c r="E182" t="s">
        <v>1530</v>
      </c>
      <c r="F182" t="s">
        <v>522</v>
      </c>
      <c r="G182" s="79">
        <v>0</v>
      </c>
      <c r="H182" s="79">
        <v>0</v>
      </c>
      <c r="I182">
        <v>0</v>
      </c>
      <c r="J182">
        <v>0</v>
      </c>
      <c r="K182">
        <v>0</v>
      </c>
      <c r="L182">
        <v>0</v>
      </c>
      <c r="M182">
        <v>24666.539141912079</v>
      </c>
      <c r="N182">
        <v>24799.616881910268</v>
      </c>
      <c r="O182">
        <v>24856.393045610006</v>
      </c>
      <c r="P182">
        <v>0</v>
      </c>
      <c r="Q182">
        <v>0</v>
      </c>
      <c r="R182">
        <v>0</v>
      </c>
      <c r="S182" s="67">
        <f t="shared" si="3"/>
        <v>74322.549069432353</v>
      </c>
    </row>
    <row r="183" spans="1:19" x14ac:dyDescent="0.2">
      <c r="A183" t="s">
        <v>523</v>
      </c>
      <c r="B183" t="s">
        <v>1531</v>
      </c>
      <c r="C183" t="s">
        <v>524</v>
      </c>
      <c r="D183" t="s">
        <v>523</v>
      </c>
      <c r="E183" t="s">
        <v>1531</v>
      </c>
      <c r="F183" t="s">
        <v>524</v>
      </c>
      <c r="G183" s="79">
        <v>0</v>
      </c>
      <c r="H183" s="79">
        <v>0</v>
      </c>
      <c r="I183">
        <v>0</v>
      </c>
      <c r="J183">
        <v>0</v>
      </c>
      <c r="K183">
        <v>0</v>
      </c>
      <c r="L183">
        <v>25732.087189308506</v>
      </c>
      <c r="M183">
        <v>19948.018261320554</v>
      </c>
      <c r="N183">
        <v>18599.728395566312</v>
      </c>
      <c r="O183">
        <v>0</v>
      </c>
      <c r="P183">
        <v>0</v>
      </c>
      <c r="Q183">
        <v>0</v>
      </c>
      <c r="R183">
        <v>0</v>
      </c>
      <c r="S183" s="67">
        <f t="shared" si="3"/>
        <v>64279.833846195368</v>
      </c>
    </row>
    <row r="184" spans="1:19" x14ac:dyDescent="0.2">
      <c r="A184" t="s">
        <v>525</v>
      </c>
      <c r="B184" t="s">
        <v>1532</v>
      </c>
      <c r="C184" t="s">
        <v>526</v>
      </c>
      <c r="D184" t="s">
        <v>525</v>
      </c>
      <c r="E184" t="s">
        <v>1532</v>
      </c>
      <c r="F184" t="s">
        <v>526</v>
      </c>
      <c r="G184" s="79">
        <v>0</v>
      </c>
      <c r="H184" s="79">
        <v>76.580000000000013</v>
      </c>
      <c r="I184">
        <v>0</v>
      </c>
      <c r="J184">
        <v>0</v>
      </c>
      <c r="K184">
        <v>0</v>
      </c>
      <c r="L184">
        <v>0</v>
      </c>
      <c r="M184">
        <v>81380.40828296612</v>
      </c>
      <c r="N184">
        <v>81819.461396664788</v>
      </c>
      <c r="O184">
        <v>82006.778610321839</v>
      </c>
      <c r="P184">
        <v>82387.269815716529</v>
      </c>
      <c r="Q184">
        <v>0</v>
      </c>
      <c r="R184">
        <v>0</v>
      </c>
      <c r="S184" s="67">
        <f t="shared" si="3"/>
        <v>327670.49810566928</v>
      </c>
    </row>
    <row r="185" spans="1:19" x14ac:dyDescent="0.2">
      <c r="A185" t="s">
        <v>527</v>
      </c>
      <c r="B185" t="s">
        <v>1533</v>
      </c>
      <c r="C185" t="s">
        <v>528</v>
      </c>
      <c r="D185" t="s">
        <v>527</v>
      </c>
      <c r="E185" t="s">
        <v>1533</v>
      </c>
      <c r="F185" t="s">
        <v>528</v>
      </c>
      <c r="G185" s="79">
        <v>0</v>
      </c>
      <c r="H185" s="79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77000.882986967568</v>
      </c>
      <c r="O185">
        <v>77177.16856260004</v>
      </c>
      <c r="P185">
        <v>77535.251569797183</v>
      </c>
      <c r="Q185">
        <v>78101.22881689592</v>
      </c>
      <c r="R185">
        <v>0</v>
      </c>
      <c r="S185" s="67">
        <f t="shared" si="3"/>
        <v>309814.5319362607</v>
      </c>
    </row>
    <row r="186" spans="1:19" x14ac:dyDescent="0.2">
      <c r="A186" t="s">
        <v>529</v>
      </c>
      <c r="B186" t="s">
        <v>1534</v>
      </c>
      <c r="C186" t="s">
        <v>530</v>
      </c>
      <c r="D186" t="s">
        <v>529</v>
      </c>
      <c r="E186" t="s">
        <v>1534</v>
      </c>
      <c r="F186" t="s">
        <v>530</v>
      </c>
      <c r="G186" s="79">
        <v>0</v>
      </c>
      <c r="H186" s="79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23177.3621506454</v>
      </c>
      <c r="O186">
        <v>23230.424329543537</v>
      </c>
      <c r="P186">
        <v>23338.207762873833</v>
      </c>
      <c r="Q186">
        <v>0</v>
      </c>
      <c r="R186">
        <v>0</v>
      </c>
      <c r="S186" s="67">
        <f t="shared" si="3"/>
        <v>69745.994243062771</v>
      </c>
    </row>
    <row r="187" spans="1:19" x14ac:dyDescent="0.2">
      <c r="A187" t="s">
        <v>531</v>
      </c>
      <c r="B187" t="s">
        <v>1535</v>
      </c>
      <c r="C187" t="s">
        <v>532</v>
      </c>
      <c r="D187" t="s">
        <v>531</v>
      </c>
      <c r="E187" t="s">
        <v>1535</v>
      </c>
      <c r="F187" t="s">
        <v>532</v>
      </c>
      <c r="G187" s="79">
        <v>0</v>
      </c>
      <c r="H187" s="79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64873.736966027478</v>
      </c>
      <c r="P187">
        <v>65174.735088316294</v>
      </c>
      <c r="Q187">
        <v>65650.485361886633</v>
      </c>
      <c r="R187">
        <v>66035.98306113435</v>
      </c>
      <c r="S187" s="67">
        <f t="shared" si="3"/>
        <v>261734.94047736475</v>
      </c>
    </row>
    <row r="188" spans="1:19" x14ac:dyDescent="0.2">
      <c r="A188" t="s">
        <v>345</v>
      </c>
      <c r="B188" t="s">
        <v>1455</v>
      </c>
      <c r="C188" t="s">
        <v>346</v>
      </c>
      <c r="D188" t="s">
        <v>345</v>
      </c>
      <c r="E188" t="s">
        <v>1455</v>
      </c>
      <c r="F188" t="s">
        <v>346</v>
      </c>
      <c r="G188" s="79">
        <v>0</v>
      </c>
      <c r="H188" s="79">
        <v>-6673.6900000000005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s="67">
        <f t="shared" si="3"/>
        <v>-6673.6900000000005</v>
      </c>
    </row>
    <row r="189" spans="1:19" x14ac:dyDescent="0.2">
      <c r="A189" t="s">
        <v>533</v>
      </c>
      <c r="B189" t="s">
        <v>1536</v>
      </c>
      <c r="C189" t="s">
        <v>534</v>
      </c>
      <c r="D189" t="s">
        <v>533</v>
      </c>
      <c r="E189" t="s">
        <v>1536</v>
      </c>
      <c r="F189" t="s">
        <v>534</v>
      </c>
      <c r="G189" s="79">
        <v>0</v>
      </c>
      <c r="H189" s="7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32293.992519102128</v>
      </c>
      <c r="P189">
        <v>32443.828671049865</v>
      </c>
      <c r="Q189">
        <v>32680.656029764941</v>
      </c>
      <c r="R189">
        <v>0</v>
      </c>
      <c r="S189" s="67">
        <f t="shared" si="3"/>
        <v>97418.477219916938</v>
      </c>
    </row>
    <row r="190" spans="1:19" x14ac:dyDescent="0.2">
      <c r="A190" t="s">
        <v>535</v>
      </c>
      <c r="B190" t="s">
        <v>1537</v>
      </c>
      <c r="C190" t="s">
        <v>536</v>
      </c>
      <c r="D190" t="s">
        <v>535</v>
      </c>
      <c r="E190" t="s">
        <v>1537</v>
      </c>
      <c r="F190" t="s">
        <v>536</v>
      </c>
      <c r="G190" s="79">
        <v>0</v>
      </c>
      <c r="H190" s="79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39747.690692753327</v>
      </c>
      <c r="P190">
        <v>39932.110163919308</v>
      </c>
      <c r="Q190">
        <v>40223.599071530247</v>
      </c>
      <c r="R190">
        <v>40459.790850038247</v>
      </c>
      <c r="S190" s="67">
        <f t="shared" si="3"/>
        <v>160363.19077824114</v>
      </c>
    </row>
    <row r="191" spans="1:19" x14ac:dyDescent="0.2">
      <c r="A191" t="s">
        <v>537</v>
      </c>
      <c r="B191" t="s">
        <v>1538</v>
      </c>
      <c r="C191" t="s">
        <v>538</v>
      </c>
      <c r="D191" t="s">
        <v>537</v>
      </c>
      <c r="E191" t="s">
        <v>1538</v>
      </c>
      <c r="F191" t="s">
        <v>538</v>
      </c>
      <c r="G191" s="79">
        <v>0</v>
      </c>
      <c r="H191" s="79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26020.756175482649</v>
      </c>
      <c r="P191">
        <v>9180.8899041487748</v>
      </c>
      <c r="Q191">
        <v>0</v>
      </c>
      <c r="R191">
        <v>0</v>
      </c>
      <c r="S191" s="67">
        <f t="shared" si="3"/>
        <v>35201.64607963142</v>
      </c>
    </row>
    <row r="192" spans="1:19" x14ac:dyDescent="0.2">
      <c r="A192" t="s">
        <v>539</v>
      </c>
      <c r="B192" t="s">
        <v>1539</v>
      </c>
      <c r="C192" t="s">
        <v>540</v>
      </c>
      <c r="D192" t="s">
        <v>539</v>
      </c>
      <c r="E192" t="s">
        <v>1539</v>
      </c>
      <c r="F192" t="s">
        <v>540</v>
      </c>
      <c r="G192" s="79">
        <v>0</v>
      </c>
      <c r="H192" s="79">
        <v>76.580000000000013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25886.709855790763</v>
      </c>
      <c r="P192">
        <v>26006.817798129723</v>
      </c>
      <c r="Q192">
        <v>0</v>
      </c>
      <c r="R192">
        <v>0</v>
      </c>
      <c r="S192" s="67">
        <f t="shared" si="3"/>
        <v>51970.107653920488</v>
      </c>
    </row>
    <row r="193" spans="1:19" x14ac:dyDescent="0.2">
      <c r="A193" t="s">
        <v>541</v>
      </c>
      <c r="B193" t="s">
        <v>1540</v>
      </c>
      <c r="C193" t="s">
        <v>542</v>
      </c>
      <c r="D193" t="s">
        <v>541</v>
      </c>
      <c r="E193" t="s">
        <v>1540</v>
      </c>
      <c r="F193" t="s">
        <v>542</v>
      </c>
      <c r="G193" s="79">
        <v>0</v>
      </c>
      <c r="H193" s="79">
        <v>76.580000000000013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15612.453705289588</v>
      </c>
      <c r="P193">
        <v>6294.8698431635112</v>
      </c>
      <c r="Q193">
        <v>0</v>
      </c>
      <c r="R193">
        <v>0</v>
      </c>
      <c r="S193" s="67">
        <f t="shared" si="3"/>
        <v>21983.903548453098</v>
      </c>
    </row>
    <row r="194" spans="1:19" x14ac:dyDescent="0.2">
      <c r="A194" t="s">
        <v>543</v>
      </c>
      <c r="B194" t="s">
        <v>1541</v>
      </c>
      <c r="C194" t="s">
        <v>544</v>
      </c>
      <c r="D194" t="s">
        <v>543</v>
      </c>
      <c r="E194" t="s">
        <v>1541</v>
      </c>
      <c r="F194" t="s">
        <v>544</v>
      </c>
      <c r="G194" s="79">
        <v>0</v>
      </c>
      <c r="H194" s="79">
        <v>851.6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27013.618866925914</v>
      </c>
      <c r="P194">
        <v>27138.955388844304</v>
      </c>
      <c r="Q194">
        <v>27337.059231278956</v>
      </c>
      <c r="R194">
        <v>0</v>
      </c>
      <c r="S194" s="67">
        <f t="shared" si="3"/>
        <v>82341.233487049176</v>
      </c>
    </row>
    <row r="195" spans="1:19" x14ac:dyDescent="0.2">
      <c r="A195" t="s">
        <v>545</v>
      </c>
      <c r="B195" t="s">
        <v>1542</v>
      </c>
      <c r="C195" t="s">
        <v>546</v>
      </c>
      <c r="D195" t="s">
        <v>545</v>
      </c>
      <c r="E195" t="s">
        <v>1542</v>
      </c>
      <c r="F195" t="s">
        <v>546</v>
      </c>
      <c r="G195" s="79">
        <v>0</v>
      </c>
      <c r="H195" s="79">
        <v>2416.1499999999996</v>
      </c>
      <c r="I195">
        <v>65998.661953910661</v>
      </c>
      <c r="J195">
        <v>0</v>
      </c>
      <c r="K195">
        <v>0</v>
      </c>
      <c r="L195">
        <v>0</v>
      </c>
      <c r="M195">
        <v>123194.59552869933</v>
      </c>
      <c r="N195">
        <v>123532.29241095651</v>
      </c>
      <c r="O195">
        <v>134084.66956612832</v>
      </c>
      <c r="P195">
        <v>184400.8173496252</v>
      </c>
      <c r="Q195">
        <v>60872.924813768506</v>
      </c>
      <c r="R195">
        <v>61230.368819442381</v>
      </c>
      <c r="S195" s="67">
        <f t="shared" si="3"/>
        <v>755730.48044253082</v>
      </c>
    </row>
    <row r="196" spans="1:19" x14ac:dyDescent="0.2">
      <c r="A196" t="s">
        <v>547</v>
      </c>
      <c r="B196" t="s">
        <v>1543</v>
      </c>
      <c r="C196" t="s">
        <v>548</v>
      </c>
      <c r="D196" t="s">
        <v>547</v>
      </c>
      <c r="E196" t="s">
        <v>1543</v>
      </c>
      <c r="F196" t="s">
        <v>548</v>
      </c>
      <c r="G196" s="79">
        <v>0</v>
      </c>
      <c r="H196" s="79">
        <v>76.580000000000013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15612.453705289588</v>
      </c>
      <c r="P196">
        <v>11680.015971451234</v>
      </c>
      <c r="Q196">
        <v>0</v>
      </c>
      <c r="R196">
        <v>0</v>
      </c>
      <c r="S196" s="67">
        <f t="shared" si="3"/>
        <v>27369.049676740822</v>
      </c>
    </row>
    <row r="197" spans="1:19" x14ac:dyDescent="0.2">
      <c r="A197" t="s">
        <v>549</v>
      </c>
      <c r="B197" t="s">
        <v>1544</v>
      </c>
      <c r="C197" t="s">
        <v>550</v>
      </c>
      <c r="D197" t="s">
        <v>549</v>
      </c>
      <c r="E197" t="s">
        <v>1544</v>
      </c>
      <c r="F197" t="s">
        <v>550</v>
      </c>
      <c r="G197" s="79">
        <v>0</v>
      </c>
      <c r="H197" s="79">
        <v>76.580000000000013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20913.18884771931</v>
      </c>
      <c r="Q197">
        <v>6939.0900052446996</v>
      </c>
      <c r="R197">
        <v>0</v>
      </c>
      <c r="S197" s="67">
        <f t="shared" ref="S197:S260" si="4">SUM(G197:R197)</f>
        <v>27928.858852964011</v>
      </c>
    </row>
    <row r="198" spans="1:19" x14ac:dyDescent="0.2">
      <c r="A198" t="s">
        <v>551</v>
      </c>
      <c r="B198" t="s">
        <v>1545</v>
      </c>
      <c r="C198" t="s">
        <v>552</v>
      </c>
      <c r="D198" t="s">
        <v>551</v>
      </c>
      <c r="E198" t="s">
        <v>1545</v>
      </c>
      <c r="F198" t="s">
        <v>552</v>
      </c>
      <c r="G198" s="79">
        <v>0</v>
      </c>
      <c r="H198" s="79">
        <v>76.580000000000013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26141.486059649134</v>
      </c>
      <c r="Q198">
        <v>15943.686309864755</v>
      </c>
      <c r="R198">
        <v>0</v>
      </c>
      <c r="S198" s="67">
        <f t="shared" si="4"/>
        <v>42161.752369513895</v>
      </c>
    </row>
    <row r="199" spans="1:19" x14ac:dyDescent="0.2">
      <c r="A199" t="s">
        <v>347</v>
      </c>
      <c r="B199" t="s">
        <v>1456</v>
      </c>
      <c r="C199" t="s">
        <v>348</v>
      </c>
      <c r="D199" t="s">
        <v>347</v>
      </c>
      <c r="E199" t="s">
        <v>1456</v>
      </c>
      <c r="F199" t="s">
        <v>348</v>
      </c>
      <c r="G199" s="79">
        <v>10479.14</v>
      </c>
      <c r="H199" s="79">
        <v>-329.41999999999996</v>
      </c>
      <c r="I199">
        <v>5427.7553660209778</v>
      </c>
      <c r="J199">
        <v>5427.7553660209778</v>
      </c>
      <c r="K199">
        <v>5427.7553660209778</v>
      </c>
      <c r="L199">
        <v>5427.7553660209778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s="67">
        <f t="shared" si="4"/>
        <v>31860.741464083912</v>
      </c>
    </row>
    <row r="200" spans="1:19" x14ac:dyDescent="0.2">
      <c r="A200" t="s">
        <v>553</v>
      </c>
      <c r="B200" t="s">
        <v>1546</v>
      </c>
      <c r="C200" t="s">
        <v>554</v>
      </c>
      <c r="D200" t="s">
        <v>553</v>
      </c>
      <c r="E200" t="s">
        <v>1546</v>
      </c>
      <c r="F200" t="s">
        <v>554</v>
      </c>
      <c r="G200" s="79">
        <v>0</v>
      </c>
      <c r="H200" s="79">
        <v>76.580000000000013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4153.1317381116951</v>
      </c>
      <c r="R200">
        <v>21189.54503813347</v>
      </c>
      <c r="S200" s="67">
        <f t="shared" si="4"/>
        <v>25419.256776245165</v>
      </c>
    </row>
    <row r="201" spans="1:19" x14ac:dyDescent="0.2">
      <c r="A201" t="s">
        <v>555</v>
      </c>
      <c r="B201" t="s">
        <v>1547</v>
      </c>
      <c r="C201" t="s">
        <v>556</v>
      </c>
      <c r="D201" t="s">
        <v>555</v>
      </c>
      <c r="E201" t="s">
        <v>1547</v>
      </c>
      <c r="F201" t="s">
        <v>556</v>
      </c>
      <c r="G201" s="79">
        <v>0</v>
      </c>
      <c r="H201" s="79">
        <v>0</v>
      </c>
      <c r="I201">
        <v>0</v>
      </c>
      <c r="J201">
        <v>13345.855872127942</v>
      </c>
      <c r="K201">
        <v>13305.575477846831</v>
      </c>
      <c r="L201">
        <v>13277.367109574221</v>
      </c>
      <c r="M201">
        <v>0</v>
      </c>
      <c r="N201">
        <v>0</v>
      </c>
      <c r="O201">
        <v>0</v>
      </c>
      <c r="P201">
        <v>7380.0926176153007</v>
      </c>
      <c r="Q201">
        <v>47564.611440130459</v>
      </c>
      <c r="R201">
        <v>63465.666890909968</v>
      </c>
      <c r="S201" s="67">
        <f t="shared" si="4"/>
        <v>158339.16940820473</v>
      </c>
    </row>
    <row r="202" spans="1:19" x14ac:dyDescent="0.2">
      <c r="A202" t="s">
        <v>557</v>
      </c>
      <c r="B202" t="s">
        <v>557</v>
      </c>
      <c r="C202" t="s">
        <v>558</v>
      </c>
      <c r="D202" t="s">
        <v>557</v>
      </c>
      <c r="E202" t="s">
        <v>557</v>
      </c>
      <c r="F202" t="s">
        <v>558</v>
      </c>
      <c r="G202" s="79">
        <v>0</v>
      </c>
      <c r="H202" s="79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 s="67">
        <f t="shared" si="4"/>
        <v>0</v>
      </c>
    </row>
    <row r="203" spans="1:19" x14ac:dyDescent="0.2">
      <c r="A203" t="s">
        <v>559</v>
      </c>
      <c r="B203" t="s">
        <v>559</v>
      </c>
      <c r="C203" t="s">
        <v>560</v>
      </c>
      <c r="D203" t="s">
        <v>559</v>
      </c>
      <c r="E203" t="s">
        <v>559</v>
      </c>
      <c r="F203" t="s">
        <v>560</v>
      </c>
      <c r="G203" s="79">
        <v>0</v>
      </c>
      <c r="H203" s="79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s="67">
        <f t="shared" si="4"/>
        <v>0</v>
      </c>
    </row>
    <row r="204" spans="1:19" x14ac:dyDescent="0.2">
      <c r="A204" t="s">
        <v>561</v>
      </c>
      <c r="B204" t="s">
        <v>1548</v>
      </c>
      <c r="C204" t="s">
        <v>562</v>
      </c>
      <c r="D204" t="s">
        <v>561</v>
      </c>
      <c r="E204" t="s">
        <v>1548</v>
      </c>
      <c r="F204" t="s">
        <v>562</v>
      </c>
      <c r="G204" s="79">
        <v>0</v>
      </c>
      <c r="H204" s="79">
        <v>76.580000000000013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6268.7283571038624</v>
      </c>
      <c r="Q204">
        <v>10532.923505228749</v>
      </c>
      <c r="R204">
        <v>37081.70381673357</v>
      </c>
      <c r="S204" s="67">
        <f t="shared" si="4"/>
        <v>53959.935679066184</v>
      </c>
    </row>
    <row r="205" spans="1:19" x14ac:dyDescent="0.2">
      <c r="A205" t="s">
        <v>563</v>
      </c>
      <c r="B205" t="s">
        <v>1549</v>
      </c>
      <c r="C205" t="s">
        <v>564</v>
      </c>
      <c r="D205" t="s">
        <v>563</v>
      </c>
      <c r="E205" t="s">
        <v>1549</v>
      </c>
      <c r="F205" t="s">
        <v>564</v>
      </c>
      <c r="G205" s="79">
        <v>0</v>
      </c>
      <c r="H205" s="79">
        <v>4325.6899999999996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9822.9248017737573</v>
      </c>
      <c r="Q205">
        <v>15799.385257843123</v>
      </c>
      <c r="R205">
        <v>37081.70381673357</v>
      </c>
      <c r="S205" s="67">
        <f t="shared" si="4"/>
        <v>67029.703876350453</v>
      </c>
    </row>
    <row r="206" spans="1:19" x14ac:dyDescent="0.2">
      <c r="A206" t="s">
        <v>565</v>
      </c>
      <c r="B206" t="s">
        <v>1550</v>
      </c>
      <c r="C206" t="s">
        <v>566</v>
      </c>
      <c r="D206" t="s">
        <v>565</v>
      </c>
      <c r="E206" t="s">
        <v>1550</v>
      </c>
      <c r="F206" t="s">
        <v>566</v>
      </c>
      <c r="G206" s="79">
        <v>0</v>
      </c>
      <c r="H206" s="79">
        <v>76.580000000000013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4862.3164070947387</v>
      </c>
      <c r="Q206">
        <v>15799.385257843123</v>
      </c>
      <c r="R206">
        <v>31784.317557200204</v>
      </c>
      <c r="S206" s="67">
        <f t="shared" si="4"/>
        <v>52522.599222138066</v>
      </c>
    </row>
    <row r="207" spans="1:19" x14ac:dyDescent="0.2">
      <c r="A207" t="s">
        <v>567</v>
      </c>
      <c r="B207" t="s">
        <v>1839</v>
      </c>
      <c r="C207" t="s">
        <v>568</v>
      </c>
      <c r="D207" t="s">
        <v>567</v>
      </c>
      <c r="E207" t="s">
        <v>1839</v>
      </c>
      <c r="F207" t="s">
        <v>568</v>
      </c>
      <c r="G207" s="79">
        <v>0</v>
      </c>
      <c r="H207" s="79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67">
        <f t="shared" si="4"/>
        <v>0</v>
      </c>
    </row>
    <row r="208" spans="1:19" x14ac:dyDescent="0.2">
      <c r="A208" t="s">
        <v>569</v>
      </c>
      <c r="B208" t="s">
        <v>1551</v>
      </c>
      <c r="C208" t="s">
        <v>570</v>
      </c>
      <c r="D208" t="s">
        <v>569</v>
      </c>
      <c r="E208" t="s">
        <v>1551</v>
      </c>
      <c r="F208" t="s">
        <v>570</v>
      </c>
      <c r="G208" s="79">
        <v>0</v>
      </c>
      <c r="H208" s="79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10408.302470193059</v>
      </c>
      <c r="P208">
        <v>52620.023012893973</v>
      </c>
      <c r="Q208">
        <v>53004.128760462241</v>
      </c>
      <c r="R208">
        <v>53315.367429531558</v>
      </c>
      <c r="S208" s="67">
        <f t="shared" si="4"/>
        <v>169347.82167308082</v>
      </c>
    </row>
    <row r="209" spans="1:19" x14ac:dyDescent="0.2">
      <c r="A209" t="s">
        <v>571</v>
      </c>
      <c r="B209" t="s">
        <v>1552</v>
      </c>
      <c r="C209" t="s">
        <v>572</v>
      </c>
      <c r="D209" t="s">
        <v>571</v>
      </c>
      <c r="E209" t="s">
        <v>1552</v>
      </c>
      <c r="F209" t="s">
        <v>572</v>
      </c>
      <c r="G209" s="79">
        <v>0</v>
      </c>
      <c r="H209" s="79">
        <v>76.580000000000013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12474.141307242406</v>
      </c>
      <c r="R209">
        <v>26486.931297666837</v>
      </c>
      <c r="S209" s="67">
        <f t="shared" si="4"/>
        <v>39037.652604909243</v>
      </c>
    </row>
    <row r="210" spans="1:19" x14ac:dyDescent="0.2">
      <c r="A210" t="s">
        <v>349</v>
      </c>
      <c r="B210" t="s">
        <v>1457</v>
      </c>
      <c r="C210" t="s">
        <v>350</v>
      </c>
      <c r="D210" t="s">
        <v>349</v>
      </c>
      <c r="E210" t="s">
        <v>1457</v>
      </c>
      <c r="F210" t="s">
        <v>350</v>
      </c>
      <c r="G210" s="79">
        <v>18664.13</v>
      </c>
      <c r="H210" s="79">
        <v>-2864.7799999999997</v>
      </c>
      <c r="I210">
        <v>3351.5903171583091</v>
      </c>
      <c r="J210">
        <v>3351.5903171583091</v>
      </c>
      <c r="K210">
        <v>3351.5903171583091</v>
      </c>
      <c r="L210">
        <v>3351.5903171583091</v>
      </c>
      <c r="M210">
        <v>3351.5903171583091</v>
      </c>
      <c r="N210">
        <v>3351.5903171583091</v>
      </c>
      <c r="O210">
        <v>3351.5903171583091</v>
      </c>
      <c r="P210">
        <v>3351.5903171583091</v>
      </c>
      <c r="Q210">
        <v>3351.5903171583091</v>
      </c>
      <c r="R210">
        <v>3351.5903171583091</v>
      </c>
      <c r="S210" s="67">
        <f t="shared" si="4"/>
        <v>49315.253171583106</v>
      </c>
    </row>
    <row r="211" spans="1:19" x14ac:dyDescent="0.2">
      <c r="A211" t="s">
        <v>661</v>
      </c>
      <c r="B211" t="s">
        <v>1594</v>
      </c>
      <c r="C211" t="s">
        <v>662</v>
      </c>
      <c r="D211" t="s">
        <v>661</v>
      </c>
      <c r="E211" t="s">
        <v>1594</v>
      </c>
      <c r="F211" t="s">
        <v>662</v>
      </c>
      <c r="G211" s="79">
        <v>5103.3100000000004</v>
      </c>
      <c r="H211" s="79">
        <v>31672.35</v>
      </c>
      <c r="I211">
        <v>49247.124335577268</v>
      </c>
      <c r="J211">
        <v>49247.124335577268</v>
      </c>
      <c r="K211">
        <v>49247.124335577268</v>
      </c>
      <c r="L211">
        <v>49247.124335577268</v>
      </c>
      <c r="M211">
        <v>49247.124335577268</v>
      </c>
      <c r="N211">
        <v>49247.124335577268</v>
      </c>
      <c r="O211">
        <v>49247.124335577268</v>
      </c>
      <c r="P211">
        <v>49247.124335577268</v>
      </c>
      <c r="Q211">
        <v>49247.124335577268</v>
      </c>
      <c r="R211">
        <v>49247.124335577268</v>
      </c>
      <c r="S211" s="67">
        <f t="shared" si="4"/>
        <v>529246.90335577261</v>
      </c>
    </row>
    <row r="212" spans="1:19" x14ac:dyDescent="0.2">
      <c r="A212" t="s">
        <v>663</v>
      </c>
      <c r="B212" t="s">
        <v>1595</v>
      </c>
      <c r="C212" t="s">
        <v>664</v>
      </c>
      <c r="D212" t="s">
        <v>663</v>
      </c>
      <c r="E212" t="s">
        <v>1595</v>
      </c>
      <c r="F212" t="s">
        <v>664</v>
      </c>
      <c r="G212" s="79">
        <v>4383.7299999999996</v>
      </c>
      <c r="H212" s="79">
        <v>2324.86</v>
      </c>
      <c r="I212">
        <v>15611.782071206977</v>
      </c>
      <c r="J212">
        <v>15611.782071206977</v>
      </c>
      <c r="K212">
        <v>15611.782071206977</v>
      </c>
      <c r="L212">
        <v>15611.782071206977</v>
      </c>
      <c r="M212">
        <v>15611.782071206977</v>
      </c>
      <c r="N212">
        <v>15611.782071206977</v>
      </c>
      <c r="O212">
        <v>15611.782071206977</v>
      </c>
      <c r="P212">
        <v>15611.782071206977</v>
      </c>
      <c r="Q212">
        <v>15611.782071206977</v>
      </c>
      <c r="R212">
        <v>15611.782071206977</v>
      </c>
      <c r="S212" s="67">
        <f t="shared" si="4"/>
        <v>162826.4107120698</v>
      </c>
    </row>
    <row r="213" spans="1:19" x14ac:dyDescent="0.2">
      <c r="A213" t="s">
        <v>665</v>
      </c>
      <c r="B213" t="s">
        <v>1596</v>
      </c>
      <c r="C213" t="s">
        <v>666</v>
      </c>
      <c r="D213" t="s">
        <v>665</v>
      </c>
      <c r="E213" t="s">
        <v>1596</v>
      </c>
      <c r="F213" t="s">
        <v>666</v>
      </c>
      <c r="G213" s="79">
        <v>4383.7299999999996</v>
      </c>
      <c r="H213" s="79">
        <v>998.22</v>
      </c>
      <c r="I213">
        <v>32084.650443531169</v>
      </c>
      <c r="J213">
        <v>32084.650443531169</v>
      </c>
      <c r="K213">
        <v>32084.650443531169</v>
      </c>
      <c r="L213">
        <v>32084.650443531169</v>
      </c>
      <c r="M213">
        <v>32084.650443531169</v>
      </c>
      <c r="N213">
        <v>32084.650443531169</v>
      </c>
      <c r="O213">
        <v>32084.650443531169</v>
      </c>
      <c r="P213">
        <v>32084.650443531169</v>
      </c>
      <c r="Q213">
        <v>32084.650443531169</v>
      </c>
      <c r="R213">
        <v>32084.650443531169</v>
      </c>
      <c r="S213" s="67">
        <f t="shared" si="4"/>
        <v>326228.45443531167</v>
      </c>
    </row>
    <row r="214" spans="1:19" x14ac:dyDescent="0.2">
      <c r="A214" t="s">
        <v>667</v>
      </c>
      <c r="B214" t="s">
        <v>667</v>
      </c>
      <c r="C214" t="s">
        <v>668</v>
      </c>
      <c r="D214" t="s">
        <v>667</v>
      </c>
      <c r="E214" t="s">
        <v>667</v>
      </c>
      <c r="F214" t="s">
        <v>668</v>
      </c>
      <c r="G214" s="79">
        <v>0</v>
      </c>
      <c r="H214" s="79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67">
        <f t="shared" si="4"/>
        <v>0</v>
      </c>
    </row>
    <row r="215" spans="1:19" x14ac:dyDescent="0.2">
      <c r="A215" t="s">
        <v>669</v>
      </c>
      <c r="B215" t="s">
        <v>1597</v>
      </c>
      <c r="C215" t="s">
        <v>670</v>
      </c>
      <c r="D215" t="s">
        <v>669</v>
      </c>
      <c r="E215" t="s">
        <v>1597</v>
      </c>
      <c r="F215" t="s">
        <v>670</v>
      </c>
      <c r="G215" s="79">
        <v>4383.7299999999996</v>
      </c>
      <c r="H215" s="79">
        <v>-4346.2</v>
      </c>
      <c r="I215">
        <v>2499.207326020955</v>
      </c>
      <c r="J215">
        <v>2499.207326020955</v>
      </c>
      <c r="K215">
        <v>2499.207326020955</v>
      </c>
      <c r="L215">
        <v>2499.207326020955</v>
      </c>
      <c r="M215">
        <v>2499.207326020955</v>
      </c>
      <c r="N215">
        <v>2499.207326020955</v>
      </c>
      <c r="O215">
        <v>2499.207326020955</v>
      </c>
      <c r="P215">
        <v>2499.207326020955</v>
      </c>
      <c r="Q215">
        <v>2499.207326020955</v>
      </c>
      <c r="R215">
        <v>2499.207326020955</v>
      </c>
      <c r="S215" s="67">
        <f t="shared" si="4"/>
        <v>25029.603260209547</v>
      </c>
    </row>
    <row r="216" spans="1:19" x14ac:dyDescent="0.2">
      <c r="A216" t="s">
        <v>671</v>
      </c>
      <c r="B216" t="s">
        <v>1598</v>
      </c>
      <c r="C216" t="s">
        <v>672</v>
      </c>
      <c r="D216" t="s">
        <v>671</v>
      </c>
      <c r="E216" t="s">
        <v>1598</v>
      </c>
      <c r="F216" t="s">
        <v>672</v>
      </c>
      <c r="G216" s="79">
        <v>4383.7299999999996</v>
      </c>
      <c r="H216" s="79">
        <v>7008.0800000000008</v>
      </c>
      <c r="I216">
        <v>2026.2116738946893</v>
      </c>
      <c r="J216">
        <v>2026.2116738946893</v>
      </c>
      <c r="K216">
        <v>2026.2116738946893</v>
      </c>
      <c r="L216">
        <v>2026.2116738946893</v>
      </c>
      <c r="M216">
        <v>2026.2116738946893</v>
      </c>
      <c r="N216">
        <v>2026.2116738946893</v>
      </c>
      <c r="O216">
        <v>2026.2116738946893</v>
      </c>
      <c r="P216">
        <v>2026.2116738946893</v>
      </c>
      <c r="Q216">
        <v>2026.2116738946893</v>
      </c>
      <c r="R216">
        <v>2026.2116738946893</v>
      </c>
      <c r="S216" s="67">
        <f t="shared" si="4"/>
        <v>31653.926738946899</v>
      </c>
    </row>
    <row r="217" spans="1:19" x14ac:dyDescent="0.2">
      <c r="A217" t="s">
        <v>673</v>
      </c>
      <c r="B217" t="s">
        <v>673</v>
      </c>
      <c r="C217" t="s">
        <v>674</v>
      </c>
      <c r="D217" t="s">
        <v>673</v>
      </c>
      <c r="E217" t="s">
        <v>673</v>
      </c>
      <c r="F217" t="s">
        <v>674</v>
      </c>
      <c r="G217" s="79">
        <v>0</v>
      </c>
      <c r="H217" s="79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 s="67">
        <f t="shared" si="4"/>
        <v>0</v>
      </c>
    </row>
    <row r="218" spans="1:19" x14ac:dyDescent="0.2">
      <c r="A218" t="s">
        <v>675</v>
      </c>
      <c r="B218" t="s">
        <v>1599</v>
      </c>
      <c r="C218" t="s">
        <v>676</v>
      </c>
      <c r="D218" t="s">
        <v>675</v>
      </c>
      <c r="E218" t="s">
        <v>1599</v>
      </c>
      <c r="F218" t="s">
        <v>676</v>
      </c>
      <c r="G218" s="79">
        <v>4383.7299999999996</v>
      </c>
      <c r="H218" s="79">
        <v>4639.28</v>
      </c>
      <c r="I218">
        <v>1836.9081203844944</v>
      </c>
      <c r="J218">
        <v>1836.9081203844944</v>
      </c>
      <c r="K218">
        <v>1836.9081203844944</v>
      </c>
      <c r="L218">
        <v>1836.9081203844944</v>
      </c>
      <c r="M218">
        <v>1836.9081203844944</v>
      </c>
      <c r="N218">
        <v>1836.9081203844944</v>
      </c>
      <c r="O218">
        <v>1836.9081203844944</v>
      </c>
      <c r="P218">
        <v>1836.9081203844944</v>
      </c>
      <c r="Q218">
        <v>1836.9081203844944</v>
      </c>
      <c r="R218">
        <v>1836.9081203844944</v>
      </c>
      <c r="S218" s="67">
        <f t="shared" si="4"/>
        <v>27392.091203844942</v>
      </c>
    </row>
    <row r="219" spans="1:19" x14ac:dyDescent="0.2">
      <c r="A219" t="s">
        <v>677</v>
      </c>
      <c r="B219" t="s">
        <v>1600</v>
      </c>
      <c r="C219" t="s">
        <v>678</v>
      </c>
      <c r="D219" t="s">
        <v>677</v>
      </c>
      <c r="E219" t="s">
        <v>1600</v>
      </c>
      <c r="F219" t="s">
        <v>678</v>
      </c>
      <c r="G219" s="79">
        <v>4383.7299999999996</v>
      </c>
      <c r="H219" s="79">
        <v>-1042.55</v>
      </c>
      <c r="I219">
        <v>1212.6725725419062</v>
      </c>
      <c r="J219">
        <v>1212.6725725419062</v>
      </c>
      <c r="K219">
        <v>1212.6725725419062</v>
      </c>
      <c r="L219">
        <v>1212.6725725419062</v>
      </c>
      <c r="M219">
        <v>1212.6725725419062</v>
      </c>
      <c r="N219">
        <v>1212.6725725419062</v>
      </c>
      <c r="O219">
        <v>1212.6725725419062</v>
      </c>
      <c r="P219">
        <v>1212.6725725419062</v>
      </c>
      <c r="Q219">
        <v>1212.6725725419062</v>
      </c>
      <c r="R219">
        <v>1212.6725725419062</v>
      </c>
      <c r="S219" s="67">
        <f t="shared" si="4"/>
        <v>15467.905725419059</v>
      </c>
    </row>
    <row r="220" spans="1:19" x14ac:dyDescent="0.2">
      <c r="A220" t="s">
        <v>679</v>
      </c>
      <c r="B220" t="s">
        <v>1601</v>
      </c>
      <c r="C220" t="s">
        <v>680</v>
      </c>
      <c r="D220" t="s">
        <v>679</v>
      </c>
      <c r="E220" t="s">
        <v>1601</v>
      </c>
      <c r="F220" t="s">
        <v>680</v>
      </c>
      <c r="G220" s="79">
        <v>4383.7299999999996</v>
      </c>
      <c r="H220" s="79">
        <v>4251.71</v>
      </c>
      <c r="I220">
        <v>-453.50916981805972</v>
      </c>
      <c r="J220">
        <v>-453.50916981805972</v>
      </c>
      <c r="K220">
        <v>-453.50916981805972</v>
      </c>
      <c r="L220">
        <v>-453.50916981805972</v>
      </c>
      <c r="M220">
        <v>-453.50916981805972</v>
      </c>
      <c r="N220">
        <v>-453.50916981805972</v>
      </c>
      <c r="O220">
        <v>-453.50916981805972</v>
      </c>
      <c r="P220">
        <v>-453.50916981805972</v>
      </c>
      <c r="Q220">
        <v>-453.50916981805972</v>
      </c>
      <c r="R220">
        <v>-453.50916981805972</v>
      </c>
      <c r="S220" s="67">
        <f t="shared" si="4"/>
        <v>4100.3483018194038</v>
      </c>
    </row>
    <row r="221" spans="1:19" x14ac:dyDescent="0.2">
      <c r="A221" t="s">
        <v>351</v>
      </c>
      <c r="B221" t="s">
        <v>1458</v>
      </c>
      <c r="C221" t="s">
        <v>352</v>
      </c>
      <c r="D221" t="s">
        <v>351</v>
      </c>
      <c r="E221" t="s">
        <v>1458</v>
      </c>
      <c r="F221" t="s">
        <v>352</v>
      </c>
      <c r="G221" s="79">
        <v>41368.639999999999</v>
      </c>
      <c r="H221" s="79">
        <v>-1368.3400000000006</v>
      </c>
      <c r="I221">
        <v>-26455.222986634879</v>
      </c>
      <c r="J221">
        <v>-26455.222986634879</v>
      </c>
      <c r="K221">
        <v>-26455.222986634879</v>
      </c>
      <c r="L221">
        <v>-26455.222986634879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67">
        <f t="shared" si="4"/>
        <v>-65820.591946539527</v>
      </c>
    </row>
    <row r="222" spans="1:19" x14ac:dyDescent="0.2">
      <c r="A222" t="s">
        <v>681</v>
      </c>
      <c r="B222" t="s">
        <v>1602</v>
      </c>
      <c r="C222" t="s">
        <v>682</v>
      </c>
      <c r="D222" t="s">
        <v>681</v>
      </c>
      <c r="E222" t="s">
        <v>1602</v>
      </c>
      <c r="F222" t="s">
        <v>682</v>
      </c>
      <c r="G222" s="79">
        <v>4383.7299999999996</v>
      </c>
      <c r="H222" s="79">
        <v>-1109.02</v>
      </c>
      <c r="I222">
        <v>523.03828019200409</v>
      </c>
      <c r="J222">
        <v>523.03828019200409</v>
      </c>
      <c r="K222">
        <v>523.03828019200409</v>
      </c>
      <c r="L222">
        <v>523.03828019200409</v>
      </c>
      <c r="M222">
        <v>523.03828019200409</v>
      </c>
      <c r="N222">
        <v>523.03828019200409</v>
      </c>
      <c r="O222">
        <v>523.03828019200409</v>
      </c>
      <c r="P222">
        <v>523.03828019200409</v>
      </c>
      <c r="Q222">
        <v>523.03828019200409</v>
      </c>
      <c r="R222">
        <v>523.03828019200409</v>
      </c>
      <c r="S222" s="67">
        <f t="shared" si="4"/>
        <v>8505.0928019200401</v>
      </c>
    </row>
    <row r="223" spans="1:19" x14ac:dyDescent="0.2">
      <c r="A223" t="s">
        <v>683</v>
      </c>
      <c r="B223" t="s">
        <v>683</v>
      </c>
      <c r="C223" t="s">
        <v>684</v>
      </c>
      <c r="D223" t="s">
        <v>683</v>
      </c>
      <c r="E223" t="s">
        <v>683</v>
      </c>
      <c r="F223" t="s">
        <v>684</v>
      </c>
      <c r="G223" s="79">
        <v>0</v>
      </c>
      <c r="H223" s="79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67">
        <f t="shared" si="4"/>
        <v>0</v>
      </c>
    </row>
    <row r="224" spans="1:19" x14ac:dyDescent="0.2">
      <c r="A224" t="s">
        <v>685</v>
      </c>
      <c r="B224" t="s">
        <v>685</v>
      </c>
      <c r="C224" t="s">
        <v>686</v>
      </c>
      <c r="D224" t="s">
        <v>685</v>
      </c>
      <c r="E224" t="s">
        <v>685</v>
      </c>
      <c r="F224" t="s">
        <v>686</v>
      </c>
      <c r="G224" s="79">
        <v>0</v>
      </c>
      <c r="H224" s="79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s="67">
        <f t="shared" si="4"/>
        <v>0</v>
      </c>
    </row>
    <row r="225" spans="1:19" x14ac:dyDescent="0.2">
      <c r="A225" t="s">
        <v>687</v>
      </c>
      <c r="B225" t="s">
        <v>687</v>
      </c>
      <c r="C225" t="s">
        <v>688</v>
      </c>
      <c r="D225" t="s">
        <v>687</v>
      </c>
      <c r="E225" t="s">
        <v>687</v>
      </c>
      <c r="F225" t="s">
        <v>688</v>
      </c>
      <c r="G225" s="79">
        <v>0</v>
      </c>
      <c r="H225" s="79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s="67">
        <f t="shared" si="4"/>
        <v>0</v>
      </c>
    </row>
    <row r="226" spans="1:19" x14ac:dyDescent="0.2">
      <c r="A226" t="s">
        <v>689</v>
      </c>
      <c r="B226" t="s">
        <v>1603</v>
      </c>
      <c r="C226" t="s">
        <v>690</v>
      </c>
      <c r="D226" t="s">
        <v>689</v>
      </c>
      <c r="E226" t="s">
        <v>1603</v>
      </c>
      <c r="F226" t="s">
        <v>690</v>
      </c>
      <c r="G226" s="79">
        <v>3989.19</v>
      </c>
      <c r="H226" s="79">
        <v>-2591.29</v>
      </c>
      <c r="I226">
        <v>282.77879128763738</v>
      </c>
      <c r="J226">
        <v>282.77879128763738</v>
      </c>
      <c r="K226">
        <v>282.77879128763738</v>
      </c>
      <c r="L226">
        <v>282.77879128763738</v>
      </c>
      <c r="M226">
        <v>282.77879128763738</v>
      </c>
      <c r="N226">
        <v>282.77879128763738</v>
      </c>
      <c r="O226">
        <v>282.77879128763738</v>
      </c>
      <c r="P226">
        <v>282.77879128763738</v>
      </c>
      <c r="Q226">
        <v>282.77879128763738</v>
      </c>
      <c r="R226">
        <v>282.77879128763738</v>
      </c>
      <c r="S226" s="67">
        <f t="shared" si="4"/>
        <v>4225.687912876374</v>
      </c>
    </row>
    <row r="227" spans="1:19" x14ac:dyDescent="0.2">
      <c r="A227" t="s">
        <v>691</v>
      </c>
      <c r="B227" t="s">
        <v>1604</v>
      </c>
      <c r="C227" t="s">
        <v>692</v>
      </c>
      <c r="D227" t="s">
        <v>691</v>
      </c>
      <c r="E227" t="s">
        <v>1604</v>
      </c>
      <c r="F227" t="s">
        <v>692</v>
      </c>
      <c r="G227" s="79">
        <v>3989.19</v>
      </c>
      <c r="H227" s="79">
        <v>18542.309999999998</v>
      </c>
      <c r="I227">
        <v>-1377.5727975966006</v>
      </c>
      <c r="J227">
        <v>-1377.5727975966006</v>
      </c>
      <c r="K227">
        <v>-1377.5727975966006</v>
      </c>
      <c r="L227">
        <v>-1377.5727975966006</v>
      </c>
      <c r="M227">
        <v>-1377.5727975966006</v>
      </c>
      <c r="N227">
        <v>-1377.5727975966006</v>
      </c>
      <c r="O227">
        <v>-1377.5727975966006</v>
      </c>
      <c r="P227">
        <v>-1377.5727975966006</v>
      </c>
      <c r="Q227">
        <v>-1377.5727975966006</v>
      </c>
      <c r="R227">
        <v>-1377.5727975966006</v>
      </c>
      <c r="S227" s="67">
        <f t="shared" si="4"/>
        <v>8755.772024033995</v>
      </c>
    </row>
    <row r="228" spans="1:19" x14ac:dyDescent="0.2">
      <c r="A228" t="s">
        <v>693</v>
      </c>
      <c r="B228" t="s">
        <v>1605</v>
      </c>
      <c r="C228" t="s">
        <v>694</v>
      </c>
      <c r="D228" t="s">
        <v>693</v>
      </c>
      <c r="E228" t="s">
        <v>1605</v>
      </c>
      <c r="F228" t="s">
        <v>694</v>
      </c>
      <c r="G228" s="79">
        <v>4383.7299999999996</v>
      </c>
      <c r="H228" s="79">
        <v>-298.94000000000005</v>
      </c>
      <c r="I228">
        <v>3543.8047458775554</v>
      </c>
      <c r="J228">
        <v>3543.8047458775554</v>
      </c>
      <c r="K228">
        <v>3543.8047458775554</v>
      </c>
      <c r="L228">
        <v>3543.8047458775554</v>
      </c>
      <c r="M228">
        <v>3543.8047458775554</v>
      </c>
      <c r="N228">
        <v>3543.8047458775554</v>
      </c>
      <c r="O228">
        <v>3543.8047458775554</v>
      </c>
      <c r="P228">
        <v>3543.8047458775554</v>
      </c>
      <c r="Q228">
        <v>3543.8047458775554</v>
      </c>
      <c r="R228">
        <v>3543.8047458775554</v>
      </c>
      <c r="S228" s="67">
        <f t="shared" si="4"/>
        <v>39522.837458775546</v>
      </c>
    </row>
    <row r="229" spans="1:19" x14ac:dyDescent="0.2">
      <c r="A229" t="s">
        <v>695</v>
      </c>
      <c r="B229" t="s">
        <v>1606</v>
      </c>
      <c r="C229" t="s">
        <v>696</v>
      </c>
      <c r="D229" t="s">
        <v>695</v>
      </c>
      <c r="E229" t="s">
        <v>1606</v>
      </c>
      <c r="F229" t="s">
        <v>696</v>
      </c>
      <c r="G229" s="79">
        <v>4383.7299999999996</v>
      </c>
      <c r="H229" s="79">
        <v>11151.279999999999</v>
      </c>
      <c r="I229">
        <v>2953.4978887833227</v>
      </c>
      <c r="J229">
        <v>2953.4978887833227</v>
      </c>
      <c r="K229">
        <v>2953.4978887833227</v>
      </c>
      <c r="L229">
        <v>2953.4978887833227</v>
      </c>
      <c r="M229">
        <v>2953.4978887833227</v>
      </c>
      <c r="N229">
        <v>2953.4978887833227</v>
      </c>
      <c r="O229">
        <v>2953.4978887833227</v>
      </c>
      <c r="P229">
        <v>2953.4978887833227</v>
      </c>
      <c r="Q229">
        <v>2953.4978887833227</v>
      </c>
      <c r="R229">
        <v>2953.4978887833227</v>
      </c>
      <c r="S229" s="67">
        <f t="shared" si="4"/>
        <v>45069.98888783322</v>
      </c>
    </row>
    <row r="230" spans="1:19" x14ac:dyDescent="0.2">
      <c r="A230" t="s">
        <v>697</v>
      </c>
      <c r="B230" t="s">
        <v>1607</v>
      </c>
      <c r="C230" t="s">
        <v>698</v>
      </c>
      <c r="D230" t="s">
        <v>697</v>
      </c>
      <c r="E230" t="s">
        <v>1607</v>
      </c>
      <c r="F230" t="s">
        <v>698</v>
      </c>
      <c r="G230" s="79">
        <v>4383.7299999999996</v>
      </c>
      <c r="H230" s="79">
        <v>3037.21</v>
      </c>
      <c r="I230">
        <v>12480.35101150109</v>
      </c>
      <c r="J230">
        <v>12480.35101150109</v>
      </c>
      <c r="K230">
        <v>12480.35101150109</v>
      </c>
      <c r="L230">
        <v>12480.35101150109</v>
      </c>
      <c r="M230">
        <v>12480.35101150109</v>
      </c>
      <c r="N230">
        <v>12480.35101150109</v>
      </c>
      <c r="O230">
        <v>12480.35101150109</v>
      </c>
      <c r="P230">
        <v>12480.35101150109</v>
      </c>
      <c r="Q230">
        <v>12480.35101150109</v>
      </c>
      <c r="R230">
        <v>12480.35101150109</v>
      </c>
      <c r="S230" s="67">
        <f t="shared" si="4"/>
        <v>132224.4501150109</v>
      </c>
    </row>
    <row r="231" spans="1:19" x14ac:dyDescent="0.2">
      <c r="A231" t="s">
        <v>699</v>
      </c>
      <c r="B231" t="s">
        <v>1608</v>
      </c>
      <c r="C231" t="s">
        <v>700</v>
      </c>
      <c r="D231" t="s">
        <v>699</v>
      </c>
      <c r="E231" t="s">
        <v>1608</v>
      </c>
      <c r="F231" t="s">
        <v>700</v>
      </c>
      <c r="G231" s="79">
        <v>4383.7299999999996</v>
      </c>
      <c r="H231" s="79">
        <v>13071.01</v>
      </c>
      <c r="I231">
        <v>5422.1580070525088</v>
      </c>
      <c r="J231">
        <v>5422.1580070525088</v>
      </c>
      <c r="K231">
        <v>5422.1580070525088</v>
      </c>
      <c r="L231">
        <v>5422.1580070525088</v>
      </c>
      <c r="M231">
        <v>5422.1580070525088</v>
      </c>
      <c r="N231">
        <v>5422.1580070525088</v>
      </c>
      <c r="O231">
        <v>5422.1580070525088</v>
      </c>
      <c r="P231">
        <v>5422.1580070525088</v>
      </c>
      <c r="Q231">
        <v>5422.1580070525088</v>
      </c>
      <c r="R231">
        <v>5422.1580070525088</v>
      </c>
      <c r="S231" s="67">
        <f t="shared" si="4"/>
        <v>71676.320070525093</v>
      </c>
    </row>
    <row r="232" spans="1:19" x14ac:dyDescent="0.2">
      <c r="A232" t="s">
        <v>353</v>
      </c>
      <c r="B232" t="s">
        <v>1459</v>
      </c>
      <c r="C232" t="s">
        <v>354</v>
      </c>
      <c r="D232" t="s">
        <v>353</v>
      </c>
      <c r="E232" t="s">
        <v>1459</v>
      </c>
      <c r="F232" t="s">
        <v>354</v>
      </c>
      <c r="G232" s="79">
        <v>11640.63</v>
      </c>
      <c r="H232" s="79">
        <v>5102.76</v>
      </c>
      <c r="I232">
        <v>5555.65999745712</v>
      </c>
      <c r="J232">
        <v>5555.65999745712</v>
      </c>
      <c r="K232">
        <v>5555.65999745712</v>
      </c>
      <c r="L232">
        <v>5555.65999745712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67">
        <f t="shared" si="4"/>
        <v>38966.029989828487</v>
      </c>
    </row>
    <row r="233" spans="1:19" x14ac:dyDescent="0.2">
      <c r="A233" t="s">
        <v>701</v>
      </c>
      <c r="B233" t="s">
        <v>1609</v>
      </c>
      <c r="C233" t="s">
        <v>702</v>
      </c>
      <c r="D233" t="s">
        <v>701</v>
      </c>
      <c r="E233" t="s">
        <v>1609</v>
      </c>
      <c r="F233" t="s">
        <v>702</v>
      </c>
      <c r="G233" s="79">
        <v>4383.7299999999996</v>
      </c>
      <c r="H233" s="79">
        <v>12488.93</v>
      </c>
      <c r="I233">
        <v>9364.9218150704764</v>
      </c>
      <c r="J233">
        <v>9364.9218150704764</v>
      </c>
      <c r="K233">
        <v>9364.9218150704764</v>
      </c>
      <c r="L233">
        <v>9364.9218150704764</v>
      </c>
      <c r="M233">
        <v>9364.9218150704764</v>
      </c>
      <c r="N233">
        <v>9364.9218150704764</v>
      </c>
      <c r="O233">
        <v>9364.9218150704764</v>
      </c>
      <c r="P233">
        <v>9364.9218150704764</v>
      </c>
      <c r="Q233">
        <v>9364.9218150704764</v>
      </c>
      <c r="R233">
        <v>9364.9218150704764</v>
      </c>
      <c r="S233" s="67">
        <f t="shared" si="4"/>
        <v>110521.87815070475</v>
      </c>
    </row>
    <row r="234" spans="1:19" x14ac:dyDescent="0.2">
      <c r="A234" t="s">
        <v>703</v>
      </c>
      <c r="B234" t="s">
        <v>703</v>
      </c>
      <c r="C234" t="s">
        <v>704</v>
      </c>
      <c r="D234" t="s">
        <v>703</v>
      </c>
      <c r="E234" t="s">
        <v>703</v>
      </c>
      <c r="F234" t="s">
        <v>704</v>
      </c>
      <c r="G234" s="79">
        <v>0</v>
      </c>
      <c r="H234" s="79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s="67">
        <f t="shared" si="4"/>
        <v>0</v>
      </c>
    </row>
    <row r="235" spans="1:19" x14ac:dyDescent="0.2">
      <c r="A235" t="s">
        <v>705</v>
      </c>
      <c r="B235" t="s">
        <v>1610</v>
      </c>
      <c r="C235" t="s">
        <v>706</v>
      </c>
      <c r="D235" t="s">
        <v>705</v>
      </c>
      <c r="E235" t="s">
        <v>1610</v>
      </c>
      <c r="F235" t="s">
        <v>706</v>
      </c>
      <c r="G235" s="79">
        <v>16737.98</v>
      </c>
      <c r="H235" s="79">
        <v>-16594.690000000002</v>
      </c>
      <c r="I235">
        <v>4665.2338712386409</v>
      </c>
      <c r="J235">
        <v>4665.2338712386409</v>
      </c>
      <c r="K235">
        <v>4665.2338712386409</v>
      </c>
      <c r="L235">
        <v>4665.2338712386409</v>
      </c>
      <c r="M235">
        <v>4665.2338712386409</v>
      </c>
      <c r="N235">
        <v>4665.2338712386409</v>
      </c>
      <c r="O235">
        <v>4665.2338712386409</v>
      </c>
      <c r="P235">
        <v>4665.2338712386409</v>
      </c>
      <c r="Q235">
        <v>4665.2338712386409</v>
      </c>
      <c r="R235">
        <v>4665.2338712386409</v>
      </c>
      <c r="S235" s="67">
        <f t="shared" si="4"/>
        <v>46795.628712386402</v>
      </c>
    </row>
    <row r="236" spans="1:19" x14ac:dyDescent="0.2">
      <c r="A236" t="s">
        <v>707</v>
      </c>
      <c r="B236" t="s">
        <v>1611</v>
      </c>
      <c r="C236" t="s">
        <v>708</v>
      </c>
      <c r="D236" t="s">
        <v>707</v>
      </c>
      <c r="E236" t="s">
        <v>1611</v>
      </c>
      <c r="F236" t="s">
        <v>708</v>
      </c>
      <c r="G236" s="79">
        <v>4383.7299999999996</v>
      </c>
      <c r="H236" s="79">
        <v>739.12</v>
      </c>
      <c r="I236">
        <v>2040.675711335864</v>
      </c>
      <c r="J236">
        <v>2040.675711335864</v>
      </c>
      <c r="K236">
        <v>2040.675711335864</v>
      </c>
      <c r="L236">
        <v>2040.675711335864</v>
      </c>
      <c r="M236">
        <v>2040.675711335864</v>
      </c>
      <c r="N236">
        <v>2040.675711335864</v>
      </c>
      <c r="O236">
        <v>2040.675711335864</v>
      </c>
      <c r="P236">
        <v>2040.675711335864</v>
      </c>
      <c r="Q236">
        <v>2040.675711335864</v>
      </c>
      <c r="R236">
        <v>2040.675711335864</v>
      </c>
      <c r="S236" s="67">
        <f t="shared" si="4"/>
        <v>25529.607113358645</v>
      </c>
    </row>
    <row r="237" spans="1:19" x14ac:dyDescent="0.2">
      <c r="A237" t="s">
        <v>709</v>
      </c>
      <c r="B237" t="s">
        <v>1612</v>
      </c>
      <c r="C237" t="s">
        <v>710</v>
      </c>
      <c r="D237" t="s">
        <v>709</v>
      </c>
      <c r="E237" t="s">
        <v>1612</v>
      </c>
      <c r="F237" t="s">
        <v>710</v>
      </c>
      <c r="G237" s="79">
        <v>4383.7299999999996</v>
      </c>
      <c r="H237" s="79">
        <v>15875.94</v>
      </c>
      <c r="I237">
        <v>228.01444149498593</v>
      </c>
      <c r="J237">
        <v>228.01444149498593</v>
      </c>
      <c r="K237">
        <v>228.01444149498593</v>
      </c>
      <c r="L237">
        <v>228.01444149498593</v>
      </c>
      <c r="M237">
        <v>228.01444149498593</v>
      </c>
      <c r="N237">
        <v>228.01444149498593</v>
      </c>
      <c r="O237">
        <v>228.01444149498593</v>
      </c>
      <c r="P237">
        <v>228.01444149498593</v>
      </c>
      <c r="Q237">
        <v>228.01444149498593</v>
      </c>
      <c r="R237">
        <v>228.01444149498593</v>
      </c>
      <c r="S237" s="67">
        <f t="shared" si="4"/>
        <v>22539.814414949862</v>
      </c>
    </row>
    <row r="238" spans="1:19" x14ac:dyDescent="0.2">
      <c r="A238" t="s">
        <v>711</v>
      </c>
      <c r="B238" t="s">
        <v>1613</v>
      </c>
      <c r="C238" t="s">
        <v>712</v>
      </c>
      <c r="D238" t="s">
        <v>711</v>
      </c>
      <c r="E238" t="s">
        <v>1613</v>
      </c>
      <c r="F238" t="s">
        <v>712</v>
      </c>
      <c r="G238" s="79">
        <v>3989.19</v>
      </c>
      <c r="H238" s="79">
        <v>2116.94</v>
      </c>
      <c r="I238">
        <v>2833.7171316997487</v>
      </c>
      <c r="J238">
        <v>2833.7171316997487</v>
      </c>
      <c r="K238">
        <v>2833.7171316997487</v>
      </c>
      <c r="L238">
        <v>2833.7171316997487</v>
      </c>
      <c r="M238">
        <v>2833.7171316997487</v>
      </c>
      <c r="N238">
        <v>2833.7171316997487</v>
      </c>
      <c r="O238">
        <v>2833.7171316997487</v>
      </c>
      <c r="P238">
        <v>2833.7171316997487</v>
      </c>
      <c r="Q238">
        <v>2833.7171316997487</v>
      </c>
      <c r="R238">
        <v>2833.7171316997487</v>
      </c>
      <c r="S238" s="67">
        <f t="shared" si="4"/>
        <v>34443.301316997487</v>
      </c>
    </row>
    <row r="239" spans="1:19" x14ac:dyDescent="0.2">
      <c r="A239" t="s">
        <v>713</v>
      </c>
      <c r="B239" t="s">
        <v>1614</v>
      </c>
      <c r="C239" t="s">
        <v>714</v>
      </c>
      <c r="D239" t="s">
        <v>713</v>
      </c>
      <c r="E239" t="s">
        <v>1614</v>
      </c>
      <c r="F239" t="s">
        <v>714</v>
      </c>
      <c r="G239" s="79">
        <v>4383.7299999999996</v>
      </c>
      <c r="H239" s="79">
        <v>1574.1100000000001</v>
      </c>
      <c r="I239">
        <v>3675.6150094779641</v>
      </c>
      <c r="J239">
        <v>3675.6150094779641</v>
      </c>
      <c r="K239">
        <v>3675.6150094779641</v>
      </c>
      <c r="L239">
        <v>3675.6150094779641</v>
      </c>
      <c r="M239">
        <v>3675.6150094779641</v>
      </c>
      <c r="N239">
        <v>3675.6150094779641</v>
      </c>
      <c r="O239">
        <v>3675.6150094779641</v>
      </c>
      <c r="P239">
        <v>3675.6150094779641</v>
      </c>
      <c r="Q239">
        <v>3675.6150094779641</v>
      </c>
      <c r="R239">
        <v>3675.6150094779641</v>
      </c>
      <c r="S239" s="67">
        <f t="shared" si="4"/>
        <v>42713.990094779656</v>
      </c>
    </row>
    <row r="240" spans="1:19" x14ac:dyDescent="0.2">
      <c r="A240" t="s">
        <v>715</v>
      </c>
      <c r="B240" t="s">
        <v>1615</v>
      </c>
      <c r="C240" t="s">
        <v>716</v>
      </c>
      <c r="D240" t="s">
        <v>715</v>
      </c>
      <c r="E240" t="s">
        <v>1615</v>
      </c>
      <c r="F240" t="s">
        <v>716</v>
      </c>
      <c r="G240" s="79">
        <v>4383.7299999999996</v>
      </c>
      <c r="H240" s="79">
        <v>3990.4</v>
      </c>
      <c r="I240">
        <v>3503.8035121475568</v>
      </c>
      <c r="J240">
        <v>3503.8035121475568</v>
      </c>
      <c r="K240">
        <v>3503.8035121475568</v>
      </c>
      <c r="L240">
        <v>3503.8035121475568</v>
      </c>
      <c r="M240">
        <v>3503.8035121475568</v>
      </c>
      <c r="N240">
        <v>3503.8035121475568</v>
      </c>
      <c r="O240">
        <v>3503.8035121475568</v>
      </c>
      <c r="P240">
        <v>3503.8035121475568</v>
      </c>
      <c r="Q240">
        <v>3503.8035121475568</v>
      </c>
      <c r="R240">
        <v>3503.8035121475568</v>
      </c>
      <c r="S240" s="67">
        <f t="shared" si="4"/>
        <v>43412.165121475555</v>
      </c>
    </row>
    <row r="241" spans="1:19" x14ac:dyDescent="0.2">
      <c r="A241" t="s">
        <v>717</v>
      </c>
      <c r="B241" t="s">
        <v>1616</v>
      </c>
      <c r="C241" t="s">
        <v>718</v>
      </c>
      <c r="D241" t="s">
        <v>717</v>
      </c>
      <c r="E241" t="s">
        <v>1616</v>
      </c>
      <c r="F241" t="s">
        <v>718</v>
      </c>
      <c r="G241" s="79">
        <v>4383.7299999999996</v>
      </c>
      <c r="H241" s="79">
        <v>-1549.88</v>
      </c>
      <c r="I241">
        <v>6641.0791109223665</v>
      </c>
      <c r="J241">
        <v>6641.0791109223665</v>
      </c>
      <c r="K241">
        <v>6641.0791109223665</v>
      </c>
      <c r="L241">
        <v>6641.0791109223665</v>
      </c>
      <c r="M241">
        <v>6641.0791109223665</v>
      </c>
      <c r="N241">
        <v>6641.0791109223665</v>
      </c>
      <c r="O241">
        <v>6641.0791109223665</v>
      </c>
      <c r="P241">
        <v>6641.0791109223665</v>
      </c>
      <c r="Q241">
        <v>6641.0791109223665</v>
      </c>
      <c r="R241">
        <v>6641.0791109223665</v>
      </c>
      <c r="S241" s="67">
        <f t="shared" si="4"/>
        <v>69244.641109223652</v>
      </c>
    </row>
    <row r="242" spans="1:19" x14ac:dyDescent="0.2">
      <c r="A242" t="s">
        <v>719</v>
      </c>
      <c r="B242" t="s">
        <v>1617</v>
      </c>
      <c r="C242" t="s">
        <v>720</v>
      </c>
      <c r="D242" t="s">
        <v>719</v>
      </c>
      <c r="E242" t="s">
        <v>1617</v>
      </c>
      <c r="F242" t="s">
        <v>720</v>
      </c>
      <c r="G242" s="79">
        <v>16737.96</v>
      </c>
      <c r="H242" s="79">
        <v>789.01</v>
      </c>
      <c r="I242">
        <v>766.03591611869251</v>
      </c>
      <c r="J242">
        <v>766.03591611869251</v>
      </c>
      <c r="K242">
        <v>766.03591611869251</v>
      </c>
      <c r="L242">
        <v>766.03591611869251</v>
      </c>
      <c r="M242">
        <v>766.03591611869251</v>
      </c>
      <c r="N242">
        <v>766.03591611869251</v>
      </c>
      <c r="O242">
        <v>766.03591611869251</v>
      </c>
      <c r="P242">
        <v>766.03591611869251</v>
      </c>
      <c r="Q242">
        <v>766.03591611869251</v>
      </c>
      <c r="R242">
        <v>766.03591611869251</v>
      </c>
      <c r="S242" s="67">
        <f t="shared" si="4"/>
        <v>25187.329161186932</v>
      </c>
    </row>
    <row r="243" spans="1:19" x14ac:dyDescent="0.2">
      <c r="A243" t="s">
        <v>355</v>
      </c>
      <c r="B243" t="s">
        <v>1460</v>
      </c>
      <c r="C243" t="s">
        <v>356</v>
      </c>
      <c r="D243" t="s">
        <v>355</v>
      </c>
      <c r="E243" t="s">
        <v>1460</v>
      </c>
      <c r="F243" t="s">
        <v>356</v>
      </c>
      <c r="G243" s="79">
        <v>5804.7699999999995</v>
      </c>
      <c r="H243" s="79">
        <v>4077.62</v>
      </c>
      <c r="I243">
        <v>84810.156532846362</v>
      </c>
      <c r="J243">
        <v>84810.156532846362</v>
      </c>
      <c r="K243">
        <v>84810.156532846362</v>
      </c>
      <c r="L243">
        <v>84810.156532846362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67">
        <f t="shared" si="4"/>
        <v>349123.01613138546</v>
      </c>
    </row>
    <row r="244" spans="1:19" x14ac:dyDescent="0.2">
      <c r="A244" t="s">
        <v>721</v>
      </c>
      <c r="B244" t="s">
        <v>1618</v>
      </c>
      <c r="C244" t="s">
        <v>722</v>
      </c>
      <c r="D244" t="s">
        <v>721</v>
      </c>
      <c r="E244" t="s">
        <v>1618</v>
      </c>
      <c r="F244" t="s">
        <v>722</v>
      </c>
      <c r="G244" s="79">
        <v>16737.96</v>
      </c>
      <c r="H244" s="79">
        <v>-12464.359999999999</v>
      </c>
      <c r="I244">
        <v>689.65717015203495</v>
      </c>
      <c r="J244">
        <v>689.65717015203495</v>
      </c>
      <c r="K244">
        <v>689.65717015203495</v>
      </c>
      <c r="L244">
        <v>689.65717015203495</v>
      </c>
      <c r="M244">
        <v>689.65717015203495</v>
      </c>
      <c r="N244">
        <v>689.65717015203495</v>
      </c>
      <c r="O244">
        <v>689.65717015203495</v>
      </c>
      <c r="P244">
        <v>689.65717015203495</v>
      </c>
      <c r="Q244">
        <v>689.65717015203495</v>
      </c>
      <c r="R244">
        <v>689.65717015203495</v>
      </c>
      <c r="S244" s="67">
        <f t="shared" si="4"/>
        <v>11170.171701520352</v>
      </c>
    </row>
    <row r="245" spans="1:19" x14ac:dyDescent="0.2">
      <c r="A245" t="s">
        <v>723</v>
      </c>
      <c r="B245" t="s">
        <v>1619</v>
      </c>
      <c r="C245" t="s">
        <v>724</v>
      </c>
      <c r="D245" t="s">
        <v>723</v>
      </c>
      <c r="E245" t="s">
        <v>1619</v>
      </c>
      <c r="F245" t="s">
        <v>724</v>
      </c>
      <c r="G245" s="79">
        <v>4383.7299999999996</v>
      </c>
      <c r="H245" s="79">
        <v>1034.8000000000002</v>
      </c>
      <c r="I245">
        <v>328.21155259207427</v>
      </c>
      <c r="J245">
        <v>328.21155259207427</v>
      </c>
      <c r="K245">
        <v>328.21155259207427</v>
      </c>
      <c r="L245">
        <v>328.21155259207427</v>
      </c>
      <c r="M245">
        <v>328.21155259207427</v>
      </c>
      <c r="N245">
        <v>328.21155259207427</v>
      </c>
      <c r="O245">
        <v>328.21155259207427</v>
      </c>
      <c r="P245">
        <v>328.21155259207427</v>
      </c>
      <c r="Q245">
        <v>328.21155259207427</v>
      </c>
      <c r="R245">
        <v>328.21155259207427</v>
      </c>
      <c r="S245" s="67">
        <f t="shared" si="4"/>
        <v>8700.6455259207432</v>
      </c>
    </row>
    <row r="246" spans="1:19" x14ac:dyDescent="0.2">
      <c r="A246" t="s">
        <v>725</v>
      </c>
      <c r="B246" t="s">
        <v>725</v>
      </c>
      <c r="C246" t="s">
        <v>726</v>
      </c>
      <c r="D246" t="s">
        <v>725</v>
      </c>
      <c r="E246" t="s">
        <v>725</v>
      </c>
      <c r="F246" t="s">
        <v>726</v>
      </c>
      <c r="G246" s="79">
        <v>0</v>
      </c>
      <c r="H246" s="79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s="67">
        <f t="shared" si="4"/>
        <v>0</v>
      </c>
    </row>
    <row r="247" spans="1:19" x14ac:dyDescent="0.2">
      <c r="A247" t="s">
        <v>727</v>
      </c>
      <c r="B247" t="s">
        <v>1620</v>
      </c>
      <c r="C247" t="s">
        <v>728</v>
      </c>
      <c r="D247" t="s">
        <v>727</v>
      </c>
      <c r="E247" t="s">
        <v>1620</v>
      </c>
      <c r="F247" t="s">
        <v>728</v>
      </c>
      <c r="G247" s="79">
        <v>4383.7299999999996</v>
      </c>
      <c r="H247" s="79">
        <v>5197.71</v>
      </c>
      <c r="I247">
        <v>0</v>
      </c>
      <c r="J247">
        <v>20691.856997455805</v>
      </c>
      <c r="K247">
        <v>14706.702781697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 s="67">
        <f t="shared" si="4"/>
        <v>44979.9997791528</v>
      </c>
    </row>
    <row r="248" spans="1:19" x14ac:dyDescent="0.2">
      <c r="A248" t="s">
        <v>729</v>
      </c>
      <c r="B248" t="s">
        <v>729</v>
      </c>
      <c r="C248" t="s">
        <v>730</v>
      </c>
      <c r="D248" t="s">
        <v>729</v>
      </c>
      <c r="E248" t="s">
        <v>729</v>
      </c>
      <c r="F248" t="s">
        <v>730</v>
      </c>
      <c r="G248" s="79">
        <v>0</v>
      </c>
      <c r="H248" s="79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s="67">
        <f t="shared" si="4"/>
        <v>0</v>
      </c>
    </row>
    <row r="249" spans="1:19" x14ac:dyDescent="0.2">
      <c r="A249" t="s">
        <v>731</v>
      </c>
      <c r="B249" t="s">
        <v>1621</v>
      </c>
      <c r="C249" t="s">
        <v>732</v>
      </c>
      <c r="D249" t="s">
        <v>731</v>
      </c>
      <c r="E249" t="s">
        <v>1621</v>
      </c>
      <c r="F249" t="s">
        <v>732</v>
      </c>
      <c r="G249" s="79">
        <v>4383.7299999999996</v>
      </c>
      <c r="H249" s="79">
        <v>1497.44</v>
      </c>
      <c r="I249">
        <v>0</v>
      </c>
      <c r="J249">
        <v>0</v>
      </c>
      <c r="K249">
        <v>20629.40493995932</v>
      </c>
      <c r="L249">
        <v>10026.250452442166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s="67">
        <f t="shared" si="4"/>
        <v>36536.825392401486</v>
      </c>
    </row>
    <row r="250" spans="1:19" x14ac:dyDescent="0.2">
      <c r="A250" t="s">
        <v>733</v>
      </c>
      <c r="B250" t="s">
        <v>1622</v>
      </c>
      <c r="C250" t="s">
        <v>734</v>
      </c>
      <c r="D250" t="s">
        <v>733</v>
      </c>
      <c r="E250" t="s">
        <v>1622</v>
      </c>
      <c r="F250" t="s">
        <v>734</v>
      </c>
      <c r="G250" s="79">
        <v>4383.7299999999996</v>
      </c>
      <c r="H250" s="79">
        <v>-3978.1</v>
      </c>
      <c r="I250">
        <v>0</v>
      </c>
      <c r="J250">
        <v>0</v>
      </c>
      <c r="K250">
        <v>25786.756174949151</v>
      </c>
      <c r="L250">
        <v>28585.261016859036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 s="67">
        <f t="shared" si="4"/>
        <v>54777.647191808188</v>
      </c>
    </row>
    <row r="251" spans="1:19" x14ac:dyDescent="0.2">
      <c r="A251" t="s">
        <v>735</v>
      </c>
      <c r="B251" t="s">
        <v>1623</v>
      </c>
      <c r="C251" t="s">
        <v>736</v>
      </c>
      <c r="D251" t="s">
        <v>735</v>
      </c>
      <c r="E251" t="s">
        <v>1623</v>
      </c>
      <c r="F251" t="s">
        <v>736</v>
      </c>
      <c r="G251" s="79">
        <v>4383.7299999999996</v>
      </c>
      <c r="H251" s="79">
        <v>-416.90000000000003</v>
      </c>
      <c r="I251">
        <v>0</v>
      </c>
      <c r="J251">
        <v>0</v>
      </c>
      <c r="K251">
        <v>20629.40493995932</v>
      </c>
      <c r="L251">
        <v>7174.1059083792125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 s="67">
        <f t="shared" si="4"/>
        <v>31770.340848338532</v>
      </c>
    </row>
    <row r="252" spans="1:19" x14ac:dyDescent="0.2">
      <c r="A252" t="s">
        <v>737</v>
      </c>
      <c r="B252" t="s">
        <v>1624</v>
      </c>
      <c r="C252" t="s">
        <v>738</v>
      </c>
      <c r="D252" t="s">
        <v>737</v>
      </c>
      <c r="E252" t="s">
        <v>1624</v>
      </c>
      <c r="F252" t="s">
        <v>738</v>
      </c>
      <c r="G252" s="79">
        <v>4383.7299999999996</v>
      </c>
      <c r="H252" s="79">
        <v>-2677.74</v>
      </c>
      <c r="I252">
        <v>0</v>
      </c>
      <c r="J252">
        <v>0</v>
      </c>
      <c r="K252">
        <v>15472.05370496949</v>
      </c>
      <c r="L252">
        <v>15025.480351581024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 s="67">
        <f t="shared" si="4"/>
        <v>32203.524056550512</v>
      </c>
    </row>
    <row r="253" spans="1:19" x14ac:dyDescent="0.2">
      <c r="A253" t="s">
        <v>739</v>
      </c>
      <c r="B253" t="s">
        <v>1625</v>
      </c>
      <c r="C253" t="s">
        <v>740</v>
      </c>
      <c r="D253" t="s">
        <v>739</v>
      </c>
      <c r="E253" t="s">
        <v>1625</v>
      </c>
      <c r="F253" t="s">
        <v>740</v>
      </c>
      <c r="G253" s="79">
        <v>4383.7299999999996</v>
      </c>
      <c r="H253" s="79">
        <v>-1896.2</v>
      </c>
      <c r="I253">
        <v>0</v>
      </c>
      <c r="J253">
        <v>0</v>
      </c>
      <c r="K253">
        <v>10314.70246997966</v>
      </c>
      <c r="L253">
        <v>5134.0660360108332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 s="67">
        <f t="shared" si="4"/>
        <v>17936.298505990493</v>
      </c>
    </row>
    <row r="254" spans="1:19" x14ac:dyDescent="0.2">
      <c r="A254" t="s">
        <v>357</v>
      </c>
      <c r="B254" t="s">
        <v>1461</v>
      </c>
      <c r="C254" t="s">
        <v>358</v>
      </c>
      <c r="D254" t="s">
        <v>357</v>
      </c>
      <c r="E254" t="s">
        <v>1461</v>
      </c>
      <c r="F254" t="s">
        <v>358</v>
      </c>
      <c r="G254" s="79">
        <v>9968.31</v>
      </c>
      <c r="H254" s="79">
        <v>38205.370000000003</v>
      </c>
      <c r="I254">
        <v>114348.95671224128</v>
      </c>
      <c r="J254">
        <v>114348.95671224128</v>
      </c>
      <c r="K254">
        <v>114348.95671224128</v>
      </c>
      <c r="L254">
        <v>114348.95671224128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67">
        <f t="shared" si="4"/>
        <v>505569.50684896513</v>
      </c>
    </row>
    <row r="255" spans="1:19" x14ac:dyDescent="0.2">
      <c r="A255" t="s">
        <v>741</v>
      </c>
      <c r="B255" t="s">
        <v>1626</v>
      </c>
      <c r="C255" t="s">
        <v>742</v>
      </c>
      <c r="D255" t="s">
        <v>741</v>
      </c>
      <c r="E255" t="s">
        <v>1626</v>
      </c>
      <c r="F255" t="s">
        <v>742</v>
      </c>
      <c r="G255" s="79">
        <v>4383.7299999999996</v>
      </c>
      <c r="H255" s="79">
        <v>-4346.2</v>
      </c>
      <c r="I255">
        <v>0</v>
      </c>
      <c r="J255">
        <v>0</v>
      </c>
      <c r="K255">
        <v>10314.70246997966</v>
      </c>
      <c r="L255">
        <v>3097.1140141051719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 s="67">
        <f t="shared" si="4"/>
        <v>13449.346484084832</v>
      </c>
    </row>
    <row r="256" spans="1:19" x14ac:dyDescent="0.2">
      <c r="A256" t="s">
        <v>743</v>
      </c>
      <c r="B256" t="s">
        <v>1627</v>
      </c>
      <c r="C256" t="s">
        <v>744</v>
      </c>
      <c r="D256" t="s">
        <v>743</v>
      </c>
      <c r="E256" t="s">
        <v>1627</v>
      </c>
      <c r="F256" t="s">
        <v>744</v>
      </c>
      <c r="G256" s="79">
        <v>4383.7299999999996</v>
      </c>
      <c r="H256" s="79">
        <v>4386.9000000000005</v>
      </c>
      <c r="I256">
        <v>0</v>
      </c>
      <c r="J256">
        <v>0</v>
      </c>
      <c r="K256">
        <v>14314.905580654198</v>
      </c>
      <c r="L256">
        <v>14284.55739097394</v>
      </c>
      <c r="M256">
        <v>14334.475255277919</v>
      </c>
      <c r="N256">
        <v>0</v>
      </c>
      <c r="O256">
        <v>0</v>
      </c>
      <c r="P256">
        <v>0</v>
      </c>
      <c r="Q256">
        <v>0</v>
      </c>
      <c r="R256">
        <v>0</v>
      </c>
      <c r="S256" s="67">
        <f t="shared" si="4"/>
        <v>51704.568226906056</v>
      </c>
    </row>
    <row r="257" spans="1:19" x14ac:dyDescent="0.2">
      <c r="A257" t="s">
        <v>745</v>
      </c>
      <c r="B257" t="s">
        <v>1628</v>
      </c>
      <c r="C257" t="s">
        <v>746</v>
      </c>
      <c r="D257" t="s">
        <v>745</v>
      </c>
      <c r="E257" t="s">
        <v>1628</v>
      </c>
      <c r="F257" t="s">
        <v>746</v>
      </c>
      <c r="G257" s="79">
        <v>4383.7299999999996</v>
      </c>
      <c r="H257" s="79">
        <v>-1945.25</v>
      </c>
      <c r="I257">
        <v>0</v>
      </c>
      <c r="J257">
        <v>0</v>
      </c>
      <c r="K257">
        <v>18206.035922154413</v>
      </c>
      <c r="L257">
        <v>18167.438375815178</v>
      </c>
      <c r="M257">
        <v>18230.925097788644</v>
      </c>
      <c r="N257">
        <v>0</v>
      </c>
      <c r="O257">
        <v>0</v>
      </c>
      <c r="P257">
        <v>0</v>
      </c>
      <c r="Q257">
        <v>0</v>
      </c>
      <c r="R257">
        <v>0</v>
      </c>
      <c r="S257" s="67">
        <f t="shared" si="4"/>
        <v>57042.879395758238</v>
      </c>
    </row>
    <row r="258" spans="1:19" x14ac:dyDescent="0.2">
      <c r="A258" t="s">
        <v>747</v>
      </c>
      <c r="B258" t="s">
        <v>1629</v>
      </c>
      <c r="C258" t="s">
        <v>748</v>
      </c>
      <c r="D258" t="s">
        <v>747</v>
      </c>
      <c r="E258" t="s">
        <v>1629</v>
      </c>
      <c r="F258" t="s">
        <v>748</v>
      </c>
      <c r="G258" s="79">
        <v>4383.7299999999996</v>
      </c>
      <c r="H258" s="79">
        <v>18464.830000000002</v>
      </c>
      <c r="I258">
        <v>0</v>
      </c>
      <c r="J258">
        <v>0</v>
      </c>
      <c r="K258">
        <v>10314.70246997966</v>
      </c>
      <c r="L258">
        <v>9356.1869020325739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 s="67">
        <f t="shared" si="4"/>
        <v>42519.449372012234</v>
      </c>
    </row>
    <row r="259" spans="1:19" x14ac:dyDescent="0.2">
      <c r="A259" t="s">
        <v>749</v>
      </c>
      <c r="B259" t="s">
        <v>749</v>
      </c>
      <c r="C259" t="s">
        <v>750</v>
      </c>
      <c r="D259" t="s">
        <v>749</v>
      </c>
      <c r="E259" t="s">
        <v>749</v>
      </c>
      <c r="F259" t="s">
        <v>750</v>
      </c>
      <c r="G259" s="79">
        <v>0</v>
      </c>
      <c r="H259" s="7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s="67">
        <f t="shared" si="4"/>
        <v>0</v>
      </c>
    </row>
    <row r="260" spans="1:19" x14ac:dyDescent="0.2">
      <c r="A260" t="s">
        <v>751</v>
      </c>
      <c r="B260" t="s">
        <v>1630</v>
      </c>
      <c r="C260" t="s">
        <v>752</v>
      </c>
      <c r="D260" t="s">
        <v>751</v>
      </c>
      <c r="E260" t="s">
        <v>1630</v>
      </c>
      <c r="F260" t="s">
        <v>752</v>
      </c>
      <c r="G260" s="79">
        <v>4383.7299999999996</v>
      </c>
      <c r="H260" s="79">
        <v>3224.2599999999998</v>
      </c>
      <c r="I260">
        <v>0</v>
      </c>
      <c r="J260">
        <v>0</v>
      </c>
      <c r="K260">
        <v>5157.3512349898301</v>
      </c>
      <c r="L260">
        <v>4187.1252274442804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 s="67">
        <f t="shared" si="4"/>
        <v>16952.466462434109</v>
      </c>
    </row>
    <row r="261" spans="1:19" x14ac:dyDescent="0.2">
      <c r="A261" t="s">
        <v>753</v>
      </c>
      <c r="B261" t="s">
        <v>1631</v>
      </c>
      <c r="C261" t="s">
        <v>754</v>
      </c>
      <c r="D261" t="s">
        <v>753</v>
      </c>
      <c r="E261" t="s">
        <v>1631</v>
      </c>
      <c r="F261" t="s">
        <v>754</v>
      </c>
      <c r="G261" s="79">
        <v>16737.96</v>
      </c>
      <c r="H261" s="79">
        <v>-5411.67</v>
      </c>
      <c r="I261">
        <v>0</v>
      </c>
      <c r="J261">
        <v>0</v>
      </c>
      <c r="K261">
        <v>5157.3512349898301</v>
      </c>
      <c r="L261">
        <v>31907.788114742547</v>
      </c>
      <c r="M261">
        <v>53311.086549981825</v>
      </c>
      <c r="N261">
        <v>40330.635911821817</v>
      </c>
      <c r="O261">
        <v>16723.264016265664</v>
      </c>
      <c r="P261">
        <v>33037.293215686856</v>
      </c>
      <c r="Q261">
        <v>16354.957075306416</v>
      </c>
      <c r="R261">
        <v>16450.992897266784</v>
      </c>
      <c r="S261" s="67">
        <f t="shared" ref="S261:S324" si="5">SUM(G261:R261)</f>
        <v>224599.65901606175</v>
      </c>
    </row>
    <row r="262" spans="1:19" x14ac:dyDescent="0.2">
      <c r="A262" t="s">
        <v>755</v>
      </c>
      <c r="B262" t="s">
        <v>1632</v>
      </c>
      <c r="C262" t="s">
        <v>756</v>
      </c>
      <c r="D262" t="s">
        <v>755</v>
      </c>
      <c r="E262" t="s">
        <v>1632</v>
      </c>
      <c r="F262" t="s">
        <v>756</v>
      </c>
      <c r="G262" s="79">
        <v>4383.7299999999996</v>
      </c>
      <c r="H262" s="79">
        <v>-2357.2599999999998</v>
      </c>
      <c r="I262">
        <v>0</v>
      </c>
      <c r="J262">
        <v>0</v>
      </c>
      <c r="K262">
        <v>5157.3512349898301</v>
      </c>
      <c r="L262">
        <v>15439.252313585104</v>
      </c>
      <c r="M262">
        <v>7181.6170957884224</v>
      </c>
      <c r="N262">
        <v>0</v>
      </c>
      <c r="O262">
        <v>0</v>
      </c>
      <c r="P262">
        <v>0</v>
      </c>
      <c r="Q262">
        <v>0</v>
      </c>
      <c r="R262">
        <v>0</v>
      </c>
      <c r="S262" s="67">
        <f t="shared" si="5"/>
        <v>29804.690644363356</v>
      </c>
    </row>
    <row r="263" spans="1:19" x14ac:dyDescent="0.2">
      <c r="A263" t="s">
        <v>757</v>
      </c>
      <c r="B263" t="s">
        <v>1633</v>
      </c>
      <c r="C263" t="s">
        <v>758</v>
      </c>
      <c r="D263" t="s">
        <v>757</v>
      </c>
      <c r="E263" t="s">
        <v>1633</v>
      </c>
      <c r="F263" t="s">
        <v>758</v>
      </c>
      <c r="G263" s="79">
        <v>4383.7299999999996</v>
      </c>
      <c r="H263" s="79">
        <v>-3507.7799999999997</v>
      </c>
      <c r="I263">
        <v>0</v>
      </c>
      <c r="J263">
        <v>0</v>
      </c>
      <c r="K263">
        <v>0</v>
      </c>
      <c r="L263">
        <v>10292.834875723403</v>
      </c>
      <c r="M263">
        <v>8310.5553218342666</v>
      </c>
      <c r="N263">
        <v>0</v>
      </c>
      <c r="O263">
        <v>0</v>
      </c>
      <c r="P263">
        <v>0</v>
      </c>
      <c r="Q263">
        <v>0</v>
      </c>
      <c r="R263">
        <v>0</v>
      </c>
      <c r="S263" s="67">
        <f t="shared" si="5"/>
        <v>19479.340197557671</v>
      </c>
    </row>
    <row r="264" spans="1:19" x14ac:dyDescent="0.2">
      <c r="A264" t="s">
        <v>759</v>
      </c>
      <c r="B264" t="s">
        <v>1634</v>
      </c>
      <c r="C264" t="s">
        <v>760</v>
      </c>
      <c r="D264" t="s">
        <v>759</v>
      </c>
      <c r="E264" t="s">
        <v>1634</v>
      </c>
      <c r="F264" t="s">
        <v>760</v>
      </c>
      <c r="G264" s="79">
        <v>4383.7299999999996</v>
      </c>
      <c r="H264" s="79">
        <v>7003.7300000000005</v>
      </c>
      <c r="I264">
        <v>0</v>
      </c>
      <c r="J264">
        <v>0</v>
      </c>
      <c r="K264">
        <v>0</v>
      </c>
      <c r="L264">
        <v>12284.472432168608</v>
      </c>
      <c r="M264">
        <v>12327.400932585599</v>
      </c>
      <c r="N264">
        <v>12393.908140861629</v>
      </c>
      <c r="O264">
        <v>0</v>
      </c>
      <c r="P264">
        <v>0</v>
      </c>
      <c r="Q264">
        <v>0</v>
      </c>
      <c r="R264">
        <v>0</v>
      </c>
      <c r="S264" s="67">
        <f t="shared" si="5"/>
        <v>48393.241505615835</v>
      </c>
    </row>
    <row r="265" spans="1:19" x14ac:dyDescent="0.2">
      <c r="A265" t="s">
        <v>359</v>
      </c>
      <c r="B265" t="s">
        <v>1462</v>
      </c>
      <c r="C265" t="s">
        <v>360</v>
      </c>
      <c r="D265" t="s">
        <v>359</v>
      </c>
      <c r="E265" t="s">
        <v>1462</v>
      </c>
      <c r="F265" t="s">
        <v>360</v>
      </c>
      <c r="G265" s="79">
        <v>15768.619999999997</v>
      </c>
      <c r="H265" s="79">
        <v>2069.4299999999998</v>
      </c>
      <c r="I265">
        <v>-4669.2527626869605</v>
      </c>
      <c r="J265">
        <v>-4669.2527626869605</v>
      </c>
      <c r="K265">
        <v>-4669.2527626869605</v>
      </c>
      <c r="L265">
        <v>-4669.2527626869605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s="67">
        <f t="shared" si="5"/>
        <v>-838.96105074784464</v>
      </c>
    </row>
    <row r="266" spans="1:19" x14ac:dyDescent="0.2">
      <c r="A266" t="s">
        <v>761</v>
      </c>
      <c r="B266" t="s">
        <v>1635</v>
      </c>
      <c r="C266" t="s">
        <v>762</v>
      </c>
      <c r="D266" t="s">
        <v>761</v>
      </c>
      <c r="E266" t="s">
        <v>1635</v>
      </c>
      <c r="F266" t="s">
        <v>762</v>
      </c>
      <c r="G266" s="79">
        <v>4383.7299999999996</v>
      </c>
      <c r="H266" s="79">
        <v>-1875.6799999999998</v>
      </c>
      <c r="I266">
        <v>0</v>
      </c>
      <c r="J266">
        <v>0</v>
      </c>
      <c r="K266">
        <v>0</v>
      </c>
      <c r="L266">
        <v>15439.252313585104</v>
      </c>
      <c r="M266">
        <v>6956.4491787911729</v>
      </c>
      <c r="N266">
        <v>0</v>
      </c>
      <c r="O266">
        <v>0</v>
      </c>
      <c r="P266">
        <v>0</v>
      </c>
      <c r="Q266">
        <v>0</v>
      </c>
      <c r="R266">
        <v>0</v>
      </c>
      <c r="S266" s="67">
        <f t="shared" si="5"/>
        <v>24903.751492376276</v>
      </c>
    </row>
    <row r="267" spans="1:19" x14ac:dyDescent="0.2">
      <c r="A267" t="s">
        <v>763</v>
      </c>
      <c r="B267" t="s">
        <v>1636</v>
      </c>
      <c r="C267" t="s">
        <v>1637</v>
      </c>
      <c r="D267" t="s">
        <v>763</v>
      </c>
      <c r="E267" t="s">
        <v>1636</v>
      </c>
      <c r="F267" t="s">
        <v>1637</v>
      </c>
      <c r="G267" s="79">
        <v>4383.7299999999996</v>
      </c>
      <c r="H267" s="79">
        <v>-482.39</v>
      </c>
      <c r="I267">
        <v>0</v>
      </c>
      <c r="J267">
        <v>0</v>
      </c>
      <c r="K267">
        <v>0</v>
      </c>
      <c r="L267">
        <v>13142.533571902981</v>
      </c>
      <c r="M267">
        <v>13188.460595715933</v>
      </c>
      <c r="N267">
        <v>13259.613282358985</v>
      </c>
      <c r="O267">
        <v>0</v>
      </c>
      <c r="P267">
        <v>0</v>
      </c>
      <c r="Q267">
        <v>0</v>
      </c>
      <c r="R267">
        <v>0</v>
      </c>
      <c r="S267" s="67">
        <f t="shared" si="5"/>
        <v>43491.947449977895</v>
      </c>
    </row>
    <row r="268" spans="1:19" x14ac:dyDescent="0.2">
      <c r="A268" t="s">
        <v>765</v>
      </c>
      <c r="B268" t="s">
        <v>1638</v>
      </c>
      <c r="C268" t="s">
        <v>766</v>
      </c>
      <c r="D268" t="s">
        <v>765</v>
      </c>
      <c r="E268" t="s">
        <v>1638</v>
      </c>
      <c r="F268" t="s">
        <v>766</v>
      </c>
      <c r="G268" s="79">
        <v>4383.7299999999996</v>
      </c>
      <c r="H268" s="79">
        <v>-1886.87</v>
      </c>
      <c r="I268">
        <v>0</v>
      </c>
      <c r="J268">
        <v>0</v>
      </c>
      <c r="K268">
        <v>0</v>
      </c>
      <c r="L268">
        <v>22056.492462381128</v>
      </c>
      <c r="M268">
        <v>22133.569614134853</v>
      </c>
      <c r="N268">
        <v>22252.981802662627</v>
      </c>
      <c r="O268">
        <v>0</v>
      </c>
      <c r="P268">
        <v>0</v>
      </c>
      <c r="Q268">
        <v>0</v>
      </c>
      <c r="R268">
        <v>0</v>
      </c>
      <c r="S268" s="67">
        <f t="shared" si="5"/>
        <v>68939.903879178615</v>
      </c>
    </row>
    <row r="269" spans="1:19" x14ac:dyDescent="0.2">
      <c r="A269" t="s">
        <v>767</v>
      </c>
      <c r="B269" t="s">
        <v>1639</v>
      </c>
      <c r="C269" t="s">
        <v>768</v>
      </c>
      <c r="D269" t="s">
        <v>767</v>
      </c>
      <c r="E269" t="s">
        <v>1639</v>
      </c>
      <c r="F269" t="s">
        <v>768</v>
      </c>
      <c r="G269" s="79">
        <v>4383.7299999999996</v>
      </c>
      <c r="H269" s="79">
        <v>15302.130000000001</v>
      </c>
      <c r="I269">
        <v>0</v>
      </c>
      <c r="J269">
        <v>0</v>
      </c>
      <c r="K269">
        <v>0</v>
      </c>
      <c r="L269">
        <v>20991.63241486904</v>
      </c>
      <c r="M269">
        <v>21064.988377516267</v>
      </c>
      <c r="N269">
        <v>41947.691823115412</v>
      </c>
      <c r="O269">
        <v>40168.15062969982</v>
      </c>
      <c r="P269">
        <v>0</v>
      </c>
      <c r="Q269">
        <v>0</v>
      </c>
      <c r="R269">
        <v>0</v>
      </c>
      <c r="S269" s="67">
        <f t="shared" si="5"/>
        <v>143858.32324520053</v>
      </c>
    </row>
    <row r="270" spans="1:19" x14ac:dyDescent="0.2">
      <c r="A270" t="s">
        <v>769</v>
      </c>
      <c r="B270" t="s">
        <v>769</v>
      </c>
      <c r="C270" t="s">
        <v>770</v>
      </c>
      <c r="D270" t="s">
        <v>769</v>
      </c>
      <c r="E270" t="s">
        <v>769</v>
      </c>
      <c r="F270" t="s">
        <v>770</v>
      </c>
      <c r="G270" s="79">
        <v>0</v>
      </c>
      <c r="H270" s="79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s="67">
        <f t="shared" si="5"/>
        <v>0</v>
      </c>
    </row>
    <row r="271" spans="1:19" x14ac:dyDescent="0.2">
      <c r="A271" t="s">
        <v>771</v>
      </c>
      <c r="B271" t="s">
        <v>1640</v>
      </c>
      <c r="C271" t="s">
        <v>772</v>
      </c>
      <c r="D271" t="s">
        <v>771</v>
      </c>
      <c r="E271" t="s">
        <v>1640</v>
      </c>
      <c r="F271" t="s">
        <v>772</v>
      </c>
      <c r="G271" s="79">
        <v>4383.7299999999996</v>
      </c>
      <c r="H271" s="79">
        <v>-1711.78</v>
      </c>
      <c r="I271">
        <v>0</v>
      </c>
      <c r="J271">
        <v>0</v>
      </c>
      <c r="K271">
        <v>0</v>
      </c>
      <c r="L271">
        <v>0</v>
      </c>
      <c r="M271">
        <v>26271.611736228937</v>
      </c>
      <c r="N271">
        <v>26413.348957484541</v>
      </c>
      <c r="O271">
        <v>26473.81959424516</v>
      </c>
      <c r="P271">
        <v>0</v>
      </c>
      <c r="Q271">
        <v>0</v>
      </c>
      <c r="R271">
        <v>0</v>
      </c>
      <c r="S271" s="67">
        <f t="shared" si="5"/>
        <v>81830.730287958635</v>
      </c>
    </row>
    <row r="272" spans="1:19" x14ac:dyDescent="0.2">
      <c r="A272" t="s">
        <v>773</v>
      </c>
      <c r="B272" t="s">
        <v>1641</v>
      </c>
      <c r="C272" t="s">
        <v>774</v>
      </c>
      <c r="D272" t="s">
        <v>773</v>
      </c>
      <c r="E272" t="s">
        <v>1641</v>
      </c>
      <c r="F272" t="s">
        <v>774</v>
      </c>
      <c r="G272" s="79">
        <v>4383.7299999999996</v>
      </c>
      <c r="H272" s="79">
        <v>-4025.7200000000003</v>
      </c>
      <c r="I272">
        <v>0</v>
      </c>
      <c r="J272">
        <v>0</v>
      </c>
      <c r="K272">
        <v>0</v>
      </c>
      <c r="L272">
        <v>0</v>
      </c>
      <c r="M272">
        <v>4348.4262869652321</v>
      </c>
      <c r="N272">
        <v>0</v>
      </c>
      <c r="O272">
        <v>0</v>
      </c>
      <c r="P272">
        <v>0</v>
      </c>
      <c r="Q272">
        <v>0</v>
      </c>
      <c r="R272">
        <v>0</v>
      </c>
      <c r="S272" s="67">
        <f t="shared" si="5"/>
        <v>4706.4362869652314</v>
      </c>
    </row>
    <row r="273" spans="1:19" x14ac:dyDescent="0.2">
      <c r="A273" t="s">
        <v>775</v>
      </c>
      <c r="B273" t="s">
        <v>1642</v>
      </c>
      <c r="C273" t="s">
        <v>776</v>
      </c>
      <c r="D273" t="s">
        <v>775</v>
      </c>
      <c r="E273" t="s">
        <v>1642</v>
      </c>
      <c r="F273" t="s">
        <v>776</v>
      </c>
      <c r="G273" s="79">
        <v>4383.7299999999996</v>
      </c>
      <c r="H273" s="79">
        <v>-675.42</v>
      </c>
      <c r="I273">
        <v>0</v>
      </c>
      <c r="J273">
        <v>0</v>
      </c>
      <c r="K273">
        <v>14568.54046777903</v>
      </c>
      <c r="L273">
        <v>14537.654561686975</v>
      </c>
      <c r="M273">
        <v>34789.288260000358</v>
      </c>
      <c r="N273">
        <v>20309.816305200904</v>
      </c>
      <c r="O273">
        <v>20356.313533797078</v>
      </c>
      <c r="P273">
        <v>0</v>
      </c>
      <c r="Q273">
        <v>0</v>
      </c>
      <c r="R273">
        <v>0</v>
      </c>
      <c r="S273" s="67">
        <f t="shared" si="5"/>
        <v>108269.92312846433</v>
      </c>
    </row>
    <row r="274" spans="1:19" x14ac:dyDescent="0.2">
      <c r="A274" t="s">
        <v>777</v>
      </c>
      <c r="B274" t="s">
        <v>777</v>
      </c>
      <c r="C274" t="s">
        <v>778</v>
      </c>
      <c r="D274" t="s">
        <v>777</v>
      </c>
      <c r="E274" t="s">
        <v>777</v>
      </c>
      <c r="F274" t="s">
        <v>778</v>
      </c>
      <c r="G274" s="79">
        <v>0</v>
      </c>
      <c r="H274" s="79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s="67">
        <f t="shared" si="5"/>
        <v>0</v>
      </c>
    </row>
    <row r="275" spans="1:19" x14ac:dyDescent="0.2">
      <c r="A275" t="s">
        <v>779</v>
      </c>
      <c r="B275" t="s">
        <v>779</v>
      </c>
      <c r="C275" t="s">
        <v>780</v>
      </c>
      <c r="D275" t="s">
        <v>779</v>
      </c>
      <c r="E275" t="s">
        <v>779</v>
      </c>
      <c r="F275" t="s">
        <v>780</v>
      </c>
      <c r="G275" s="79">
        <v>0</v>
      </c>
      <c r="H275" s="79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67">
        <f t="shared" si="5"/>
        <v>0</v>
      </c>
    </row>
    <row r="276" spans="1:19" x14ac:dyDescent="0.2">
      <c r="A276" t="s">
        <v>361</v>
      </c>
      <c r="B276" t="s">
        <v>1463</v>
      </c>
      <c r="C276" t="s">
        <v>362</v>
      </c>
      <c r="D276" t="s">
        <v>361</v>
      </c>
      <c r="E276" t="s">
        <v>1463</v>
      </c>
      <c r="F276" t="s">
        <v>362</v>
      </c>
      <c r="G276" s="79">
        <v>13728.689999999999</v>
      </c>
      <c r="H276" s="79">
        <v>30634.199999999993</v>
      </c>
      <c r="I276">
        <v>227.63603448053715</v>
      </c>
      <c r="J276">
        <v>227.63603448053715</v>
      </c>
      <c r="K276">
        <v>227.63603448053715</v>
      </c>
      <c r="L276">
        <v>227.63603448053715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s="67">
        <f t="shared" si="5"/>
        <v>45273.434137922137</v>
      </c>
    </row>
    <row r="277" spans="1:19" x14ac:dyDescent="0.2">
      <c r="A277" t="s">
        <v>781</v>
      </c>
      <c r="B277" t="s">
        <v>781</v>
      </c>
      <c r="C277" t="s">
        <v>782</v>
      </c>
      <c r="D277" t="s">
        <v>781</v>
      </c>
      <c r="E277" t="s">
        <v>781</v>
      </c>
      <c r="F277" t="s">
        <v>782</v>
      </c>
      <c r="G277" s="79">
        <v>0</v>
      </c>
      <c r="H277" s="79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s="67">
        <f t="shared" si="5"/>
        <v>0</v>
      </c>
    </row>
    <row r="278" spans="1:19" x14ac:dyDescent="0.2">
      <c r="A278" t="s">
        <v>783</v>
      </c>
      <c r="B278" t="s">
        <v>783</v>
      </c>
      <c r="C278" t="s">
        <v>784</v>
      </c>
      <c r="D278" t="s">
        <v>783</v>
      </c>
      <c r="E278" t="s">
        <v>783</v>
      </c>
      <c r="F278" t="s">
        <v>784</v>
      </c>
      <c r="G278" s="79">
        <v>0</v>
      </c>
      <c r="H278" s="79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s="67">
        <f t="shared" si="5"/>
        <v>0</v>
      </c>
    </row>
    <row r="279" spans="1:19" x14ac:dyDescent="0.2">
      <c r="A279" t="s">
        <v>785</v>
      </c>
      <c r="B279" t="s">
        <v>1643</v>
      </c>
      <c r="C279" t="s">
        <v>786</v>
      </c>
      <c r="D279" t="s">
        <v>785</v>
      </c>
      <c r="E279" t="s">
        <v>1643</v>
      </c>
      <c r="F279" t="s">
        <v>786</v>
      </c>
      <c r="G279" s="79">
        <v>4383.7299999999996</v>
      </c>
      <c r="H279" s="79">
        <v>5233.2299999999996</v>
      </c>
      <c r="I279">
        <v>0</v>
      </c>
      <c r="J279">
        <v>0</v>
      </c>
      <c r="K279">
        <v>0</v>
      </c>
      <c r="L279">
        <v>0</v>
      </c>
      <c r="M279">
        <v>10328.803531983924</v>
      </c>
      <c r="N279">
        <v>15917.40477065716</v>
      </c>
      <c r="O279">
        <v>15175.305001541481</v>
      </c>
      <c r="P279">
        <v>0</v>
      </c>
      <c r="Q279">
        <v>0</v>
      </c>
      <c r="R279">
        <v>0</v>
      </c>
      <c r="S279" s="67">
        <f t="shared" si="5"/>
        <v>51038.473304182568</v>
      </c>
    </row>
    <row r="280" spans="1:19" x14ac:dyDescent="0.2">
      <c r="A280" t="s">
        <v>787</v>
      </c>
      <c r="B280" t="s">
        <v>787</v>
      </c>
      <c r="C280" t="s">
        <v>788</v>
      </c>
      <c r="D280" t="s">
        <v>787</v>
      </c>
      <c r="E280" t="s">
        <v>787</v>
      </c>
      <c r="F280" t="s">
        <v>788</v>
      </c>
      <c r="G280" s="79">
        <v>0</v>
      </c>
      <c r="H280" s="79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s="67">
        <f t="shared" si="5"/>
        <v>0</v>
      </c>
    </row>
    <row r="281" spans="1:19" x14ac:dyDescent="0.2">
      <c r="A281" t="s">
        <v>789</v>
      </c>
      <c r="B281" t="s">
        <v>1644</v>
      </c>
      <c r="C281" t="s">
        <v>790</v>
      </c>
      <c r="D281" t="s">
        <v>789</v>
      </c>
      <c r="E281" t="s">
        <v>1644</v>
      </c>
      <c r="F281" t="s">
        <v>790</v>
      </c>
      <c r="G281" s="79">
        <v>4383.7299999999996</v>
      </c>
      <c r="H281" s="79">
        <v>1282.5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15576.792246859173</v>
      </c>
      <c r="O281">
        <v>15886.192060255667</v>
      </c>
      <c r="P281">
        <v>0</v>
      </c>
      <c r="Q281">
        <v>0</v>
      </c>
      <c r="R281">
        <v>0</v>
      </c>
      <c r="S281" s="67">
        <f t="shared" si="5"/>
        <v>37129.214307114846</v>
      </c>
    </row>
    <row r="282" spans="1:19" x14ac:dyDescent="0.2">
      <c r="A282" t="s">
        <v>791</v>
      </c>
      <c r="B282" t="s">
        <v>791</v>
      </c>
      <c r="C282" t="s">
        <v>792</v>
      </c>
      <c r="D282" t="s">
        <v>791</v>
      </c>
      <c r="E282" t="s">
        <v>791</v>
      </c>
      <c r="F282" t="s">
        <v>792</v>
      </c>
      <c r="G282" s="79">
        <v>0</v>
      </c>
      <c r="H282" s="79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s="67">
        <f t="shared" si="5"/>
        <v>0</v>
      </c>
    </row>
    <row r="283" spans="1:19" x14ac:dyDescent="0.2">
      <c r="A283" t="s">
        <v>793</v>
      </c>
      <c r="B283" t="s">
        <v>1645</v>
      </c>
      <c r="C283" t="s">
        <v>794</v>
      </c>
      <c r="D283" t="s">
        <v>793</v>
      </c>
      <c r="E283" t="s">
        <v>1645</v>
      </c>
      <c r="F283" t="s">
        <v>794</v>
      </c>
      <c r="G283" s="79">
        <v>4383.7299999999996</v>
      </c>
      <c r="H283" s="79">
        <v>13282.210000000001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3176.6271655428141</v>
      </c>
      <c r="O283">
        <v>0</v>
      </c>
      <c r="P283">
        <v>0</v>
      </c>
      <c r="Q283">
        <v>0</v>
      </c>
      <c r="R283">
        <v>0</v>
      </c>
      <c r="S283" s="67">
        <f t="shared" si="5"/>
        <v>20842.567165542816</v>
      </c>
    </row>
    <row r="284" spans="1:19" x14ac:dyDescent="0.2">
      <c r="A284" t="s">
        <v>795</v>
      </c>
      <c r="B284" t="s">
        <v>1646</v>
      </c>
      <c r="C284" t="s">
        <v>796</v>
      </c>
      <c r="D284" t="s">
        <v>795</v>
      </c>
      <c r="E284" t="s">
        <v>1646</v>
      </c>
      <c r="F284" t="s">
        <v>796</v>
      </c>
      <c r="G284" s="79">
        <v>16737.96</v>
      </c>
      <c r="H284" s="79">
        <v>-16594.670000000002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10384.528164572781</v>
      </c>
      <c r="O284">
        <v>2476.1351576589286</v>
      </c>
      <c r="P284">
        <v>0</v>
      </c>
      <c r="Q284">
        <v>0</v>
      </c>
      <c r="R284">
        <v>0</v>
      </c>
      <c r="S284" s="67">
        <f t="shared" si="5"/>
        <v>13003.953322231708</v>
      </c>
    </row>
    <row r="285" spans="1:19" x14ac:dyDescent="0.2">
      <c r="A285" t="s">
        <v>797</v>
      </c>
      <c r="B285" t="s">
        <v>1647</v>
      </c>
      <c r="C285" t="s">
        <v>798</v>
      </c>
      <c r="D285" t="s">
        <v>797</v>
      </c>
      <c r="E285" t="s">
        <v>1647</v>
      </c>
      <c r="F285" t="s">
        <v>798</v>
      </c>
      <c r="G285" s="79">
        <v>16737.96</v>
      </c>
      <c r="H285" s="79">
        <v>515.66999999999996</v>
      </c>
      <c r="I285">
        <v>0</v>
      </c>
      <c r="J285">
        <v>0</v>
      </c>
      <c r="K285">
        <v>0</v>
      </c>
      <c r="L285">
        <v>0</v>
      </c>
      <c r="M285">
        <v>20657.607063967847</v>
      </c>
      <c r="N285">
        <v>45232.927779246122</v>
      </c>
      <c r="O285">
        <v>15815.415603458354</v>
      </c>
      <c r="P285">
        <v>0</v>
      </c>
      <c r="Q285">
        <v>0</v>
      </c>
      <c r="R285">
        <v>0</v>
      </c>
      <c r="S285" s="67">
        <f t="shared" si="5"/>
        <v>98959.58044667232</v>
      </c>
    </row>
    <row r="286" spans="1:19" x14ac:dyDescent="0.2">
      <c r="A286" t="s">
        <v>799</v>
      </c>
      <c r="B286" t="s">
        <v>1648</v>
      </c>
      <c r="C286" t="s">
        <v>800</v>
      </c>
      <c r="D286" t="s">
        <v>799</v>
      </c>
      <c r="E286" t="s">
        <v>1648</v>
      </c>
      <c r="F286" t="s">
        <v>800</v>
      </c>
      <c r="G286" s="79">
        <v>4383.7299999999996</v>
      </c>
      <c r="H286" s="79">
        <v>607.74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10384.528164572781</v>
      </c>
      <c r="O286">
        <v>20816.604940386118</v>
      </c>
      <c r="P286">
        <v>21685.931175642534</v>
      </c>
      <c r="Q286">
        <v>0</v>
      </c>
      <c r="R286">
        <v>0</v>
      </c>
      <c r="S286" s="67">
        <f t="shared" si="5"/>
        <v>57878.534280601438</v>
      </c>
    </row>
    <row r="287" spans="1:19" x14ac:dyDescent="0.2">
      <c r="A287" t="s">
        <v>363</v>
      </c>
      <c r="B287" t="s">
        <v>1464</v>
      </c>
      <c r="C287" t="s">
        <v>364</v>
      </c>
      <c r="D287" t="s">
        <v>363</v>
      </c>
      <c r="E287" t="s">
        <v>1464</v>
      </c>
      <c r="F287" t="s">
        <v>364</v>
      </c>
      <c r="G287" s="79">
        <v>32568.430000000004</v>
      </c>
      <c r="H287" s="79">
        <v>-1109.79</v>
      </c>
      <c r="I287">
        <v>-12676.571999526312</v>
      </c>
      <c r="J287">
        <v>-12676.571999526312</v>
      </c>
      <c r="K287">
        <v>-12676.571999526312</v>
      </c>
      <c r="L287">
        <v>-12676.571999526312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s="67">
        <f t="shared" si="5"/>
        <v>-19247.64799810524</v>
      </c>
    </row>
    <row r="288" spans="1:19" x14ac:dyDescent="0.2">
      <c r="A288" t="s">
        <v>801</v>
      </c>
      <c r="B288" t="s">
        <v>801</v>
      </c>
      <c r="C288" t="s">
        <v>802</v>
      </c>
      <c r="D288" t="s">
        <v>801</v>
      </c>
      <c r="E288" t="s">
        <v>801</v>
      </c>
      <c r="F288" t="s">
        <v>802</v>
      </c>
      <c r="G288" s="79">
        <v>0</v>
      </c>
      <c r="H288" s="79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s="67">
        <f t="shared" si="5"/>
        <v>0</v>
      </c>
    </row>
    <row r="289" spans="1:19" x14ac:dyDescent="0.2">
      <c r="A289" t="s">
        <v>803</v>
      </c>
      <c r="B289" t="s">
        <v>1649</v>
      </c>
      <c r="C289" t="s">
        <v>804</v>
      </c>
      <c r="D289" t="s">
        <v>803</v>
      </c>
      <c r="E289" t="s">
        <v>1649</v>
      </c>
      <c r="F289" t="s">
        <v>804</v>
      </c>
      <c r="G289" s="79">
        <v>4383.7299999999996</v>
      </c>
      <c r="H289" s="79">
        <v>294.83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17803.191106528451</v>
      </c>
      <c r="P289">
        <v>17885.79351768014</v>
      </c>
      <c r="Q289">
        <v>18016.352869360329</v>
      </c>
      <c r="R289">
        <v>0</v>
      </c>
      <c r="S289" s="67">
        <f t="shared" si="5"/>
        <v>58383.897493568918</v>
      </c>
    </row>
    <row r="290" spans="1:19" x14ac:dyDescent="0.2">
      <c r="A290" t="s">
        <v>805</v>
      </c>
      <c r="B290" t="s">
        <v>1650</v>
      </c>
      <c r="C290" t="s">
        <v>806</v>
      </c>
      <c r="D290" t="s">
        <v>805</v>
      </c>
      <c r="E290" t="s">
        <v>1650</v>
      </c>
      <c r="F290" t="s">
        <v>806</v>
      </c>
      <c r="G290" s="79">
        <v>4383.7299999999996</v>
      </c>
      <c r="H290" s="79">
        <v>-3359.69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10408.302470193059</v>
      </c>
      <c r="P290">
        <v>10408.494089509899</v>
      </c>
      <c r="Q290">
        <v>0</v>
      </c>
      <c r="R290">
        <v>0</v>
      </c>
      <c r="S290" s="67">
        <f t="shared" si="5"/>
        <v>21840.836559702955</v>
      </c>
    </row>
    <row r="291" spans="1:19" x14ac:dyDescent="0.2">
      <c r="A291" t="s">
        <v>807</v>
      </c>
      <c r="B291" t="s">
        <v>1651</v>
      </c>
      <c r="C291" t="s">
        <v>808</v>
      </c>
      <c r="D291" t="s">
        <v>807</v>
      </c>
      <c r="E291" t="s">
        <v>1651</v>
      </c>
      <c r="F291" t="s">
        <v>808</v>
      </c>
      <c r="G291" s="79">
        <v>4383.7299999999996</v>
      </c>
      <c r="H291" s="79">
        <v>4306.29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15612.453705289588</v>
      </c>
      <c r="P291">
        <v>15395.243970248568</v>
      </c>
      <c r="Q291">
        <v>0</v>
      </c>
      <c r="R291">
        <v>0</v>
      </c>
      <c r="S291" s="67">
        <f t="shared" si="5"/>
        <v>39697.717675538152</v>
      </c>
    </row>
    <row r="292" spans="1:19" x14ac:dyDescent="0.2">
      <c r="A292" t="s">
        <v>809</v>
      </c>
      <c r="B292" t="s">
        <v>1652</v>
      </c>
      <c r="C292" t="s">
        <v>810</v>
      </c>
      <c r="D292" t="s">
        <v>809</v>
      </c>
      <c r="E292" t="s">
        <v>1652</v>
      </c>
      <c r="F292" t="s">
        <v>810</v>
      </c>
      <c r="G292" s="79">
        <v>4383.7299999999996</v>
      </c>
      <c r="H292" s="79">
        <v>-359.49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15612.453705289588</v>
      </c>
      <c r="P292">
        <v>11444.742596914391</v>
      </c>
      <c r="Q292">
        <v>0</v>
      </c>
      <c r="R292">
        <v>0</v>
      </c>
      <c r="S292" s="67">
        <f t="shared" si="5"/>
        <v>31081.43630220398</v>
      </c>
    </row>
    <row r="293" spans="1:19" x14ac:dyDescent="0.2">
      <c r="A293" t="s">
        <v>811</v>
      </c>
      <c r="B293" t="s">
        <v>1653</v>
      </c>
      <c r="C293" t="s">
        <v>812</v>
      </c>
      <c r="D293" t="s">
        <v>811</v>
      </c>
      <c r="E293" t="s">
        <v>1653</v>
      </c>
      <c r="F293" t="s">
        <v>812</v>
      </c>
      <c r="G293" s="79">
        <v>16737.96</v>
      </c>
      <c r="H293" s="79">
        <v>-3869.14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979.56188598627364</v>
      </c>
      <c r="R293">
        <v>4237.9090076266939</v>
      </c>
      <c r="S293" s="67">
        <f t="shared" si="5"/>
        <v>18086.290893612968</v>
      </c>
    </row>
    <row r="294" spans="1:19" x14ac:dyDescent="0.2">
      <c r="A294" t="s">
        <v>813</v>
      </c>
      <c r="B294" t="s">
        <v>813</v>
      </c>
      <c r="C294" t="s">
        <v>814</v>
      </c>
      <c r="D294" t="s">
        <v>813</v>
      </c>
      <c r="E294" t="s">
        <v>813</v>
      </c>
      <c r="F294" t="s">
        <v>814</v>
      </c>
      <c r="G294" s="79">
        <v>0</v>
      </c>
      <c r="H294" s="79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s="67">
        <f t="shared" si="5"/>
        <v>0</v>
      </c>
    </row>
    <row r="295" spans="1:19" x14ac:dyDescent="0.2">
      <c r="A295" t="s">
        <v>815</v>
      </c>
      <c r="B295" t="s">
        <v>1654</v>
      </c>
      <c r="C295" t="s">
        <v>816</v>
      </c>
      <c r="D295" t="s">
        <v>815</v>
      </c>
      <c r="E295" t="s">
        <v>1654</v>
      </c>
      <c r="F295" t="s">
        <v>816</v>
      </c>
      <c r="G295" s="79">
        <v>4383.7299999999996</v>
      </c>
      <c r="H295" s="79">
        <v>4483.42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6244.9814821158352</v>
      </c>
      <c r="P295">
        <v>6105.6054840916513</v>
      </c>
      <c r="Q295">
        <v>0</v>
      </c>
      <c r="R295">
        <v>0</v>
      </c>
      <c r="S295" s="67">
        <f t="shared" si="5"/>
        <v>21217.736966207485</v>
      </c>
    </row>
    <row r="296" spans="1:19" x14ac:dyDescent="0.2">
      <c r="A296" t="s">
        <v>817</v>
      </c>
      <c r="B296" t="s">
        <v>1655</v>
      </c>
      <c r="C296" t="s">
        <v>818</v>
      </c>
      <c r="D296" t="s">
        <v>817</v>
      </c>
      <c r="E296" t="s">
        <v>1655</v>
      </c>
      <c r="F296" t="s">
        <v>818</v>
      </c>
      <c r="G296" s="79">
        <v>4383.7299999999996</v>
      </c>
      <c r="H296" s="79">
        <v>5371.71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10576.108491600187</v>
      </c>
      <c r="R296">
        <v>12713.727022880083</v>
      </c>
      <c r="S296" s="67">
        <f t="shared" si="5"/>
        <v>33045.275514480272</v>
      </c>
    </row>
    <row r="297" spans="1:19" x14ac:dyDescent="0.2">
      <c r="A297" t="s">
        <v>819</v>
      </c>
      <c r="B297" t="s">
        <v>819</v>
      </c>
      <c r="C297" t="s">
        <v>820</v>
      </c>
      <c r="D297" t="s">
        <v>819</v>
      </c>
      <c r="E297" t="s">
        <v>819</v>
      </c>
      <c r="F297" t="s">
        <v>820</v>
      </c>
      <c r="G297" s="79">
        <v>0</v>
      </c>
      <c r="H297" s="79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s="67">
        <f t="shared" si="5"/>
        <v>0</v>
      </c>
    </row>
    <row r="298" spans="1:19" x14ac:dyDescent="0.2">
      <c r="A298" t="s">
        <v>365</v>
      </c>
      <c r="B298" t="s">
        <v>1465</v>
      </c>
      <c r="C298" t="s">
        <v>366</v>
      </c>
      <c r="D298" t="s">
        <v>365</v>
      </c>
      <c r="E298" t="s">
        <v>1465</v>
      </c>
      <c r="F298" t="s">
        <v>366</v>
      </c>
      <c r="G298" s="79">
        <v>0</v>
      </c>
      <c r="H298" s="79">
        <v>500.82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s="67">
        <f t="shared" si="5"/>
        <v>500.82</v>
      </c>
    </row>
    <row r="299" spans="1:19" x14ac:dyDescent="0.2">
      <c r="A299" t="s">
        <v>821</v>
      </c>
      <c r="B299" t="s">
        <v>821</v>
      </c>
      <c r="C299" t="s">
        <v>822</v>
      </c>
      <c r="D299" t="s">
        <v>821</v>
      </c>
      <c r="E299" t="s">
        <v>821</v>
      </c>
      <c r="F299" t="s">
        <v>822</v>
      </c>
      <c r="G299" s="79">
        <v>0</v>
      </c>
      <c r="H299" s="7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s="67">
        <f t="shared" si="5"/>
        <v>0</v>
      </c>
    </row>
    <row r="300" spans="1:19" x14ac:dyDescent="0.2">
      <c r="A300" t="s">
        <v>823</v>
      </c>
      <c r="B300" t="s">
        <v>1656</v>
      </c>
      <c r="C300" t="s">
        <v>824</v>
      </c>
      <c r="D300" t="s">
        <v>823</v>
      </c>
      <c r="E300" t="s">
        <v>1656</v>
      </c>
      <c r="F300" t="s">
        <v>824</v>
      </c>
      <c r="G300" s="79">
        <v>4383.7299999999996</v>
      </c>
      <c r="H300" s="79">
        <v>-571.72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10532.923505228749</v>
      </c>
      <c r="R300">
        <v>4559.9900922063225</v>
      </c>
      <c r="S300" s="67">
        <f t="shared" si="5"/>
        <v>18904.923597435074</v>
      </c>
    </row>
    <row r="301" spans="1:19" x14ac:dyDescent="0.2">
      <c r="A301" t="s">
        <v>825</v>
      </c>
      <c r="B301" t="s">
        <v>1657</v>
      </c>
      <c r="C301" t="s">
        <v>826</v>
      </c>
      <c r="D301" t="s">
        <v>825</v>
      </c>
      <c r="E301" t="s">
        <v>1657</v>
      </c>
      <c r="F301" t="s">
        <v>826</v>
      </c>
      <c r="G301" s="79">
        <v>4383.7299999999996</v>
      </c>
      <c r="H301" s="79">
        <v>-850.58999999999992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15799.385257843123</v>
      </c>
      <c r="R301">
        <v>20308.059964547119</v>
      </c>
      <c r="S301" s="67">
        <f t="shared" si="5"/>
        <v>39640.585222390248</v>
      </c>
    </row>
    <row r="302" spans="1:19" x14ac:dyDescent="0.2">
      <c r="A302" t="s">
        <v>827</v>
      </c>
      <c r="B302" t="s">
        <v>1658</v>
      </c>
      <c r="C302" t="s">
        <v>828</v>
      </c>
      <c r="D302" t="s">
        <v>827</v>
      </c>
      <c r="E302" t="s">
        <v>1658</v>
      </c>
      <c r="F302" t="s">
        <v>828</v>
      </c>
      <c r="G302" s="79">
        <v>4383.7299999999996</v>
      </c>
      <c r="H302" s="79">
        <v>-1300.58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26332.308763071873</v>
      </c>
      <c r="R302">
        <v>21913.168001185728</v>
      </c>
      <c r="S302" s="67">
        <f t="shared" si="5"/>
        <v>51328.626764257599</v>
      </c>
    </row>
    <row r="303" spans="1:19" x14ac:dyDescent="0.2">
      <c r="A303" t="s">
        <v>829</v>
      </c>
      <c r="B303" t="s">
        <v>1659</v>
      </c>
      <c r="C303" t="s">
        <v>830</v>
      </c>
      <c r="D303" t="s">
        <v>829</v>
      </c>
      <c r="E303" t="s">
        <v>1659</v>
      </c>
      <c r="F303" t="s">
        <v>830</v>
      </c>
      <c r="G303" s="79">
        <v>4383.7299999999996</v>
      </c>
      <c r="H303" s="79">
        <v>-2129.46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11644.14693503038</v>
      </c>
      <c r="R303">
        <v>21189.54503813347</v>
      </c>
      <c r="S303" s="67">
        <f t="shared" si="5"/>
        <v>35087.961973163852</v>
      </c>
    </row>
    <row r="304" spans="1:19" x14ac:dyDescent="0.2">
      <c r="A304" t="s">
        <v>831</v>
      </c>
      <c r="B304" t="s">
        <v>1660</v>
      </c>
      <c r="C304" t="s">
        <v>832</v>
      </c>
      <c r="D304" t="s">
        <v>831</v>
      </c>
      <c r="E304" t="s">
        <v>1660</v>
      </c>
      <c r="F304" t="s">
        <v>832</v>
      </c>
      <c r="G304" s="79">
        <v>4383.7299999999996</v>
      </c>
      <c r="H304" s="79">
        <v>-1369.3500000000001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2145.5565180150961</v>
      </c>
      <c r="R304">
        <v>10594.772519066735</v>
      </c>
      <c r="S304" s="67">
        <f t="shared" si="5"/>
        <v>15754.70903708183</v>
      </c>
    </row>
    <row r="305" spans="1:19" x14ac:dyDescent="0.2">
      <c r="A305" t="s">
        <v>833</v>
      </c>
      <c r="B305" t="s">
        <v>1661</v>
      </c>
      <c r="C305" t="s">
        <v>834</v>
      </c>
      <c r="D305" t="s">
        <v>833</v>
      </c>
      <c r="E305" t="s">
        <v>1661</v>
      </c>
      <c r="F305" t="s">
        <v>834</v>
      </c>
      <c r="G305" s="79">
        <v>4383.7299999999996</v>
      </c>
      <c r="H305" s="79">
        <v>2071.65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59088.340295785987</v>
      </c>
      <c r="Q305">
        <v>59519.662249338151</v>
      </c>
      <c r="R305">
        <v>59869.159937445751</v>
      </c>
      <c r="S305" s="67">
        <f t="shared" si="5"/>
        <v>184932.54248256987</v>
      </c>
    </row>
    <row r="306" spans="1:19" x14ac:dyDescent="0.2">
      <c r="A306" t="s">
        <v>835</v>
      </c>
      <c r="B306" t="s">
        <v>1662</v>
      </c>
      <c r="C306" t="s">
        <v>836</v>
      </c>
      <c r="D306" t="s">
        <v>835</v>
      </c>
      <c r="E306" t="s">
        <v>1662</v>
      </c>
      <c r="F306" t="s">
        <v>836</v>
      </c>
      <c r="G306" s="79">
        <v>4383.7299999999996</v>
      </c>
      <c r="H306" s="79">
        <v>6080.26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85005.941690936204</v>
      </c>
      <c r="Q306">
        <v>113904.19181123155</v>
      </c>
      <c r="R306">
        <v>114573.03384089599</v>
      </c>
      <c r="S306" s="67">
        <f t="shared" si="5"/>
        <v>323947.15734306374</v>
      </c>
    </row>
    <row r="307" spans="1:19" x14ac:dyDescent="0.2">
      <c r="A307" t="s">
        <v>837</v>
      </c>
      <c r="B307" t="s">
        <v>1663</v>
      </c>
      <c r="C307" t="s">
        <v>838</v>
      </c>
      <c r="D307" t="s">
        <v>837</v>
      </c>
      <c r="E307" t="s">
        <v>1663</v>
      </c>
      <c r="F307" t="s">
        <v>838</v>
      </c>
      <c r="G307" s="79">
        <v>4383.7299999999996</v>
      </c>
      <c r="H307" s="79">
        <v>19055.62</v>
      </c>
      <c r="I307">
        <v>0</v>
      </c>
      <c r="J307">
        <v>10345.928498727902</v>
      </c>
      <c r="K307">
        <v>4977.8754120121848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s="67">
        <f t="shared" si="5"/>
        <v>38763.153910740089</v>
      </c>
    </row>
    <row r="308" spans="1:19" x14ac:dyDescent="0.2">
      <c r="A308" t="s">
        <v>913</v>
      </c>
      <c r="B308" t="s">
        <v>913</v>
      </c>
      <c r="C308" t="s">
        <v>914</v>
      </c>
      <c r="D308" t="s">
        <v>913</v>
      </c>
      <c r="E308" t="s">
        <v>913</v>
      </c>
      <c r="F308" t="s">
        <v>914</v>
      </c>
      <c r="G308" s="79">
        <v>0</v>
      </c>
      <c r="H308" s="79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s="67">
        <f t="shared" si="5"/>
        <v>0</v>
      </c>
    </row>
    <row r="309" spans="1:19" x14ac:dyDescent="0.2">
      <c r="A309" t="s">
        <v>367</v>
      </c>
      <c r="B309" t="s">
        <v>1466</v>
      </c>
      <c r="C309" t="s">
        <v>368</v>
      </c>
      <c r="D309" t="s">
        <v>367</v>
      </c>
      <c r="E309" t="s">
        <v>1466</v>
      </c>
      <c r="F309" t="s">
        <v>368</v>
      </c>
      <c r="G309" s="79">
        <v>14537.97</v>
      </c>
      <c r="H309" s="79">
        <v>13678.44</v>
      </c>
      <c r="I309">
        <v>173371.19168234689</v>
      </c>
      <c r="J309">
        <v>173371.19168234689</v>
      </c>
      <c r="K309">
        <v>173371.19168234689</v>
      </c>
      <c r="L309">
        <v>173371.19168234689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 s="67">
        <f t="shared" si="5"/>
        <v>721701.17672938749</v>
      </c>
    </row>
    <row r="310" spans="1:19" x14ac:dyDescent="0.2">
      <c r="A310" t="s">
        <v>915</v>
      </c>
      <c r="B310" t="s">
        <v>1701</v>
      </c>
      <c r="C310" t="s">
        <v>916</v>
      </c>
      <c r="D310" t="s">
        <v>915</v>
      </c>
      <c r="E310" t="s">
        <v>1701</v>
      </c>
      <c r="F310" t="s">
        <v>916</v>
      </c>
      <c r="G310" s="79">
        <v>501.79</v>
      </c>
      <c r="H310" s="79">
        <v>21680.26</v>
      </c>
      <c r="I310">
        <v>33324.214635533353</v>
      </c>
      <c r="J310">
        <v>33324.214635533353</v>
      </c>
      <c r="K310">
        <v>33324.214635533353</v>
      </c>
      <c r="L310">
        <v>33324.214635533353</v>
      </c>
      <c r="M310">
        <v>33324.214635533353</v>
      </c>
      <c r="N310">
        <v>33324.214635533353</v>
      </c>
      <c r="O310">
        <v>33324.214635533353</v>
      </c>
      <c r="P310">
        <v>33324.214635533353</v>
      </c>
      <c r="Q310">
        <v>33324.214635533353</v>
      </c>
      <c r="R310">
        <v>33324.214635533353</v>
      </c>
      <c r="S310" s="67">
        <f t="shared" si="5"/>
        <v>355424.19635533344</v>
      </c>
    </row>
    <row r="311" spans="1:19" x14ac:dyDescent="0.2">
      <c r="A311" t="s">
        <v>917</v>
      </c>
      <c r="B311" t="s">
        <v>1702</v>
      </c>
      <c r="C311" t="s">
        <v>918</v>
      </c>
      <c r="D311" t="s">
        <v>917</v>
      </c>
      <c r="E311" t="s">
        <v>1702</v>
      </c>
      <c r="F311" t="s">
        <v>918</v>
      </c>
      <c r="G311" s="79">
        <v>0</v>
      </c>
      <c r="H311" s="79">
        <v>0</v>
      </c>
      <c r="I311">
        <v>83202.481560983724</v>
      </c>
      <c r="J311">
        <v>83202.481560983724</v>
      </c>
      <c r="K311">
        <v>83202.481560983724</v>
      </c>
      <c r="L311">
        <v>83202.481560983724</v>
      </c>
      <c r="M311">
        <v>83202.481560983724</v>
      </c>
      <c r="N311">
        <v>83202.481560983724</v>
      </c>
      <c r="O311">
        <v>83202.481560983724</v>
      </c>
      <c r="P311">
        <v>83202.481560983724</v>
      </c>
      <c r="Q311">
        <v>83202.481560983724</v>
      </c>
      <c r="R311">
        <v>83202.481560983724</v>
      </c>
      <c r="S311" s="67">
        <f t="shared" si="5"/>
        <v>832024.81560983707</v>
      </c>
    </row>
    <row r="312" spans="1:19" x14ac:dyDescent="0.2">
      <c r="A312" t="s">
        <v>919</v>
      </c>
      <c r="B312" t="s">
        <v>1703</v>
      </c>
      <c r="C312" t="s">
        <v>920</v>
      </c>
      <c r="D312" t="s">
        <v>919</v>
      </c>
      <c r="E312" t="s">
        <v>1703</v>
      </c>
      <c r="F312" t="s">
        <v>920</v>
      </c>
      <c r="G312" s="79">
        <v>0</v>
      </c>
      <c r="H312" s="79">
        <v>0</v>
      </c>
      <c r="I312">
        <v>38948.77865090478</v>
      </c>
      <c r="J312">
        <v>38948.77865090478</v>
      </c>
      <c r="K312">
        <v>38948.77865090478</v>
      </c>
      <c r="L312">
        <v>38948.77865090478</v>
      </c>
      <c r="M312">
        <v>38948.77865090478</v>
      </c>
      <c r="N312">
        <v>38948.77865090478</v>
      </c>
      <c r="O312">
        <v>38948.77865090478</v>
      </c>
      <c r="P312">
        <v>38948.77865090478</v>
      </c>
      <c r="Q312">
        <v>38948.77865090478</v>
      </c>
      <c r="R312">
        <v>38948.77865090478</v>
      </c>
      <c r="S312" s="67">
        <f t="shared" si="5"/>
        <v>389487.78650904779</v>
      </c>
    </row>
    <row r="313" spans="1:19" x14ac:dyDescent="0.2">
      <c r="A313" t="s">
        <v>921</v>
      </c>
      <c r="B313" t="s">
        <v>1704</v>
      </c>
      <c r="C313" t="s">
        <v>922</v>
      </c>
      <c r="D313" t="s">
        <v>921</v>
      </c>
      <c r="E313" t="s">
        <v>1704</v>
      </c>
      <c r="F313" t="s">
        <v>922</v>
      </c>
      <c r="G313" s="79">
        <v>0</v>
      </c>
      <c r="H313" s="79">
        <v>0</v>
      </c>
      <c r="I313">
        <v>40890.817539794436</v>
      </c>
      <c r="J313">
        <v>40890.817539794436</v>
      </c>
      <c r="K313">
        <v>40890.817539794436</v>
      </c>
      <c r="L313">
        <v>40890.817539794436</v>
      </c>
      <c r="M313">
        <v>40890.817539794436</v>
      </c>
      <c r="N313">
        <v>40890.817539794436</v>
      </c>
      <c r="O313">
        <v>40890.817539794436</v>
      </c>
      <c r="P313">
        <v>40890.817539794436</v>
      </c>
      <c r="Q313">
        <v>40890.817539794436</v>
      </c>
      <c r="R313">
        <v>0</v>
      </c>
      <c r="S313" s="67">
        <f t="shared" si="5"/>
        <v>368017.35785814992</v>
      </c>
    </row>
    <row r="314" spans="1:19" x14ac:dyDescent="0.2">
      <c r="A314" t="s">
        <v>923</v>
      </c>
      <c r="B314" t="s">
        <v>1705</v>
      </c>
      <c r="C314" t="s">
        <v>924</v>
      </c>
      <c r="D314" t="s">
        <v>923</v>
      </c>
      <c r="E314" t="s">
        <v>1705</v>
      </c>
      <c r="F314" t="s">
        <v>924</v>
      </c>
      <c r="G314" s="79">
        <v>999.89</v>
      </c>
      <c r="H314" s="79">
        <v>14181.220000000001</v>
      </c>
      <c r="I314">
        <v>16491.379378213431</v>
      </c>
      <c r="J314">
        <v>16491.379378213431</v>
      </c>
      <c r="K314">
        <v>16491.379378213431</v>
      </c>
      <c r="L314">
        <v>16491.379378213431</v>
      </c>
      <c r="M314">
        <v>16491.379378213431</v>
      </c>
      <c r="N314">
        <v>16491.379378213431</v>
      </c>
      <c r="O314">
        <v>16491.379378213431</v>
      </c>
      <c r="P314">
        <v>16491.379378213431</v>
      </c>
      <c r="Q314">
        <v>0</v>
      </c>
      <c r="R314">
        <v>0</v>
      </c>
      <c r="S314" s="67">
        <f t="shared" si="5"/>
        <v>147112.14502570743</v>
      </c>
    </row>
    <row r="315" spans="1:19" x14ac:dyDescent="0.2">
      <c r="A315" t="s">
        <v>925</v>
      </c>
      <c r="B315" t="s">
        <v>1706</v>
      </c>
      <c r="C315" t="s">
        <v>926</v>
      </c>
      <c r="D315" t="s">
        <v>925</v>
      </c>
      <c r="E315" t="s">
        <v>1706</v>
      </c>
      <c r="F315" t="s">
        <v>926</v>
      </c>
      <c r="G315" s="79">
        <v>0</v>
      </c>
      <c r="H315" s="79">
        <v>0</v>
      </c>
      <c r="I315">
        <v>12022.965197526908</v>
      </c>
      <c r="J315">
        <v>12022.965197526908</v>
      </c>
      <c r="K315">
        <v>12022.965197526908</v>
      </c>
      <c r="L315">
        <v>12022.965197526908</v>
      </c>
      <c r="M315">
        <v>12022.965197526908</v>
      </c>
      <c r="N315">
        <v>12022.965197526908</v>
      </c>
      <c r="O315">
        <v>12022.965197526908</v>
      </c>
      <c r="P315">
        <v>12022.965197526908</v>
      </c>
      <c r="Q315">
        <v>12022.965197526908</v>
      </c>
      <c r="R315">
        <v>12022.965197526908</v>
      </c>
      <c r="S315" s="67">
        <f t="shared" si="5"/>
        <v>120229.65197526908</v>
      </c>
    </row>
    <row r="316" spans="1:19" x14ac:dyDescent="0.2">
      <c r="A316" t="s">
        <v>927</v>
      </c>
      <c r="B316" t="s">
        <v>1707</v>
      </c>
      <c r="C316" t="s">
        <v>928</v>
      </c>
      <c r="D316" t="s">
        <v>927</v>
      </c>
      <c r="E316" t="s">
        <v>1707</v>
      </c>
      <c r="F316" t="s">
        <v>928</v>
      </c>
      <c r="G316" s="79">
        <v>618.22</v>
      </c>
      <c r="H316" s="79">
        <v>9707.4500000000007</v>
      </c>
      <c r="I316">
        <v>194.5153112223104</v>
      </c>
      <c r="J316">
        <v>194.5153112223104</v>
      </c>
      <c r="K316">
        <v>194.5153112223104</v>
      </c>
      <c r="L316">
        <v>194.5153112223104</v>
      </c>
      <c r="M316">
        <v>194.5153112223104</v>
      </c>
      <c r="N316">
        <v>194.5153112223104</v>
      </c>
      <c r="O316">
        <v>194.5153112223104</v>
      </c>
      <c r="P316">
        <v>194.5153112223104</v>
      </c>
      <c r="Q316">
        <v>194.5153112223104</v>
      </c>
      <c r="R316">
        <v>194.5153112223104</v>
      </c>
      <c r="S316" s="67">
        <f t="shared" si="5"/>
        <v>12270.823112223106</v>
      </c>
    </row>
    <row r="317" spans="1:19" x14ac:dyDescent="0.2">
      <c r="A317" t="s">
        <v>929</v>
      </c>
      <c r="B317" t="s">
        <v>1708</v>
      </c>
      <c r="C317" t="s">
        <v>930</v>
      </c>
      <c r="D317" t="s">
        <v>929</v>
      </c>
      <c r="E317" t="s">
        <v>1708</v>
      </c>
      <c r="F317" t="s">
        <v>930</v>
      </c>
      <c r="G317" s="79">
        <v>417.32</v>
      </c>
      <c r="H317" s="79">
        <v>6468.0599999999995</v>
      </c>
      <c r="I317">
        <v>3716.3125311638369</v>
      </c>
      <c r="J317">
        <v>3716.3125311638369</v>
      </c>
      <c r="K317">
        <v>3716.3125311638369</v>
      </c>
      <c r="L317">
        <v>3716.3125311638369</v>
      </c>
      <c r="M317">
        <v>3716.3125311638369</v>
      </c>
      <c r="N317">
        <v>3716.3125311638369</v>
      </c>
      <c r="O317">
        <v>3716.3125311638369</v>
      </c>
      <c r="P317">
        <v>3716.3125311638369</v>
      </c>
      <c r="Q317">
        <v>3716.3125311638369</v>
      </c>
      <c r="R317">
        <v>3716.3125311638369</v>
      </c>
      <c r="S317" s="67">
        <f t="shared" si="5"/>
        <v>44048.505311638364</v>
      </c>
    </row>
    <row r="318" spans="1:19" x14ac:dyDescent="0.2">
      <c r="A318" t="s">
        <v>931</v>
      </c>
      <c r="B318" t="s">
        <v>1709</v>
      </c>
      <c r="C318" t="s">
        <v>932</v>
      </c>
      <c r="D318" t="s">
        <v>931</v>
      </c>
      <c r="E318" t="s">
        <v>1709</v>
      </c>
      <c r="F318" t="s">
        <v>932</v>
      </c>
      <c r="G318" s="79">
        <v>599.47</v>
      </c>
      <c r="H318" s="79">
        <v>12338.44</v>
      </c>
      <c r="I318">
        <v>4575.145211471834</v>
      </c>
      <c r="J318">
        <v>4575.145211471834</v>
      </c>
      <c r="K318">
        <v>4575.145211471834</v>
      </c>
      <c r="L318">
        <v>4575.145211471834</v>
      </c>
      <c r="M318">
        <v>4575.145211471834</v>
      </c>
      <c r="N318">
        <v>4575.145211471834</v>
      </c>
      <c r="O318">
        <v>4575.145211471834</v>
      </c>
      <c r="P318">
        <v>4575.145211471834</v>
      </c>
      <c r="Q318">
        <v>4575.145211471834</v>
      </c>
      <c r="R318">
        <v>4575.145211471834</v>
      </c>
      <c r="S318" s="67">
        <f t="shared" si="5"/>
        <v>58689.362114718337</v>
      </c>
    </row>
    <row r="319" spans="1:19" x14ac:dyDescent="0.2">
      <c r="A319" t="s">
        <v>933</v>
      </c>
      <c r="B319" t="s">
        <v>1710</v>
      </c>
      <c r="C319" t="s">
        <v>934</v>
      </c>
      <c r="D319" t="s">
        <v>933</v>
      </c>
      <c r="E319" t="s">
        <v>1710</v>
      </c>
      <c r="F319" t="s">
        <v>934</v>
      </c>
      <c r="G319" s="79">
        <v>176.8</v>
      </c>
      <c r="H319" s="79">
        <v>9169.25</v>
      </c>
      <c r="I319">
        <v>2986.4487328618579</v>
      </c>
      <c r="J319">
        <v>2986.4487328618579</v>
      </c>
      <c r="K319">
        <v>2986.4487328618579</v>
      </c>
      <c r="L319">
        <v>2986.4487328618579</v>
      </c>
      <c r="M319">
        <v>2986.4487328618579</v>
      </c>
      <c r="N319">
        <v>2986.4487328618579</v>
      </c>
      <c r="O319">
        <v>2986.4487328618579</v>
      </c>
      <c r="P319">
        <v>2986.4487328618579</v>
      </c>
      <c r="Q319">
        <v>2986.4487328618579</v>
      </c>
      <c r="R319">
        <v>2986.4487328618579</v>
      </c>
      <c r="S319" s="67">
        <f t="shared" si="5"/>
        <v>39210.537328618564</v>
      </c>
    </row>
    <row r="320" spans="1:19" x14ac:dyDescent="0.2">
      <c r="A320" t="s">
        <v>369</v>
      </c>
      <c r="B320" t="s">
        <v>1467</v>
      </c>
      <c r="C320" t="s">
        <v>370</v>
      </c>
      <c r="D320" t="s">
        <v>369</v>
      </c>
      <c r="E320" t="s">
        <v>1467</v>
      </c>
      <c r="F320" t="s">
        <v>370</v>
      </c>
      <c r="G320" s="79">
        <v>24498.61</v>
      </c>
      <c r="H320" s="79">
        <v>1818.1499999999996</v>
      </c>
      <c r="I320">
        <v>-9267.738714163339</v>
      </c>
      <c r="J320">
        <v>-9267.738714163339</v>
      </c>
      <c r="K320">
        <v>-9267.738714163339</v>
      </c>
      <c r="L320">
        <v>-9267.738714163339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s="67">
        <f t="shared" si="5"/>
        <v>-10754.194856653352</v>
      </c>
    </row>
    <row r="321" spans="1:19" x14ac:dyDescent="0.2">
      <c r="A321" t="s">
        <v>935</v>
      </c>
      <c r="B321" t="s">
        <v>1711</v>
      </c>
      <c r="C321" t="s">
        <v>936</v>
      </c>
      <c r="D321" t="s">
        <v>935</v>
      </c>
      <c r="E321" t="s">
        <v>1711</v>
      </c>
      <c r="F321" t="s">
        <v>936</v>
      </c>
      <c r="G321" s="79">
        <v>417.32</v>
      </c>
      <c r="H321" s="79">
        <v>3034.8300000000004</v>
      </c>
      <c r="I321">
        <v>7602.3339888294349</v>
      </c>
      <c r="J321">
        <v>7602.3339888294349</v>
      </c>
      <c r="K321">
        <v>7602.3339888294349</v>
      </c>
      <c r="L321">
        <v>7602.3339888294349</v>
      </c>
      <c r="M321">
        <v>7602.3339888294349</v>
      </c>
      <c r="N321">
        <v>7602.3339888294349</v>
      </c>
      <c r="O321">
        <v>7602.3339888294349</v>
      </c>
      <c r="P321">
        <v>7602.3339888294349</v>
      </c>
      <c r="Q321">
        <v>7602.3339888294349</v>
      </c>
      <c r="R321">
        <v>7602.3339888294349</v>
      </c>
      <c r="S321" s="67">
        <f t="shared" si="5"/>
        <v>79475.489888294338</v>
      </c>
    </row>
    <row r="322" spans="1:19" x14ac:dyDescent="0.2">
      <c r="A322" t="s">
        <v>937</v>
      </c>
      <c r="B322" t="s">
        <v>1712</v>
      </c>
      <c r="C322" t="s">
        <v>938</v>
      </c>
      <c r="D322" t="s">
        <v>937</v>
      </c>
      <c r="E322" t="s">
        <v>1712</v>
      </c>
      <c r="F322" t="s">
        <v>938</v>
      </c>
      <c r="G322" s="79">
        <v>0</v>
      </c>
      <c r="H322" s="79">
        <v>0</v>
      </c>
      <c r="I322">
        <v>11292.553243080831</v>
      </c>
      <c r="J322">
        <v>11292.553243080831</v>
      </c>
      <c r="K322">
        <v>11292.553243080831</v>
      </c>
      <c r="L322">
        <v>11292.553243080831</v>
      </c>
      <c r="M322">
        <v>11292.553243080831</v>
      </c>
      <c r="N322">
        <v>11292.553243080831</v>
      </c>
      <c r="O322">
        <v>11292.553243080831</v>
      </c>
      <c r="P322">
        <v>11292.553243080831</v>
      </c>
      <c r="Q322">
        <v>11292.553243080831</v>
      </c>
      <c r="R322">
        <v>11292.553243080831</v>
      </c>
      <c r="S322" s="67">
        <f t="shared" si="5"/>
        <v>112925.53243080829</v>
      </c>
    </row>
    <row r="323" spans="1:19" x14ac:dyDescent="0.2">
      <c r="A323" t="s">
        <v>939</v>
      </c>
      <c r="B323" t="s">
        <v>1713</v>
      </c>
      <c r="C323" t="s">
        <v>940</v>
      </c>
      <c r="D323" t="s">
        <v>939</v>
      </c>
      <c r="E323" t="s">
        <v>1713</v>
      </c>
      <c r="F323" t="s">
        <v>940</v>
      </c>
      <c r="G323" s="79">
        <v>176.8</v>
      </c>
      <c r="H323" s="79">
        <v>6332.01</v>
      </c>
      <c r="I323">
        <v>1181.5200015233929</v>
      </c>
      <c r="J323">
        <v>1181.5200015233929</v>
      </c>
      <c r="K323">
        <v>1181.5200015233929</v>
      </c>
      <c r="L323">
        <v>1181.5200015233929</v>
      </c>
      <c r="M323">
        <v>1181.5200015233929</v>
      </c>
      <c r="N323">
        <v>1181.5200015233929</v>
      </c>
      <c r="O323">
        <v>1181.5200015233929</v>
      </c>
      <c r="P323">
        <v>1181.5200015233929</v>
      </c>
      <c r="Q323">
        <v>1181.5200015233929</v>
      </c>
      <c r="R323">
        <v>1181.5200015233929</v>
      </c>
      <c r="S323" s="67">
        <f t="shared" si="5"/>
        <v>18324.010015233929</v>
      </c>
    </row>
    <row r="324" spans="1:19" x14ac:dyDescent="0.2">
      <c r="A324" t="s">
        <v>941</v>
      </c>
      <c r="B324" t="s">
        <v>1714</v>
      </c>
      <c r="C324" t="s">
        <v>942</v>
      </c>
      <c r="D324" t="s">
        <v>941</v>
      </c>
      <c r="E324" t="s">
        <v>1714</v>
      </c>
      <c r="F324" t="s">
        <v>942</v>
      </c>
      <c r="G324" s="79">
        <v>0</v>
      </c>
      <c r="H324" s="79">
        <v>0</v>
      </c>
      <c r="I324">
        <v>6413.1165167737281</v>
      </c>
      <c r="J324">
        <v>6413.1165167737281</v>
      </c>
      <c r="K324">
        <v>6413.1165167737281</v>
      </c>
      <c r="L324">
        <v>6413.1165167737281</v>
      </c>
      <c r="M324">
        <v>6413.1165167737281</v>
      </c>
      <c r="N324">
        <v>6413.1165167737281</v>
      </c>
      <c r="O324">
        <v>6413.1165167737281</v>
      </c>
      <c r="P324">
        <v>6413.1165167737281</v>
      </c>
      <c r="Q324">
        <v>6413.1165167737281</v>
      </c>
      <c r="R324">
        <v>6413.1165167737281</v>
      </c>
      <c r="S324" s="67">
        <f t="shared" si="5"/>
        <v>64131.165167737279</v>
      </c>
    </row>
    <row r="325" spans="1:19" x14ac:dyDescent="0.2">
      <c r="A325" t="s">
        <v>943</v>
      </c>
      <c r="B325" t="s">
        <v>1715</v>
      </c>
      <c r="C325" t="s">
        <v>944</v>
      </c>
      <c r="D325" t="s">
        <v>943</v>
      </c>
      <c r="E325" t="s">
        <v>1715</v>
      </c>
      <c r="F325" t="s">
        <v>944</v>
      </c>
      <c r="G325" s="79">
        <v>337.14</v>
      </c>
      <c r="H325" s="79">
        <v>3010.8900000000003</v>
      </c>
      <c r="I325">
        <v>4178.7579887301072</v>
      </c>
      <c r="J325">
        <v>4178.7579887301072</v>
      </c>
      <c r="K325">
        <v>4178.7579887301072</v>
      </c>
      <c r="L325">
        <v>4178.7579887301072</v>
      </c>
      <c r="M325">
        <v>4178.7579887301072</v>
      </c>
      <c r="N325">
        <v>4178.7579887301072</v>
      </c>
      <c r="O325">
        <v>4178.7579887301072</v>
      </c>
      <c r="P325">
        <v>4178.7579887301072</v>
      </c>
      <c r="Q325">
        <v>4178.7579887301072</v>
      </c>
      <c r="R325">
        <v>4178.7579887301072</v>
      </c>
      <c r="S325" s="67">
        <f t="shared" ref="S325:S388" si="6">SUM(G325:R325)</f>
        <v>45135.609887301078</v>
      </c>
    </row>
    <row r="326" spans="1:19" x14ac:dyDescent="0.2">
      <c r="A326" t="s">
        <v>945</v>
      </c>
      <c r="B326" t="s">
        <v>1716</v>
      </c>
      <c r="C326" t="s">
        <v>946</v>
      </c>
      <c r="D326" t="s">
        <v>945</v>
      </c>
      <c r="E326" t="s">
        <v>1716</v>
      </c>
      <c r="F326" t="s">
        <v>946</v>
      </c>
      <c r="G326" s="79">
        <v>337.14</v>
      </c>
      <c r="H326" s="79">
        <v>6321.07</v>
      </c>
      <c r="I326">
        <v>4056.0991146478682</v>
      </c>
      <c r="J326">
        <v>4056.0991146478682</v>
      </c>
      <c r="K326">
        <v>4056.0991146478682</v>
      </c>
      <c r="L326">
        <v>4056.0991146478682</v>
      </c>
      <c r="M326">
        <v>4056.0991146478682</v>
      </c>
      <c r="N326">
        <v>4056.0991146478682</v>
      </c>
      <c r="O326">
        <v>4056.0991146478682</v>
      </c>
      <c r="P326">
        <v>4056.0991146478682</v>
      </c>
      <c r="Q326">
        <v>4056.0991146478682</v>
      </c>
      <c r="R326">
        <v>4056.0991146478682</v>
      </c>
      <c r="S326" s="67">
        <f t="shared" si="6"/>
        <v>47219.201146478692</v>
      </c>
    </row>
    <row r="327" spans="1:19" x14ac:dyDescent="0.2">
      <c r="A327" t="s">
        <v>947</v>
      </c>
      <c r="B327" t="s">
        <v>1717</v>
      </c>
      <c r="C327" t="s">
        <v>948</v>
      </c>
      <c r="D327" t="s">
        <v>947</v>
      </c>
      <c r="E327" t="s">
        <v>1717</v>
      </c>
      <c r="F327" t="s">
        <v>948</v>
      </c>
      <c r="G327" s="79">
        <v>0</v>
      </c>
      <c r="H327" s="79">
        <v>0</v>
      </c>
      <c r="I327">
        <v>1403.2331170209786</v>
      </c>
      <c r="J327">
        <v>1403.2331170209786</v>
      </c>
      <c r="K327">
        <v>1403.2331170209786</v>
      </c>
      <c r="L327">
        <v>1403.2331170209786</v>
      </c>
      <c r="M327">
        <v>1403.2331170209786</v>
      </c>
      <c r="N327">
        <v>1403.2331170209786</v>
      </c>
      <c r="O327">
        <v>1403.2331170209786</v>
      </c>
      <c r="P327">
        <v>1403.2331170209786</v>
      </c>
      <c r="Q327">
        <v>1403.2331170209786</v>
      </c>
      <c r="R327">
        <v>1403.2331170209786</v>
      </c>
      <c r="S327" s="67">
        <f t="shared" si="6"/>
        <v>14032.331170209784</v>
      </c>
    </row>
    <row r="328" spans="1:19" x14ac:dyDescent="0.2">
      <c r="A328" t="s">
        <v>949</v>
      </c>
      <c r="B328" t="s">
        <v>1718</v>
      </c>
      <c r="C328" t="s">
        <v>950</v>
      </c>
      <c r="D328" t="s">
        <v>949</v>
      </c>
      <c r="E328" t="s">
        <v>1718</v>
      </c>
      <c r="F328" t="s">
        <v>950</v>
      </c>
      <c r="G328" s="79">
        <v>0</v>
      </c>
      <c r="H328" s="79">
        <v>0</v>
      </c>
      <c r="I328">
        <v>9806.0746294311175</v>
      </c>
      <c r="J328">
        <v>9806.0746294311175</v>
      </c>
      <c r="K328">
        <v>9806.0746294311175</v>
      </c>
      <c r="L328">
        <v>9806.0746294311175</v>
      </c>
      <c r="M328">
        <v>9806.0746294311175</v>
      </c>
      <c r="N328">
        <v>9806.0746294311175</v>
      </c>
      <c r="O328">
        <v>9806.0746294311175</v>
      </c>
      <c r="P328">
        <v>9806.0746294311175</v>
      </c>
      <c r="Q328">
        <v>9806.0746294311175</v>
      </c>
      <c r="R328">
        <v>9806.0746294311175</v>
      </c>
      <c r="S328" s="67">
        <f t="shared" si="6"/>
        <v>98060.74629431119</v>
      </c>
    </row>
    <row r="329" spans="1:19" x14ac:dyDescent="0.2">
      <c r="A329" t="s">
        <v>951</v>
      </c>
      <c r="B329" t="s">
        <v>1719</v>
      </c>
      <c r="C329" t="s">
        <v>952</v>
      </c>
      <c r="D329" t="s">
        <v>951</v>
      </c>
      <c r="E329" t="s">
        <v>1719</v>
      </c>
      <c r="F329" t="s">
        <v>952</v>
      </c>
      <c r="G329" s="79">
        <v>0</v>
      </c>
      <c r="H329" s="79">
        <v>0</v>
      </c>
      <c r="I329">
        <v>3562.3128612760211</v>
      </c>
      <c r="J329">
        <v>3562.3128612760211</v>
      </c>
      <c r="K329">
        <v>3562.3128612760211</v>
      </c>
      <c r="L329">
        <v>3562.3128612760211</v>
      </c>
      <c r="M329">
        <v>3562.3128612760211</v>
      </c>
      <c r="N329">
        <v>3562.3128612760211</v>
      </c>
      <c r="O329">
        <v>3562.3128612760211</v>
      </c>
      <c r="P329">
        <v>3562.3128612760211</v>
      </c>
      <c r="Q329">
        <v>3562.3128612760211</v>
      </c>
      <c r="R329">
        <v>3562.3128612760211</v>
      </c>
      <c r="S329" s="67">
        <f t="shared" si="6"/>
        <v>35623.1286127602</v>
      </c>
    </row>
    <row r="330" spans="1:19" x14ac:dyDescent="0.2">
      <c r="A330" t="s">
        <v>953</v>
      </c>
      <c r="B330" t="s">
        <v>1720</v>
      </c>
      <c r="C330" t="s">
        <v>954</v>
      </c>
      <c r="D330" t="s">
        <v>953</v>
      </c>
      <c r="E330" t="s">
        <v>1720</v>
      </c>
      <c r="F330" t="s">
        <v>954</v>
      </c>
      <c r="G330" s="79">
        <v>0</v>
      </c>
      <c r="H330" s="79">
        <v>0</v>
      </c>
      <c r="I330">
        <v>2537.2198352191081</v>
      </c>
      <c r="J330">
        <v>2537.2198352191081</v>
      </c>
      <c r="K330">
        <v>2537.2198352191081</v>
      </c>
      <c r="L330">
        <v>2537.2198352191081</v>
      </c>
      <c r="M330">
        <v>2537.2198352191081</v>
      </c>
      <c r="N330">
        <v>2537.2198352191081</v>
      </c>
      <c r="O330">
        <v>2537.2198352191081</v>
      </c>
      <c r="P330">
        <v>2537.2198352191081</v>
      </c>
      <c r="Q330">
        <v>2537.2198352191081</v>
      </c>
      <c r="R330">
        <v>2537.2198352191081</v>
      </c>
      <c r="S330" s="67">
        <f t="shared" si="6"/>
        <v>25372.198352191081</v>
      </c>
    </row>
    <row r="331" spans="1:19" x14ac:dyDescent="0.2">
      <c r="A331" t="s">
        <v>371</v>
      </c>
      <c r="B331" t="s">
        <v>1468</v>
      </c>
      <c r="C331" t="s">
        <v>372</v>
      </c>
      <c r="D331" t="s">
        <v>371</v>
      </c>
      <c r="E331" t="s">
        <v>1468</v>
      </c>
      <c r="F331" t="s">
        <v>372</v>
      </c>
      <c r="G331" s="79">
        <v>61498.75</v>
      </c>
      <c r="H331" s="79">
        <v>-4029.64</v>
      </c>
      <c r="I331">
        <v>-7863.186259878803</v>
      </c>
      <c r="J331">
        <v>-7863.186259878803</v>
      </c>
      <c r="K331">
        <v>-7863.186259878803</v>
      </c>
      <c r="L331">
        <v>-7863.186259878803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 s="67">
        <f t="shared" si="6"/>
        <v>26016.3649604848</v>
      </c>
    </row>
    <row r="332" spans="1:19" x14ac:dyDescent="0.2">
      <c r="A332" t="s">
        <v>955</v>
      </c>
      <c r="B332" t="s">
        <v>1721</v>
      </c>
      <c r="C332" t="s">
        <v>956</v>
      </c>
      <c r="D332" t="s">
        <v>955</v>
      </c>
      <c r="E332" t="s">
        <v>1721</v>
      </c>
      <c r="F332" t="s">
        <v>956</v>
      </c>
      <c r="G332" s="79">
        <v>0</v>
      </c>
      <c r="H332" s="79">
        <v>0</v>
      </c>
      <c r="I332">
        <v>13025.215206566625</v>
      </c>
      <c r="J332">
        <v>13025.215206566625</v>
      </c>
      <c r="K332">
        <v>13025.215206566625</v>
      </c>
      <c r="L332">
        <v>13025.215206566625</v>
      </c>
      <c r="M332">
        <v>13025.215206566625</v>
      </c>
      <c r="N332">
        <v>13025.215206566625</v>
      </c>
      <c r="O332">
        <v>13025.215206566625</v>
      </c>
      <c r="P332">
        <v>13025.215206566625</v>
      </c>
      <c r="Q332">
        <v>13025.215206566625</v>
      </c>
      <c r="R332">
        <v>13025.215206566625</v>
      </c>
      <c r="S332" s="67">
        <f t="shared" si="6"/>
        <v>130252.15206566628</v>
      </c>
    </row>
    <row r="333" spans="1:19" x14ac:dyDescent="0.2">
      <c r="A333" t="s">
        <v>957</v>
      </c>
      <c r="B333" t="s">
        <v>1722</v>
      </c>
      <c r="C333" t="s">
        <v>958</v>
      </c>
      <c r="D333" t="s">
        <v>957</v>
      </c>
      <c r="E333" t="s">
        <v>1722</v>
      </c>
      <c r="F333" t="s">
        <v>958</v>
      </c>
      <c r="G333" s="79">
        <v>0</v>
      </c>
      <c r="H333" s="79">
        <v>0</v>
      </c>
      <c r="I333">
        <v>3293.2820729542082</v>
      </c>
      <c r="J333">
        <v>3293.2820729542082</v>
      </c>
      <c r="K333">
        <v>3293.2820729542082</v>
      </c>
      <c r="L333">
        <v>3293.2820729542082</v>
      </c>
      <c r="M333">
        <v>3293.2820729542082</v>
      </c>
      <c r="N333">
        <v>3293.2820729542082</v>
      </c>
      <c r="O333">
        <v>3293.2820729542082</v>
      </c>
      <c r="P333">
        <v>3293.2820729542082</v>
      </c>
      <c r="Q333">
        <v>3293.2820729542082</v>
      </c>
      <c r="R333">
        <v>3293.2820729542082</v>
      </c>
      <c r="S333" s="67">
        <f t="shared" si="6"/>
        <v>32932.82072954208</v>
      </c>
    </row>
    <row r="334" spans="1:19" x14ac:dyDescent="0.2">
      <c r="A334" t="s">
        <v>959</v>
      </c>
      <c r="B334" t="s">
        <v>1840</v>
      </c>
      <c r="C334" t="s">
        <v>960</v>
      </c>
      <c r="D334" t="s">
        <v>959</v>
      </c>
      <c r="E334" t="s">
        <v>1840</v>
      </c>
      <c r="F334" t="s">
        <v>960</v>
      </c>
      <c r="G334" s="79">
        <v>0</v>
      </c>
      <c r="H334" s="79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s="67">
        <f t="shared" si="6"/>
        <v>0</v>
      </c>
    </row>
    <row r="335" spans="1:19" x14ac:dyDescent="0.2">
      <c r="A335" t="s">
        <v>961</v>
      </c>
      <c r="B335" t="s">
        <v>1723</v>
      </c>
      <c r="C335" t="s">
        <v>962</v>
      </c>
      <c r="D335" t="s">
        <v>961</v>
      </c>
      <c r="E335" t="s">
        <v>1723</v>
      </c>
      <c r="F335" t="s">
        <v>962</v>
      </c>
      <c r="G335" s="79">
        <v>0</v>
      </c>
      <c r="H335" s="79">
        <v>0</v>
      </c>
      <c r="I335">
        <v>4651.3449905324615</v>
      </c>
      <c r="J335">
        <v>4651.3449905324615</v>
      </c>
      <c r="K335">
        <v>4651.3449905324615</v>
      </c>
      <c r="L335">
        <v>4651.3449905324615</v>
      </c>
      <c r="M335">
        <v>4651.3449905324615</v>
      </c>
      <c r="N335">
        <v>4651.3449905324615</v>
      </c>
      <c r="O335">
        <v>4651.3449905324615</v>
      </c>
      <c r="P335">
        <v>4651.3449905324615</v>
      </c>
      <c r="Q335">
        <v>4651.3449905324615</v>
      </c>
      <c r="R335">
        <v>4651.3449905324615</v>
      </c>
      <c r="S335" s="67">
        <f t="shared" si="6"/>
        <v>46513.449905324604</v>
      </c>
    </row>
    <row r="336" spans="1:19" x14ac:dyDescent="0.2">
      <c r="A336" t="s">
        <v>963</v>
      </c>
      <c r="B336" t="s">
        <v>1724</v>
      </c>
      <c r="C336" t="s">
        <v>964</v>
      </c>
      <c r="D336" t="s">
        <v>963</v>
      </c>
      <c r="E336" t="s">
        <v>1724</v>
      </c>
      <c r="F336" t="s">
        <v>964</v>
      </c>
      <c r="G336" s="79">
        <v>176.8</v>
      </c>
      <c r="H336" s="79">
        <v>8318.56</v>
      </c>
      <c r="I336">
        <v>816.32102128038866</v>
      </c>
      <c r="J336">
        <v>816.32102128038866</v>
      </c>
      <c r="K336">
        <v>816.32102128038866</v>
      </c>
      <c r="L336">
        <v>816.32102128038866</v>
      </c>
      <c r="M336">
        <v>816.32102128038866</v>
      </c>
      <c r="N336">
        <v>816.32102128038866</v>
      </c>
      <c r="O336">
        <v>816.32102128038866</v>
      </c>
      <c r="P336">
        <v>816.32102128038866</v>
      </c>
      <c r="Q336">
        <v>816.32102128038866</v>
      </c>
      <c r="R336">
        <v>816.32102128038866</v>
      </c>
      <c r="S336" s="67">
        <f t="shared" si="6"/>
        <v>16658.570212803879</v>
      </c>
    </row>
    <row r="337" spans="1:19" x14ac:dyDescent="0.2">
      <c r="A337" t="s">
        <v>965</v>
      </c>
      <c r="B337" t="s">
        <v>1725</v>
      </c>
      <c r="C337" t="s">
        <v>966</v>
      </c>
      <c r="D337" t="s">
        <v>965</v>
      </c>
      <c r="E337" t="s">
        <v>1725</v>
      </c>
      <c r="F337" t="s">
        <v>966</v>
      </c>
      <c r="G337" s="79">
        <v>0</v>
      </c>
      <c r="H337" s="79">
        <v>0</v>
      </c>
      <c r="I337">
        <v>2428.5440872709032</v>
      </c>
      <c r="J337">
        <v>2428.5440872709032</v>
      </c>
      <c r="K337">
        <v>2428.5440872709032</v>
      </c>
      <c r="L337">
        <v>2428.5440872709032</v>
      </c>
      <c r="M337">
        <v>2428.5440872709032</v>
      </c>
      <c r="N337">
        <v>2428.5440872709032</v>
      </c>
      <c r="O337">
        <v>2428.5440872709032</v>
      </c>
      <c r="P337">
        <v>2428.5440872709032</v>
      </c>
      <c r="Q337">
        <v>2428.5440872709032</v>
      </c>
      <c r="R337">
        <v>2428.5440872709032</v>
      </c>
      <c r="S337" s="67">
        <f t="shared" si="6"/>
        <v>24285.440872709038</v>
      </c>
    </row>
    <row r="338" spans="1:19" x14ac:dyDescent="0.2">
      <c r="A338" t="s">
        <v>967</v>
      </c>
      <c r="B338" t="s">
        <v>1726</v>
      </c>
      <c r="C338" t="s">
        <v>968</v>
      </c>
      <c r="D338" t="s">
        <v>967</v>
      </c>
      <c r="E338" t="s">
        <v>1726</v>
      </c>
      <c r="F338" t="s">
        <v>968</v>
      </c>
      <c r="G338" s="79">
        <v>1204.45</v>
      </c>
      <c r="H338" s="79">
        <v>1877.7600000000002</v>
      </c>
      <c r="I338">
        <v>8244.6398765737049</v>
      </c>
      <c r="J338">
        <v>8244.6398765737049</v>
      </c>
      <c r="K338">
        <v>8244.6398765737049</v>
      </c>
      <c r="L338">
        <v>8244.6398765737049</v>
      </c>
      <c r="M338">
        <v>8244.6398765737049</v>
      </c>
      <c r="N338">
        <v>8244.6398765737049</v>
      </c>
      <c r="O338">
        <v>8244.6398765737049</v>
      </c>
      <c r="P338">
        <v>8244.6398765737049</v>
      </c>
      <c r="Q338">
        <v>8244.6398765737049</v>
      </c>
      <c r="R338">
        <v>8244.6398765737049</v>
      </c>
      <c r="S338" s="67">
        <f t="shared" si="6"/>
        <v>85528.608765737052</v>
      </c>
    </row>
    <row r="339" spans="1:19" x14ac:dyDescent="0.2">
      <c r="A339" t="s">
        <v>969</v>
      </c>
      <c r="B339" t="s">
        <v>1727</v>
      </c>
      <c r="C339" t="s">
        <v>970</v>
      </c>
      <c r="D339" t="s">
        <v>969</v>
      </c>
      <c r="E339" t="s">
        <v>1727</v>
      </c>
      <c r="F339" t="s">
        <v>970</v>
      </c>
      <c r="G339" s="79">
        <v>176.8</v>
      </c>
      <c r="H339" s="79">
        <v>15078.48</v>
      </c>
      <c r="I339">
        <v>2741.3857507787343</v>
      </c>
      <c r="J339">
        <v>2741.3857507787343</v>
      </c>
      <c r="K339">
        <v>2741.3857507787343</v>
      </c>
      <c r="L339">
        <v>2741.3857507787343</v>
      </c>
      <c r="M339">
        <v>2741.3857507787343</v>
      </c>
      <c r="N339">
        <v>2741.3857507787343</v>
      </c>
      <c r="O339">
        <v>2741.3857507787343</v>
      </c>
      <c r="P339">
        <v>2741.3857507787343</v>
      </c>
      <c r="Q339">
        <v>2741.3857507787343</v>
      </c>
      <c r="R339">
        <v>2741.3857507787343</v>
      </c>
      <c r="S339" s="67">
        <f t="shared" si="6"/>
        <v>42669.137507787324</v>
      </c>
    </row>
    <row r="340" spans="1:19" x14ac:dyDescent="0.2">
      <c r="A340" t="s">
        <v>971</v>
      </c>
      <c r="B340" t="s">
        <v>1728</v>
      </c>
      <c r="C340" t="s">
        <v>972</v>
      </c>
      <c r="D340" t="s">
        <v>971</v>
      </c>
      <c r="E340" t="s">
        <v>1728</v>
      </c>
      <c r="F340" t="s">
        <v>972</v>
      </c>
      <c r="G340" s="79">
        <v>0</v>
      </c>
      <c r="H340" s="79">
        <v>0</v>
      </c>
      <c r="I340">
        <v>3447.0146187643741</v>
      </c>
      <c r="J340">
        <v>3447.0146187643741</v>
      </c>
      <c r="K340">
        <v>3447.0146187643741</v>
      </c>
      <c r="L340">
        <v>3447.0146187643741</v>
      </c>
      <c r="M340">
        <v>3447.0146187643741</v>
      </c>
      <c r="N340">
        <v>3447.0146187643741</v>
      </c>
      <c r="O340">
        <v>3447.0146187643741</v>
      </c>
      <c r="P340">
        <v>3447.0146187643741</v>
      </c>
      <c r="Q340">
        <v>3447.0146187643741</v>
      </c>
      <c r="R340">
        <v>3447.0146187643741</v>
      </c>
      <c r="S340" s="67">
        <f t="shared" si="6"/>
        <v>34470.146187643739</v>
      </c>
    </row>
    <row r="341" spans="1:19" x14ac:dyDescent="0.2">
      <c r="A341" t="s">
        <v>973</v>
      </c>
      <c r="B341" t="s">
        <v>973</v>
      </c>
      <c r="C341" t="s">
        <v>974</v>
      </c>
      <c r="D341" t="s">
        <v>973</v>
      </c>
      <c r="E341" t="s">
        <v>973</v>
      </c>
      <c r="F341" t="s">
        <v>974</v>
      </c>
      <c r="G341" s="79">
        <v>0</v>
      </c>
      <c r="H341" s="79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s="67">
        <f t="shared" si="6"/>
        <v>0</v>
      </c>
    </row>
    <row r="342" spans="1:19" x14ac:dyDescent="0.2">
      <c r="A342" t="s">
        <v>373</v>
      </c>
      <c r="B342" t="s">
        <v>1469</v>
      </c>
      <c r="C342" t="s">
        <v>374</v>
      </c>
      <c r="D342" t="s">
        <v>373</v>
      </c>
      <c r="E342" t="s">
        <v>1469</v>
      </c>
      <c r="F342" t="s">
        <v>374</v>
      </c>
      <c r="G342" s="79">
        <v>7563.41</v>
      </c>
      <c r="H342" s="79">
        <v>14940.74</v>
      </c>
      <c r="I342">
        <v>17796.759073503865</v>
      </c>
      <c r="J342">
        <v>17796.759073503865</v>
      </c>
      <c r="K342">
        <v>17796.759073503865</v>
      </c>
      <c r="L342">
        <v>17796.759073503865</v>
      </c>
      <c r="M342">
        <v>17796.759073503865</v>
      </c>
      <c r="N342">
        <v>0</v>
      </c>
      <c r="O342">
        <v>0</v>
      </c>
      <c r="P342">
        <v>0</v>
      </c>
      <c r="Q342">
        <v>0</v>
      </c>
      <c r="R342">
        <v>0</v>
      </c>
      <c r="S342" s="67">
        <f t="shared" si="6"/>
        <v>111487.94536751934</v>
      </c>
    </row>
    <row r="343" spans="1:19" x14ac:dyDescent="0.2">
      <c r="A343" t="s">
        <v>975</v>
      </c>
      <c r="B343" t="s">
        <v>1729</v>
      </c>
      <c r="C343" t="s">
        <v>976</v>
      </c>
      <c r="D343" t="s">
        <v>975</v>
      </c>
      <c r="E343" t="s">
        <v>1729</v>
      </c>
      <c r="F343" t="s">
        <v>976</v>
      </c>
      <c r="G343" s="79">
        <v>417.32</v>
      </c>
      <c r="H343" s="79">
        <v>2867.21</v>
      </c>
      <c r="I343">
        <v>2377.9660380770133</v>
      </c>
      <c r="J343">
        <v>2377.9660380770133</v>
      </c>
      <c r="K343">
        <v>2377.9660380770133</v>
      </c>
      <c r="L343">
        <v>2377.9660380770133</v>
      </c>
      <c r="M343">
        <v>2377.9660380770133</v>
      </c>
      <c r="N343">
        <v>2377.9660380770133</v>
      </c>
      <c r="O343">
        <v>2377.9660380770133</v>
      </c>
      <c r="P343">
        <v>2377.9660380770133</v>
      </c>
      <c r="Q343">
        <v>2377.9660380770133</v>
      </c>
      <c r="R343">
        <v>2377.9660380770133</v>
      </c>
      <c r="S343" s="67">
        <f t="shared" si="6"/>
        <v>27064.190380770138</v>
      </c>
    </row>
    <row r="344" spans="1:19" x14ac:dyDescent="0.2">
      <c r="A344" t="s">
        <v>977</v>
      </c>
      <c r="B344" t="s">
        <v>1730</v>
      </c>
      <c r="C344" t="s">
        <v>978</v>
      </c>
      <c r="D344" t="s">
        <v>977</v>
      </c>
      <c r="E344" t="s">
        <v>1730</v>
      </c>
      <c r="F344" t="s">
        <v>978</v>
      </c>
      <c r="G344" s="79">
        <v>0</v>
      </c>
      <c r="H344" s="79">
        <v>0</v>
      </c>
      <c r="I344">
        <v>3648.1666314267773</v>
      </c>
      <c r="J344">
        <v>3648.1666314267773</v>
      </c>
      <c r="K344">
        <v>3648.1666314267773</v>
      </c>
      <c r="L344">
        <v>3648.1666314267773</v>
      </c>
      <c r="M344">
        <v>3648.1666314267773</v>
      </c>
      <c r="N344">
        <v>3648.1666314267773</v>
      </c>
      <c r="O344">
        <v>3648.1666314267773</v>
      </c>
      <c r="P344">
        <v>3648.1666314267773</v>
      </c>
      <c r="Q344">
        <v>3648.1666314267773</v>
      </c>
      <c r="R344">
        <v>3648.1666314267773</v>
      </c>
      <c r="S344" s="67">
        <f t="shared" si="6"/>
        <v>36481.666314267779</v>
      </c>
    </row>
    <row r="345" spans="1:19" x14ac:dyDescent="0.2">
      <c r="A345" t="s">
        <v>979</v>
      </c>
      <c r="B345" t="s">
        <v>1731</v>
      </c>
      <c r="C345" t="s">
        <v>980</v>
      </c>
      <c r="D345" t="s">
        <v>979</v>
      </c>
      <c r="E345" t="s">
        <v>1731</v>
      </c>
      <c r="F345" t="s">
        <v>980</v>
      </c>
      <c r="G345" s="79">
        <v>0</v>
      </c>
      <c r="H345" s="79">
        <v>0</v>
      </c>
      <c r="I345">
        <v>4045.352416885431</v>
      </c>
      <c r="J345">
        <v>4045.352416885431</v>
      </c>
      <c r="K345">
        <v>4045.352416885431</v>
      </c>
      <c r="L345">
        <v>4045.352416885431</v>
      </c>
      <c r="M345">
        <v>4045.352416885431</v>
      </c>
      <c r="N345">
        <v>4045.352416885431</v>
      </c>
      <c r="O345">
        <v>4045.352416885431</v>
      </c>
      <c r="P345">
        <v>4045.352416885431</v>
      </c>
      <c r="Q345">
        <v>4045.352416885431</v>
      </c>
      <c r="R345">
        <v>4045.352416885431</v>
      </c>
      <c r="S345" s="67">
        <f t="shared" si="6"/>
        <v>40453.524168854317</v>
      </c>
    </row>
    <row r="346" spans="1:19" x14ac:dyDescent="0.2">
      <c r="A346" t="s">
        <v>981</v>
      </c>
      <c r="B346" t="s">
        <v>1732</v>
      </c>
      <c r="C346" t="s">
        <v>982</v>
      </c>
      <c r="D346" t="s">
        <v>981</v>
      </c>
      <c r="E346" t="s">
        <v>1732</v>
      </c>
      <c r="F346" t="s">
        <v>982</v>
      </c>
      <c r="G346" s="79">
        <v>0</v>
      </c>
      <c r="H346" s="79">
        <v>0</v>
      </c>
      <c r="I346">
        <v>1857.7169905591581</v>
      </c>
      <c r="J346">
        <v>1857.7169905591581</v>
      </c>
      <c r="K346">
        <v>1857.7169905591581</v>
      </c>
      <c r="L346">
        <v>1857.7169905591581</v>
      </c>
      <c r="M346">
        <v>1857.7169905591581</v>
      </c>
      <c r="N346">
        <v>1857.7169905591581</v>
      </c>
      <c r="O346">
        <v>1857.7169905591581</v>
      </c>
      <c r="P346">
        <v>1857.7169905591581</v>
      </c>
      <c r="Q346">
        <v>1857.7169905591581</v>
      </c>
      <c r="R346">
        <v>1857.7169905591581</v>
      </c>
      <c r="S346" s="67">
        <f t="shared" si="6"/>
        <v>18577.169905591581</v>
      </c>
    </row>
    <row r="347" spans="1:19" x14ac:dyDescent="0.2">
      <c r="A347" t="s">
        <v>983</v>
      </c>
      <c r="B347" t="s">
        <v>1733</v>
      </c>
      <c r="C347" t="s">
        <v>984</v>
      </c>
      <c r="D347" t="s">
        <v>983</v>
      </c>
      <c r="E347" t="s">
        <v>1733</v>
      </c>
      <c r="F347" t="s">
        <v>984</v>
      </c>
      <c r="G347" s="79">
        <v>0</v>
      </c>
      <c r="H347" s="79">
        <v>0</v>
      </c>
      <c r="I347">
        <v>4215.261655212933</v>
      </c>
      <c r="J347">
        <v>4215.261655212933</v>
      </c>
      <c r="K347">
        <v>4215.261655212933</v>
      </c>
      <c r="L347">
        <v>4215.261655212933</v>
      </c>
      <c r="M347">
        <v>4215.261655212933</v>
      </c>
      <c r="N347">
        <v>4215.261655212933</v>
      </c>
      <c r="O347">
        <v>4215.261655212933</v>
      </c>
      <c r="P347">
        <v>4215.261655212933</v>
      </c>
      <c r="Q347">
        <v>4215.261655212933</v>
      </c>
      <c r="R347">
        <v>4215.261655212933</v>
      </c>
      <c r="S347" s="67">
        <f t="shared" si="6"/>
        <v>42152.61655212933</v>
      </c>
    </row>
    <row r="348" spans="1:19" x14ac:dyDescent="0.2">
      <c r="A348" t="s">
        <v>985</v>
      </c>
      <c r="B348" t="s">
        <v>1734</v>
      </c>
      <c r="C348" t="s">
        <v>986</v>
      </c>
      <c r="D348" t="s">
        <v>985</v>
      </c>
      <c r="E348" t="s">
        <v>1734</v>
      </c>
      <c r="F348" t="s">
        <v>986</v>
      </c>
      <c r="G348" s="79">
        <v>0</v>
      </c>
      <c r="H348" s="79">
        <v>10868.31</v>
      </c>
      <c r="I348">
        <v>969.40956959130449</v>
      </c>
      <c r="J348">
        <v>969.40956959130449</v>
      </c>
      <c r="K348">
        <v>969.40956959130449</v>
      </c>
      <c r="L348">
        <v>969.40956959130449</v>
      </c>
      <c r="M348">
        <v>969.40956959130449</v>
      </c>
      <c r="N348">
        <v>969.40956959130449</v>
      </c>
      <c r="O348">
        <v>969.40956959130449</v>
      </c>
      <c r="P348">
        <v>969.40956959130449</v>
      </c>
      <c r="Q348">
        <v>969.40956959130449</v>
      </c>
      <c r="R348">
        <v>969.40956959130449</v>
      </c>
      <c r="S348" s="67">
        <f t="shared" si="6"/>
        <v>20562.405695913047</v>
      </c>
    </row>
    <row r="349" spans="1:19" x14ac:dyDescent="0.2">
      <c r="A349" t="s">
        <v>987</v>
      </c>
      <c r="B349" t="s">
        <v>1735</v>
      </c>
      <c r="C349" t="s">
        <v>988</v>
      </c>
      <c r="D349" t="s">
        <v>987</v>
      </c>
      <c r="E349" t="s">
        <v>1735</v>
      </c>
      <c r="F349" t="s">
        <v>988</v>
      </c>
      <c r="G349" s="79">
        <v>0</v>
      </c>
      <c r="H349" s="79">
        <v>7375.8899999999994</v>
      </c>
      <c r="I349">
        <v>3715.4593069329471</v>
      </c>
      <c r="J349">
        <v>3715.4593069329471</v>
      </c>
      <c r="K349">
        <v>3715.4593069329471</v>
      </c>
      <c r="L349">
        <v>3715.4593069329471</v>
      </c>
      <c r="M349">
        <v>3715.4593069329471</v>
      </c>
      <c r="N349">
        <v>3715.4593069329471</v>
      </c>
      <c r="O349">
        <v>3715.4593069329471</v>
      </c>
      <c r="P349">
        <v>3715.4593069329471</v>
      </c>
      <c r="Q349">
        <v>3715.4593069329471</v>
      </c>
      <c r="R349">
        <v>3715.4593069329471</v>
      </c>
      <c r="S349" s="67">
        <f t="shared" si="6"/>
        <v>44530.483069329472</v>
      </c>
    </row>
    <row r="350" spans="1:19" x14ac:dyDescent="0.2">
      <c r="A350" t="s">
        <v>989</v>
      </c>
      <c r="B350" t="s">
        <v>1841</v>
      </c>
      <c r="C350" t="s">
        <v>990</v>
      </c>
      <c r="D350" t="s">
        <v>989</v>
      </c>
      <c r="E350" t="s">
        <v>1841</v>
      </c>
      <c r="F350" t="s">
        <v>990</v>
      </c>
      <c r="G350" s="79">
        <v>0</v>
      </c>
      <c r="H350" s="79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s="67">
        <f t="shared" si="6"/>
        <v>0</v>
      </c>
    </row>
    <row r="351" spans="1:19" x14ac:dyDescent="0.2">
      <c r="A351" t="s">
        <v>991</v>
      </c>
      <c r="B351" t="s">
        <v>1736</v>
      </c>
      <c r="C351" t="s">
        <v>992</v>
      </c>
      <c r="D351" t="s">
        <v>991</v>
      </c>
      <c r="E351" t="s">
        <v>1736</v>
      </c>
      <c r="F351" t="s">
        <v>992</v>
      </c>
      <c r="G351" s="79">
        <v>0</v>
      </c>
      <c r="H351" s="79">
        <v>0</v>
      </c>
      <c r="I351">
        <v>1614.6027088704213</v>
      </c>
      <c r="J351">
        <v>1614.6027088704213</v>
      </c>
      <c r="K351">
        <v>1614.6027088704213</v>
      </c>
      <c r="L351">
        <v>1614.6027088704213</v>
      </c>
      <c r="M351">
        <v>1614.6027088704213</v>
      </c>
      <c r="N351">
        <v>1614.6027088704213</v>
      </c>
      <c r="O351">
        <v>1614.6027088704213</v>
      </c>
      <c r="P351">
        <v>1614.6027088704213</v>
      </c>
      <c r="Q351">
        <v>1614.6027088704213</v>
      </c>
      <c r="R351">
        <v>1614.6027088704213</v>
      </c>
      <c r="S351" s="67">
        <f t="shared" si="6"/>
        <v>16146.027088704213</v>
      </c>
    </row>
    <row r="352" spans="1:19" x14ac:dyDescent="0.2">
      <c r="A352" t="s">
        <v>993</v>
      </c>
      <c r="B352" t="s">
        <v>1737</v>
      </c>
      <c r="C352" t="s">
        <v>994</v>
      </c>
      <c r="D352" t="s">
        <v>993</v>
      </c>
      <c r="E352" t="s">
        <v>1737</v>
      </c>
      <c r="F352" t="s">
        <v>994</v>
      </c>
      <c r="G352" s="79">
        <v>0</v>
      </c>
      <c r="H352" s="79">
        <v>5401.29</v>
      </c>
      <c r="I352">
        <v>8522.5827728774802</v>
      </c>
      <c r="J352">
        <v>8522.5827728774802</v>
      </c>
      <c r="K352">
        <v>8522.5827728774802</v>
      </c>
      <c r="L352">
        <v>8522.5827728774802</v>
      </c>
      <c r="M352">
        <v>8522.5827728774802</v>
      </c>
      <c r="N352">
        <v>8522.5827728774802</v>
      </c>
      <c r="O352">
        <v>8522.5827728774802</v>
      </c>
      <c r="P352">
        <v>8522.5827728774802</v>
      </c>
      <c r="Q352">
        <v>8522.5827728774802</v>
      </c>
      <c r="R352">
        <v>8522.5827728774802</v>
      </c>
      <c r="S352" s="67">
        <f t="shared" si="6"/>
        <v>90627.1177287748</v>
      </c>
    </row>
    <row r="353" spans="1:19" x14ac:dyDescent="0.2">
      <c r="A353" t="s">
        <v>375</v>
      </c>
      <c r="B353" t="s">
        <v>1470</v>
      </c>
      <c r="C353" t="s">
        <v>376</v>
      </c>
      <c r="D353" t="s">
        <v>375</v>
      </c>
      <c r="E353" t="s">
        <v>1470</v>
      </c>
      <c r="F353" t="s">
        <v>376</v>
      </c>
      <c r="G353" s="79">
        <v>5961.32</v>
      </c>
      <c r="H353" s="79">
        <v>20501.309999999998</v>
      </c>
      <c r="I353">
        <v>52414.892273533173</v>
      </c>
      <c r="J353">
        <v>52414.892273533173</v>
      </c>
      <c r="K353">
        <v>52414.892273533173</v>
      </c>
      <c r="L353">
        <v>52414.892273533173</v>
      </c>
      <c r="M353">
        <v>52414.892273533173</v>
      </c>
      <c r="N353">
        <v>52414.892273533173</v>
      </c>
      <c r="O353">
        <v>0</v>
      </c>
      <c r="P353">
        <v>0</v>
      </c>
      <c r="Q353">
        <v>0</v>
      </c>
      <c r="R353">
        <v>0</v>
      </c>
      <c r="S353" s="67">
        <f t="shared" si="6"/>
        <v>340951.98364119895</v>
      </c>
    </row>
    <row r="354" spans="1:19" x14ac:dyDescent="0.2">
      <c r="A354" t="s">
        <v>995</v>
      </c>
      <c r="B354" t="s">
        <v>1738</v>
      </c>
      <c r="C354" t="s">
        <v>996</v>
      </c>
      <c r="D354" t="s">
        <v>995</v>
      </c>
      <c r="E354" t="s">
        <v>1738</v>
      </c>
      <c r="F354" t="s">
        <v>996</v>
      </c>
      <c r="G354" s="79">
        <v>0</v>
      </c>
      <c r="H354" s="79">
        <v>0</v>
      </c>
      <c r="I354">
        <v>3556.0308080564382</v>
      </c>
      <c r="J354">
        <v>3556.0308080564382</v>
      </c>
      <c r="K354">
        <v>3556.0308080564382</v>
      </c>
      <c r="L354">
        <v>3556.0308080564382</v>
      </c>
      <c r="M354">
        <v>3556.0308080564382</v>
      </c>
      <c r="N354">
        <v>3556.0308080564382</v>
      </c>
      <c r="O354">
        <v>3556.0308080564382</v>
      </c>
      <c r="P354">
        <v>3556.0308080564382</v>
      </c>
      <c r="Q354">
        <v>3556.0308080564382</v>
      </c>
      <c r="R354">
        <v>3556.0308080564382</v>
      </c>
      <c r="S354" s="67">
        <f t="shared" si="6"/>
        <v>35560.308080564384</v>
      </c>
    </row>
    <row r="355" spans="1:19" x14ac:dyDescent="0.2">
      <c r="A355" t="s">
        <v>997</v>
      </c>
      <c r="B355" t="s">
        <v>1842</v>
      </c>
      <c r="C355" t="s">
        <v>998</v>
      </c>
      <c r="D355" t="s">
        <v>997</v>
      </c>
      <c r="E355" t="s">
        <v>1842</v>
      </c>
      <c r="F355" t="s">
        <v>998</v>
      </c>
      <c r="G355" s="79">
        <v>0</v>
      </c>
      <c r="H355" s="79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s="67">
        <f t="shared" si="6"/>
        <v>0</v>
      </c>
    </row>
    <row r="356" spans="1:19" x14ac:dyDescent="0.2">
      <c r="A356" t="s">
        <v>999</v>
      </c>
      <c r="B356" t="s">
        <v>1739</v>
      </c>
      <c r="C356" t="s">
        <v>1000</v>
      </c>
      <c r="D356" t="s">
        <v>999</v>
      </c>
      <c r="E356" t="s">
        <v>1739</v>
      </c>
      <c r="F356" t="s">
        <v>1000</v>
      </c>
      <c r="G356" s="79">
        <v>513.84</v>
      </c>
      <c r="H356" s="79">
        <v>8097.36</v>
      </c>
      <c r="I356">
        <v>1874.7911632559551</v>
      </c>
      <c r="J356">
        <v>1874.7911632559551</v>
      </c>
      <c r="K356">
        <v>1874.7911632559551</v>
      </c>
      <c r="L356">
        <v>1874.7911632559551</v>
      </c>
      <c r="M356">
        <v>1874.7911632559551</v>
      </c>
      <c r="N356">
        <v>1874.7911632559551</v>
      </c>
      <c r="O356">
        <v>1874.7911632559551</v>
      </c>
      <c r="P356">
        <v>1874.7911632559551</v>
      </c>
      <c r="Q356">
        <v>1874.7911632559551</v>
      </c>
      <c r="R356">
        <v>1874.7911632559551</v>
      </c>
      <c r="S356" s="67">
        <f t="shared" si="6"/>
        <v>27359.11163255955</v>
      </c>
    </row>
    <row r="357" spans="1:19" x14ac:dyDescent="0.2">
      <c r="A357" t="s">
        <v>1001</v>
      </c>
      <c r="B357" t="s">
        <v>1740</v>
      </c>
      <c r="C357" t="s">
        <v>1002</v>
      </c>
      <c r="D357" t="s">
        <v>1001</v>
      </c>
      <c r="E357" t="s">
        <v>1740</v>
      </c>
      <c r="F357" t="s">
        <v>1002</v>
      </c>
      <c r="G357" s="79">
        <v>160.35</v>
      </c>
      <c r="H357" s="79">
        <v>11137.230000000001</v>
      </c>
      <c r="I357">
        <v>1542.0700331105145</v>
      </c>
      <c r="J357">
        <v>1542.0700331105145</v>
      </c>
      <c r="K357">
        <v>1542.0700331105145</v>
      </c>
      <c r="L357">
        <v>1542.0700331105145</v>
      </c>
      <c r="M357">
        <v>1542.0700331105145</v>
      </c>
      <c r="N357">
        <v>1542.0700331105145</v>
      </c>
      <c r="O357">
        <v>1542.0700331105145</v>
      </c>
      <c r="P357">
        <v>1542.0700331105145</v>
      </c>
      <c r="Q357">
        <v>1542.0700331105145</v>
      </c>
      <c r="R357">
        <v>1542.0700331105145</v>
      </c>
      <c r="S357" s="67">
        <f t="shared" si="6"/>
        <v>26718.280331105147</v>
      </c>
    </row>
    <row r="358" spans="1:19" x14ac:dyDescent="0.2">
      <c r="A358" t="s">
        <v>1003</v>
      </c>
      <c r="B358" t="s">
        <v>1741</v>
      </c>
      <c r="C358" t="s">
        <v>1004</v>
      </c>
      <c r="D358" t="s">
        <v>1003</v>
      </c>
      <c r="E358" t="s">
        <v>1741</v>
      </c>
      <c r="F358" t="s">
        <v>1004</v>
      </c>
      <c r="G358" s="79">
        <v>0</v>
      </c>
      <c r="H358" s="79">
        <v>0</v>
      </c>
      <c r="I358">
        <v>1483.2327675969032</v>
      </c>
      <c r="J358">
        <v>1483.2327675969032</v>
      </c>
      <c r="K358">
        <v>1483.2327675969032</v>
      </c>
      <c r="L358">
        <v>1483.2327675969032</v>
      </c>
      <c r="M358">
        <v>1483.2327675969032</v>
      </c>
      <c r="N358">
        <v>1483.2327675969032</v>
      </c>
      <c r="O358">
        <v>1483.2327675969032</v>
      </c>
      <c r="P358">
        <v>1483.2327675969032</v>
      </c>
      <c r="Q358">
        <v>1483.2327675969032</v>
      </c>
      <c r="R358">
        <v>1483.2327675969032</v>
      </c>
      <c r="S358" s="67">
        <f t="shared" si="6"/>
        <v>14832.327675969029</v>
      </c>
    </row>
    <row r="359" spans="1:19" x14ac:dyDescent="0.2">
      <c r="A359" t="s">
        <v>1005</v>
      </c>
      <c r="B359" t="s">
        <v>1742</v>
      </c>
      <c r="C359" t="s">
        <v>1006</v>
      </c>
      <c r="D359" t="s">
        <v>1005</v>
      </c>
      <c r="E359" t="s">
        <v>1742</v>
      </c>
      <c r="F359" t="s">
        <v>1006</v>
      </c>
      <c r="G359" s="79">
        <v>0</v>
      </c>
      <c r="H359" s="79">
        <v>0</v>
      </c>
      <c r="I359">
        <v>7954.410386188717</v>
      </c>
      <c r="J359">
        <v>7954.410386188717</v>
      </c>
      <c r="K359">
        <v>7954.410386188717</v>
      </c>
      <c r="L359">
        <v>7954.410386188717</v>
      </c>
      <c r="M359">
        <v>7954.410386188717</v>
      </c>
      <c r="N359">
        <v>7954.410386188717</v>
      </c>
      <c r="O359">
        <v>7954.410386188717</v>
      </c>
      <c r="P359">
        <v>7954.410386188717</v>
      </c>
      <c r="Q359">
        <v>7954.410386188717</v>
      </c>
      <c r="R359">
        <v>7954.410386188717</v>
      </c>
      <c r="S359" s="67">
        <f t="shared" si="6"/>
        <v>79544.103861887168</v>
      </c>
    </row>
    <row r="360" spans="1:19" x14ac:dyDescent="0.2">
      <c r="A360" t="s">
        <v>1007</v>
      </c>
      <c r="B360" t="s">
        <v>1743</v>
      </c>
      <c r="C360" t="s">
        <v>1008</v>
      </c>
      <c r="D360" t="s">
        <v>1007</v>
      </c>
      <c r="E360" t="s">
        <v>1743</v>
      </c>
      <c r="F360" t="s">
        <v>1008</v>
      </c>
      <c r="G360" s="79">
        <v>0</v>
      </c>
      <c r="H360" s="79">
        <v>0</v>
      </c>
      <c r="I360">
        <v>9773.9623730255516</v>
      </c>
      <c r="J360">
        <v>9773.9623730255516</v>
      </c>
      <c r="K360">
        <v>9773.9623730255516</v>
      </c>
      <c r="L360">
        <v>9773.9623730255516</v>
      </c>
      <c r="M360">
        <v>9773.9623730255516</v>
      </c>
      <c r="N360">
        <v>9773.9623730255516</v>
      </c>
      <c r="O360">
        <v>9773.9623730255516</v>
      </c>
      <c r="P360">
        <v>9773.9623730255516</v>
      </c>
      <c r="Q360">
        <v>9773.9623730255516</v>
      </c>
      <c r="R360">
        <v>9773.9623730255516</v>
      </c>
      <c r="S360" s="67">
        <f t="shared" si="6"/>
        <v>97739.623730255538</v>
      </c>
    </row>
    <row r="361" spans="1:19" x14ac:dyDescent="0.2">
      <c r="A361" t="s">
        <v>1009</v>
      </c>
      <c r="B361" t="s">
        <v>1843</v>
      </c>
      <c r="C361" t="s">
        <v>1010</v>
      </c>
      <c r="D361" t="s">
        <v>1009</v>
      </c>
      <c r="E361" t="s">
        <v>1843</v>
      </c>
      <c r="F361" t="s">
        <v>1010</v>
      </c>
      <c r="G361" s="79">
        <v>0</v>
      </c>
      <c r="H361" s="79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 s="67">
        <f t="shared" si="6"/>
        <v>0</v>
      </c>
    </row>
    <row r="362" spans="1:19" x14ac:dyDescent="0.2">
      <c r="A362" t="s">
        <v>1011</v>
      </c>
      <c r="B362" t="s">
        <v>1744</v>
      </c>
      <c r="C362" t="s">
        <v>1012</v>
      </c>
      <c r="D362" t="s">
        <v>1011</v>
      </c>
      <c r="E362" t="s">
        <v>1744</v>
      </c>
      <c r="F362" t="s">
        <v>1012</v>
      </c>
      <c r="G362" s="79">
        <v>0</v>
      </c>
      <c r="H362" s="79">
        <v>8867.7800000000007</v>
      </c>
      <c r="I362">
        <v>3245.8546562057627</v>
      </c>
      <c r="J362">
        <v>3245.8546562057627</v>
      </c>
      <c r="K362">
        <v>3245.8546562057627</v>
      </c>
      <c r="L362">
        <v>3245.8546562057627</v>
      </c>
      <c r="M362">
        <v>3245.8546562057627</v>
      </c>
      <c r="N362">
        <v>3245.8546562057627</v>
      </c>
      <c r="O362">
        <v>3245.8546562057627</v>
      </c>
      <c r="P362">
        <v>3245.8546562057627</v>
      </c>
      <c r="Q362">
        <v>3245.8546562057627</v>
      </c>
      <c r="R362">
        <v>3245.8546562057627</v>
      </c>
      <c r="S362" s="67">
        <f t="shared" si="6"/>
        <v>41326.326562057628</v>
      </c>
    </row>
    <row r="363" spans="1:19" x14ac:dyDescent="0.2">
      <c r="A363" t="s">
        <v>1013</v>
      </c>
      <c r="B363" t="s">
        <v>1844</v>
      </c>
      <c r="C363" t="s">
        <v>1014</v>
      </c>
      <c r="D363" t="s">
        <v>1013</v>
      </c>
      <c r="E363" t="s">
        <v>1844</v>
      </c>
      <c r="F363" t="s">
        <v>1014</v>
      </c>
      <c r="G363" s="79">
        <v>0</v>
      </c>
      <c r="H363" s="79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 s="67">
        <f t="shared" si="6"/>
        <v>0</v>
      </c>
    </row>
    <row r="364" spans="1:19" x14ac:dyDescent="0.2">
      <c r="A364" t="s">
        <v>377</v>
      </c>
      <c r="B364" t="s">
        <v>1471</v>
      </c>
      <c r="C364" t="s">
        <v>378</v>
      </c>
      <c r="D364" t="s">
        <v>377</v>
      </c>
      <c r="E364" t="s">
        <v>1471</v>
      </c>
      <c r="F364" t="s">
        <v>378</v>
      </c>
      <c r="G364" s="79">
        <v>474.31</v>
      </c>
      <c r="H364" s="79">
        <v>447.05</v>
      </c>
      <c r="I364">
        <v>9405.8525612414251</v>
      </c>
      <c r="J364">
        <v>9405.8525612414251</v>
      </c>
      <c r="K364">
        <v>9405.8525612414251</v>
      </c>
      <c r="L364">
        <v>9405.8525612414251</v>
      </c>
      <c r="M364">
        <v>9405.8525612414251</v>
      </c>
      <c r="N364">
        <v>0</v>
      </c>
      <c r="O364">
        <v>0</v>
      </c>
      <c r="P364">
        <v>0</v>
      </c>
      <c r="Q364">
        <v>0</v>
      </c>
      <c r="R364">
        <v>0</v>
      </c>
      <c r="S364" s="67">
        <f t="shared" si="6"/>
        <v>47950.622806207124</v>
      </c>
    </row>
    <row r="365" spans="1:19" x14ac:dyDescent="0.2">
      <c r="A365" t="s">
        <v>1015</v>
      </c>
      <c r="B365" t="s">
        <v>1745</v>
      </c>
      <c r="C365" t="s">
        <v>1016</v>
      </c>
      <c r="D365" t="s">
        <v>1015</v>
      </c>
      <c r="E365" t="s">
        <v>1745</v>
      </c>
      <c r="F365" t="s">
        <v>1016</v>
      </c>
      <c r="G365" s="79">
        <v>0</v>
      </c>
      <c r="H365" s="79">
        <v>1560.95</v>
      </c>
      <c r="I365">
        <v>0</v>
      </c>
      <c r="J365">
        <v>25864.821246819756</v>
      </c>
      <c r="K365">
        <v>20474.684402909625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 s="67">
        <f t="shared" si="6"/>
        <v>47900.455649729382</v>
      </c>
    </row>
    <row r="366" spans="1:19" x14ac:dyDescent="0.2">
      <c r="A366" t="s">
        <v>1017</v>
      </c>
      <c r="B366" t="s">
        <v>1746</v>
      </c>
      <c r="C366" t="s">
        <v>1018</v>
      </c>
      <c r="D366" t="s">
        <v>1017</v>
      </c>
      <c r="E366" t="s">
        <v>1746</v>
      </c>
      <c r="F366" t="s">
        <v>1018</v>
      </c>
      <c r="G366" s="79">
        <v>0</v>
      </c>
      <c r="H366" s="79">
        <v>0</v>
      </c>
      <c r="I366">
        <v>0</v>
      </c>
      <c r="J366">
        <v>25864.821246819756</v>
      </c>
      <c r="K366">
        <v>11508.113545756309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 s="67">
        <f t="shared" si="6"/>
        <v>37372.934792576067</v>
      </c>
    </row>
    <row r="367" spans="1:19" x14ac:dyDescent="0.2">
      <c r="A367" t="s">
        <v>1019</v>
      </c>
      <c r="B367" t="s">
        <v>1747</v>
      </c>
      <c r="C367" t="s">
        <v>1020</v>
      </c>
      <c r="D367" t="s">
        <v>1019</v>
      </c>
      <c r="E367" t="s">
        <v>1747</v>
      </c>
      <c r="F367" t="s">
        <v>1020</v>
      </c>
      <c r="G367" s="79">
        <v>0</v>
      </c>
      <c r="H367" s="79">
        <v>6279.9900000000007</v>
      </c>
      <c r="I367">
        <v>0</v>
      </c>
      <c r="J367">
        <v>15518.892748091854</v>
      </c>
      <c r="K367">
        <v>5483.2958330411875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 s="67">
        <f t="shared" si="6"/>
        <v>27282.178581133041</v>
      </c>
    </row>
    <row r="368" spans="1:19" x14ac:dyDescent="0.2">
      <c r="A368" t="s">
        <v>1021</v>
      </c>
      <c r="B368" t="s">
        <v>1845</v>
      </c>
      <c r="C368" t="s">
        <v>1022</v>
      </c>
      <c r="D368" t="s">
        <v>1021</v>
      </c>
      <c r="E368" t="s">
        <v>1845</v>
      </c>
      <c r="F368" t="s">
        <v>1022</v>
      </c>
      <c r="G368" s="79">
        <v>0</v>
      </c>
      <c r="H368" s="79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s="67">
        <f t="shared" si="6"/>
        <v>0</v>
      </c>
    </row>
    <row r="369" spans="1:19" x14ac:dyDescent="0.2">
      <c r="A369" t="s">
        <v>1023</v>
      </c>
      <c r="B369" t="s">
        <v>1748</v>
      </c>
      <c r="C369" t="s">
        <v>1024</v>
      </c>
      <c r="D369" t="s">
        <v>1023</v>
      </c>
      <c r="E369" t="s">
        <v>1748</v>
      </c>
      <c r="F369" t="s">
        <v>1024</v>
      </c>
      <c r="G369" s="79">
        <v>0</v>
      </c>
      <c r="H369" s="79">
        <v>0</v>
      </c>
      <c r="I369">
        <v>0</v>
      </c>
      <c r="J369">
        <v>15518.892748091854</v>
      </c>
      <c r="K369">
        <v>4853.0675121254299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 s="67">
        <f t="shared" si="6"/>
        <v>20371.960260217282</v>
      </c>
    </row>
    <row r="370" spans="1:19" x14ac:dyDescent="0.2">
      <c r="A370" t="s">
        <v>1025</v>
      </c>
      <c r="B370" t="s">
        <v>1749</v>
      </c>
      <c r="C370" t="s">
        <v>1026</v>
      </c>
      <c r="D370" t="s">
        <v>1025</v>
      </c>
      <c r="E370" t="s">
        <v>1749</v>
      </c>
      <c r="F370" t="s">
        <v>1026</v>
      </c>
      <c r="G370" s="79">
        <v>0</v>
      </c>
      <c r="H370" s="79">
        <v>0</v>
      </c>
      <c r="I370">
        <v>0</v>
      </c>
      <c r="J370">
        <v>20691.856997455805</v>
      </c>
      <c r="K370">
        <v>14805.723925408805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 s="67">
        <f t="shared" si="6"/>
        <v>35497.58092286461</v>
      </c>
    </row>
    <row r="371" spans="1:19" x14ac:dyDescent="0.2">
      <c r="A371" t="s">
        <v>1027</v>
      </c>
      <c r="B371" t="s">
        <v>1750</v>
      </c>
      <c r="C371" t="s">
        <v>1028</v>
      </c>
      <c r="D371" t="s">
        <v>1027</v>
      </c>
      <c r="E371" t="s">
        <v>1750</v>
      </c>
      <c r="F371" t="s">
        <v>1028</v>
      </c>
      <c r="G371" s="79">
        <v>0</v>
      </c>
      <c r="H371" s="79">
        <v>0</v>
      </c>
      <c r="I371">
        <v>0</v>
      </c>
      <c r="J371">
        <v>36210.749745547662</v>
      </c>
      <c r="K371">
        <v>41258.809879918641</v>
      </c>
      <c r="L371">
        <v>30772.488427950258</v>
      </c>
      <c r="M371">
        <v>0</v>
      </c>
      <c r="N371">
        <v>0</v>
      </c>
      <c r="O371">
        <v>0</v>
      </c>
      <c r="P371">
        <v>20913.18884771931</v>
      </c>
      <c r="Q371">
        <v>21065.847010457499</v>
      </c>
      <c r="R371">
        <v>6707.5504818211502</v>
      </c>
      <c r="S371" s="67">
        <f t="shared" si="6"/>
        <v>156928.63439341451</v>
      </c>
    </row>
    <row r="372" spans="1:19" x14ac:dyDescent="0.2">
      <c r="A372" t="s">
        <v>1029</v>
      </c>
      <c r="B372" t="s">
        <v>1751</v>
      </c>
      <c r="C372" t="s">
        <v>1030</v>
      </c>
      <c r="D372" t="s">
        <v>1029</v>
      </c>
      <c r="E372" t="s">
        <v>1751</v>
      </c>
      <c r="F372" t="s">
        <v>1030</v>
      </c>
      <c r="G372" s="79">
        <v>0</v>
      </c>
      <c r="H372" s="79">
        <v>0</v>
      </c>
      <c r="I372">
        <v>0</v>
      </c>
      <c r="J372">
        <v>20691.856997455805</v>
      </c>
      <c r="K372">
        <v>15270.917006804888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 s="67">
        <f t="shared" si="6"/>
        <v>35962.774004260689</v>
      </c>
    </row>
    <row r="373" spans="1:19" x14ac:dyDescent="0.2">
      <c r="A373" t="s">
        <v>1031</v>
      </c>
      <c r="B373" t="s">
        <v>1846</v>
      </c>
      <c r="C373" t="s">
        <v>1032</v>
      </c>
      <c r="D373" t="s">
        <v>1031</v>
      </c>
      <c r="E373" t="s">
        <v>1846</v>
      </c>
      <c r="F373" t="s">
        <v>1032</v>
      </c>
      <c r="G373" s="79">
        <v>0</v>
      </c>
      <c r="H373" s="79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s="67">
        <f t="shared" si="6"/>
        <v>0</v>
      </c>
    </row>
    <row r="374" spans="1:19" x14ac:dyDescent="0.2">
      <c r="A374" t="s">
        <v>1033</v>
      </c>
      <c r="B374" t="s">
        <v>1752</v>
      </c>
      <c r="C374" t="s">
        <v>1034</v>
      </c>
      <c r="D374" t="s">
        <v>1033</v>
      </c>
      <c r="E374" t="s">
        <v>1752</v>
      </c>
      <c r="F374" t="s">
        <v>1034</v>
      </c>
      <c r="G374" s="79">
        <v>0</v>
      </c>
      <c r="H374" s="79">
        <v>0</v>
      </c>
      <c r="I374">
        <v>0</v>
      </c>
      <c r="J374">
        <v>25864.821246819756</v>
      </c>
      <c r="K374">
        <v>67045.566054867799</v>
      </c>
      <c r="L374">
        <v>45524.179371837039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 s="67">
        <f t="shared" si="6"/>
        <v>138434.56667352459</v>
      </c>
    </row>
    <row r="375" spans="1:19" x14ac:dyDescent="0.2">
      <c r="A375" t="s">
        <v>379</v>
      </c>
      <c r="B375" t="s">
        <v>1472</v>
      </c>
      <c r="C375" t="s">
        <v>380</v>
      </c>
      <c r="D375" t="s">
        <v>379</v>
      </c>
      <c r="E375" t="s">
        <v>1472</v>
      </c>
      <c r="F375" t="s">
        <v>380</v>
      </c>
      <c r="G375" s="79">
        <v>5120.6799999999994</v>
      </c>
      <c r="H375" s="79">
        <v>50688.74</v>
      </c>
      <c r="I375">
        <v>101528.38534860949</v>
      </c>
      <c r="J375">
        <v>101528.38534860949</v>
      </c>
      <c r="K375">
        <v>101528.38534860949</v>
      </c>
      <c r="L375">
        <v>101528.38534860949</v>
      </c>
      <c r="M375">
        <v>101528.38534860949</v>
      </c>
      <c r="N375">
        <v>101528.38534860949</v>
      </c>
      <c r="O375">
        <v>0</v>
      </c>
      <c r="P375">
        <v>0</v>
      </c>
      <c r="Q375">
        <v>0</v>
      </c>
      <c r="R375">
        <v>0</v>
      </c>
      <c r="S375" s="67">
        <f t="shared" si="6"/>
        <v>664979.732091657</v>
      </c>
    </row>
    <row r="376" spans="1:19" x14ac:dyDescent="0.2">
      <c r="A376" t="s">
        <v>1035</v>
      </c>
      <c r="B376" t="s">
        <v>1753</v>
      </c>
      <c r="C376" t="s">
        <v>1036</v>
      </c>
      <c r="D376" t="s">
        <v>1035</v>
      </c>
      <c r="E376" t="s">
        <v>1753</v>
      </c>
      <c r="F376" t="s">
        <v>1036</v>
      </c>
      <c r="G376" s="79">
        <v>0</v>
      </c>
      <c r="H376" s="79">
        <v>0</v>
      </c>
      <c r="I376">
        <v>0</v>
      </c>
      <c r="J376">
        <v>20691.856997455805</v>
      </c>
      <c r="K376">
        <v>20629.40493995932</v>
      </c>
      <c r="L376">
        <v>13609.186272681483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 s="67">
        <f t="shared" si="6"/>
        <v>54930.448210096612</v>
      </c>
    </row>
    <row r="377" spans="1:19" x14ac:dyDescent="0.2">
      <c r="A377" t="s">
        <v>1037</v>
      </c>
      <c r="B377" t="s">
        <v>1847</v>
      </c>
      <c r="C377" t="s">
        <v>1038</v>
      </c>
      <c r="D377" t="s">
        <v>1037</v>
      </c>
      <c r="E377" t="s">
        <v>1847</v>
      </c>
      <c r="F377" t="s">
        <v>1038</v>
      </c>
      <c r="G377" s="79">
        <v>0</v>
      </c>
      <c r="H377" s="79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 s="67">
        <f t="shared" si="6"/>
        <v>0</v>
      </c>
    </row>
    <row r="378" spans="1:19" x14ac:dyDescent="0.2">
      <c r="A378" t="s">
        <v>1039</v>
      </c>
      <c r="B378" t="s">
        <v>1754</v>
      </c>
      <c r="C378" t="s">
        <v>1040</v>
      </c>
      <c r="D378" t="s">
        <v>1039</v>
      </c>
      <c r="E378" t="s">
        <v>1754</v>
      </c>
      <c r="F378" t="s">
        <v>1040</v>
      </c>
      <c r="G378" s="79">
        <v>0</v>
      </c>
      <c r="H378" s="79">
        <v>0</v>
      </c>
      <c r="I378">
        <v>0</v>
      </c>
      <c r="J378">
        <v>0</v>
      </c>
      <c r="K378">
        <v>25786.756174949151</v>
      </c>
      <c r="L378">
        <v>20465.243583400843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 s="67">
        <f t="shared" si="6"/>
        <v>46251.999758349993</v>
      </c>
    </row>
    <row r="379" spans="1:19" x14ac:dyDescent="0.2">
      <c r="A379" t="s">
        <v>1041</v>
      </c>
      <c r="B379" t="s">
        <v>1755</v>
      </c>
      <c r="C379" t="s">
        <v>1042</v>
      </c>
      <c r="D379" t="s">
        <v>1041</v>
      </c>
      <c r="E379" t="s">
        <v>1755</v>
      </c>
      <c r="F379" t="s">
        <v>1042</v>
      </c>
      <c r="G379" s="79">
        <v>0</v>
      </c>
      <c r="H379" s="79">
        <v>0</v>
      </c>
      <c r="I379">
        <v>0</v>
      </c>
      <c r="J379">
        <v>0</v>
      </c>
      <c r="K379">
        <v>30944.107409938981</v>
      </c>
      <c r="L379">
        <v>30878.504627170209</v>
      </c>
      <c r="M379">
        <v>5070.4096538509084</v>
      </c>
      <c r="N379">
        <v>0</v>
      </c>
      <c r="O379">
        <v>0</v>
      </c>
      <c r="P379">
        <v>0</v>
      </c>
      <c r="Q379">
        <v>0</v>
      </c>
      <c r="R379">
        <v>0</v>
      </c>
      <c r="S379" s="67">
        <f t="shared" si="6"/>
        <v>66893.0216909601</v>
      </c>
    </row>
    <row r="380" spans="1:19" x14ac:dyDescent="0.2">
      <c r="A380" t="s">
        <v>1043</v>
      </c>
      <c r="B380" t="s">
        <v>1756</v>
      </c>
      <c r="C380" t="s">
        <v>1044</v>
      </c>
      <c r="D380" t="s">
        <v>1043</v>
      </c>
      <c r="E380" t="s">
        <v>1756</v>
      </c>
      <c r="F380" t="s">
        <v>1044</v>
      </c>
      <c r="G380" s="79">
        <v>342.55</v>
      </c>
      <c r="H380" s="79">
        <v>3177.42</v>
      </c>
      <c r="I380">
        <v>0</v>
      </c>
      <c r="J380">
        <v>0</v>
      </c>
      <c r="K380">
        <v>20629.40493995932</v>
      </c>
      <c r="L380">
        <v>10963.92770962057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 s="67">
        <f t="shared" si="6"/>
        <v>35113.302649579891</v>
      </c>
    </row>
    <row r="381" spans="1:19" x14ac:dyDescent="0.2">
      <c r="A381" t="s">
        <v>1045</v>
      </c>
      <c r="B381" t="s">
        <v>1757</v>
      </c>
      <c r="C381" t="s">
        <v>1046</v>
      </c>
      <c r="D381" t="s">
        <v>1045</v>
      </c>
      <c r="E381" t="s">
        <v>1757</v>
      </c>
      <c r="F381" t="s">
        <v>1046</v>
      </c>
      <c r="G381" s="79">
        <v>0</v>
      </c>
      <c r="H381" s="79">
        <v>8338.11</v>
      </c>
      <c r="I381">
        <v>0</v>
      </c>
      <c r="J381">
        <v>0</v>
      </c>
      <c r="K381">
        <v>30944.107409938981</v>
      </c>
      <c r="L381">
        <v>30878.504627170209</v>
      </c>
      <c r="M381">
        <v>8562.578128014673</v>
      </c>
      <c r="N381">
        <v>0</v>
      </c>
      <c r="O381">
        <v>0</v>
      </c>
      <c r="P381">
        <v>0</v>
      </c>
      <c r="Q381">
        <v>0</v>
      </c>
      <c r="R381">
        <v>0</v>
      </c>
      <c r="S381" s="67">
        <f t="shared" si="6"/>
        <v>78723.300165123874</v>
      </c>
    </row>
    <row r="382" spans="1:19" x14ac:dyDescent="0.2">
      <c r="A382" t="s">
        <v>1047</v>
      </c>
      <c r="B382" t="s">
        <v>1758</v>
      </c>
      <c r="C382" t="s">
        <v>1048</v>
      </c>
      <c r="D382" t="s">
        <v>1047</v>
      </c>
      <c r="E382" t="s">
        <v>1758</v>
      </c>
      <c r="F382" t="s">
        <v>1048</v>
      </c>
      <c r="G382" s="79">
        <v>0</v>
      </c>
      <c r="H382" s="79">
        <v>0</v>
      </c>
      <c r="I382">
        <v>0</v>
      </c>
      <c r="J382">
        <v>0</v>
      </c>
      <c r="K382">
        <v>25786.756174949151</v>
      </c>
      <c r="L382">
        <v>25732.087189308506</v>
      </c>
      <c r="M382">
        <v>24344.989924886111</v>
      </c>
      <c r="N382">
        <v>0</v>
      </c>
      <c r="O382">
        <v>0</v>
      </c>
      <c r="P382">
        <v>0</v>
      </c>
      <c r="Q382">
        <v>0</v>
      </c>
      <c r="R382">
        <v>0</v>
      </c>
      <c r="S382" s="67">
        <f t="shared" si="6"/>
        <v>75863.833289143775</v>
      </c>
    </row>
    <row r="383" spans="1:19" x14ac:dyDescent="0.2">
      <c r="A383" t="s">
        <v>1049</v>
      </c>
      <c r="B383" t="s">
        <v>1759</v>
      </c>
      <c r="C383" t="s">
        <v>1050</v>
      </c>
      <c r="D383" t="s">
        <v>1049</v>
      </c>
      <c r="E383" t="s">
        <v>1759</v>
      </c>
      <c r="F383" t="s">
        <v>1050</v>
      </c>
      <c r="G383" s="79">
        <v>0</v>
      </c>
      <c r="H383" s="79">
        <v>1417.28</v>
      </c>
      <c r="I383">
        <v>0</v>
      </c>
      <c r="J383">
        <v>0</v>
      </c>
      <c r="K383">
        <v>24866.149444082101</v>
      </c>
      <c r="L383">
        <v>24813.432182644723</v>
      </c>
      <c r="M383">
        <v>24900.143552602323</v>
      </c>
      <c r="N383">
        <v>25034.481605076835</v>
      </c>
      <c r="O383">
        <v>0</v>
      </c>
      <c r="P383">
        <v>0</v>
      </c>
      <c r="Q383">
        <v>0</v>
      </c>
      <c r="R383">
        <v>0</v>
      </c>
      <c r="S383" s="67">
        <f t="shared" si="6"/>
        <v>101031.48678440598</v>
      </c>
    </row>
    <row r="384" spans="1:19" x14ac:dyDescent="0.2">
      <c r="A384" t="s">
        <v>1051</v>
      </c>
      <c r="B384" t="s">
        <v>1760</v>
      </c>
      <c r="C384" t="s">
        <v>1052</v>
      </c>
      <c r="D384" t="s">
        <v>1051</v>
      </c>
      <c r="E384" t="s">
        <v>1760</v>
      </c>
      <c r="F384" t="s">
        <v>1052</v>
      </c>
      <c r="G384" s="79">
        <v>685.1</v>
      </c>
      <c r="H384" s="79">
        <v>2071.11</v>
      </c>
      <c r="I384">
        <v>0</v>
      </c>
      <c r="J384">
        <v>0</v>
      </c>
      <c r="K384">
        <v>32678.852825344635</v>
      </c>
      <c r="L384">
        <v>32609.572310814583</v>
      </c>
      <c r="M384">
        <v>32723.527553603599</v>
      </c>
      <c r="N384">
        <v>32900.073321396478</v>
      </c>
      <c r="O384">
        <v>0</v>
      </c>
      <c r="P384">
        <v>0</v>
      </c>
      <c r="Q384">
        <v>0</v>
      </c>
      <c r="R384">
        <v>0</v>
      </c>
      <c r="S384" s="67">
        <f t="shared" si="6"/>
        <v>133668.23601115932</v>
      </c>
    </row>
    <row r="385" spans="1:19" x14ac:dyDescent="0.2">
      <c r="A385" t="s">
        <v>1053</v>
      </c>
      <c r="B385" t="s">
        <v>1848</v>
      </c>
      <c r="C385" t="s">
        <v>1054</v>
      </c>
      <c r="D385" t="s">
        <v>1053</v>
      </c>
      <c r="E385" t="s">
        <v>1848</v>
      </c>
      <c r="F385" t="s">
        <v>1054</v>
      </c>
      <c r="G385" s="79">
        <v>0</v>
      </c>
      <c r="H385" s="79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s="67">
        <f t="shared" si="6"/>
        <v>0</v>
      </c>
    </row>
    <row r="386" spans="1:19" x14ac:dyDescent="0.2">
      <c r="A386" t="s">
        <v>381</v>
      </c>
      <c r="B386" t="s">
        <v>1473</v>
      </c>
      <c r="C386" t="s">
        <v>382</v>
      </c>
      <c r="D386" t="s">
        <v>381</v>
      </c>
      <c r="E386" t="s">
        <v>1473</v>
      </c>
      <c r="F386" t="s">
        <v>382</v>
      </c>
      <c r="G386" s="79">
        <v>17339.740000000002</v>
      </c>
      <c r="H386" s="79">
        <v>31516.43</v>
      </c>
      <c r="I386">
        <v>54001.702319961565</v>
      </c>
      <c r="J386">
        <v>54001.702319961565</v>
      </c>
      <c r="K386">
        <v>54001.702319961565</v>
      </c>
      <c r="L386">
        <v>54001.702319961565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 s="67">
        <f t="shared" si="6"/>
        <v>264862.97927984624</v>
      </c>
    </row>
    <row r="387" spans="1:19" x14ac:dyDescent="0.2">
      <c r="A387" t="s">
        <v>1055</v>
      </c>
      <c r="B387" t="s">
        <v>1761</v>
      </c>
      <c r="C387" t="s">
        <v>1056</v>
      </c>
      <c r="D387" t="s">
        <v>1055</v>
      </c>
      <c r="E387" t="s">
        <v>1761</v>
      </c>
      <c r="F387" t="s">
        <v>1056</v>
      </c>
      <c r="G387" s="79">
        <v>0</v>
      </c>
      <c r="H387" s="79">
        <v>0</v>
      </c>
      <c r="I387">
        <v>0</v>
      </c>
      <c r="J387">
        <v>0</v>
      </c>
      <c r="K387">
        <v>20629.40493995932</v>
      </c>
      <c r="L387">
        <v>20585.669751446807</v>
      </c>
      <c r="M387">
        <v>21570.673296195229</v>
      </c>
      <c r="N387">
        <v>0</v>
      </c>
      <c r="O387">
        <v>0</v>
      </c>
      <c r="P387">
        <v>0</v>
      </c>
      <c r="Q387">
        <v>0</v>
      </c>
      <c r="R387">
        <v>0</v>
      </c>
      <c r="S387" s="67">
        <f t="shared" si="6"/>
        <v>62785.74798760136</v>
      </c>
    </row>
    <row r="388" spans="1:19" x14ac:dyDescent="0.2">
      <c r="A388" t="s">
        <v>1057</v>
      </c>
      <c r="B388" t="s">
        <v>1762</v>
      </c>
      <c r="C388" t="s">
        <v>1058</v>
      </c>
      <c r="D388" t="s">
        <v>1057</v>
      </c>
      <c r="E388" t="s">
        <v>1762</v>
      </c>
      <c r="F388" t="s">
        <v>1058</v>
      </c>
      <c r="G388" s="79">
        <v>0</v>
      </c>
      <c r="H388" s="79">
        <v>3452.79</v>
      </c>
      <c r="I388">
        <v>0</v>
      </c>
      <c r="J388">
        <v>0</v>
      </c>
      <c r="K388">
        <v>15472.05370496949</v>
      </c>
      <c r="L388">
        <v>6001.7520160343165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 s="67">
        <f t="shared" si="6"/>
        <v>24926.595721003807</v>
      </c>
    </row>
    <row r="389" spans="1:19" x14ac:dyDescent="0.2">
      <c r="A389" t="s">
        <v>1059</v>
      </c>
      <c r="B389" t="s">
        <v>1849</v>
      </c>
      <c r="C389" t="s">
        <v>1060</v>
      </c>
      <c r="D389" t="s">
        <v>1059</v>
      </c>
      <c r="E389" t="s">
        <v>1849</v>
      </c>
      <c r="F389" t="s">
        <v>1060</v>
      </c>
      <c r="G389" s="79">
        <v>0</v>
      </c>
      <c r="H389" s="7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s="67">
        <f t="shared" ref="S389:S452" si="7">SUM(G389:R389)</f>
        <v>0</v>
      </c>
    </row>
    <row r="390" spans="1:19" x14ac:dyDescent="0.2">
      <c r="A390" t="s">
        <v>1061</v>
      </c>
      <c r="B390" t="s">
        <v>1763</v>
      </c>
      <c r="C390" t="s">
        <v>1062</v>
      </c>
      <c r="D390" t="s">
        <v>1061</v>
      </c>
      <c r="E390" t="s">
        <v>1763</v>
      </c>
      <c r="F390" t="s">
        <v>1062</v>
      </c>
      <c r="G390" s="79">
        <v>0</v>
      </c>
      <c r="H390" s="79">
        <v>0</v>
      </c>
      <c r="I390">
        <v>0</v>
      </c>
      <c r="J390">
        <v>0</v>
      </c>
      <c r="K390">
        <v>27796.951031314497</v>
      </c>
      <c r="L390">
        <v>27738.020349747774</v>
      </c>
      <c r="M390">
        <v>27834.951791022573</v>
      </c>
      <c r="N390">
        <v>27985.123343504933</v>
      </c>
      <c r="O390">
        <v>28049.192395525944</v>
      </c>
      <c r="P390">
        <v>5228.2972119298274</v>
      </c>
      <c r="Q390">
        <v>10532.923505228749</v>
      </c>
      <c r="R390">
        <v>2255.6270693093079</v>
      </c>
      <c r="S390" s="67">
        <f t="shared" si="7"/>
        <v>157421.08669758361</v>
      </c>
    </row>
    <row r="391" spans="1:19" x14ac:dyDescent="0.2">
      <c r="A391" t="s">
        <v>1063</v>
      </c>
      <c r="B391" t="s">
        <v>1764</v>
      </c>
      <c r="C391" t="s">
        <v>1064</v>
      </c>
      <c r="D391" t="s">
        <v>1063</v>
      </c>
      <c r="E391" t="s">
        <v>1764</v>
      </c>
      <c r="F391" t="s">
        <v>1064</v>
      </c>
      <c r="G391" s="79">
        <v>0</v>
      </c>
      <c r="H391" s="79">
        <v>0</v>
      </c>
      <c r="I391">
        <v>0</v>
      </c>
      <c r="J391">
        <v>25864.821246819756</v>
      </c>
      <c r="K391">
        <v>47657.019822047027</v>
      </c>
      <c r="L391">
        <v>20585.669751446807</v>
      </c>
      <c r="M391">
        <v>20197.975306794564</v>
      </c>
      <c r="N391">
        <v>0</v>
      </c>
      <c r="O391">
        <v>0</v>
      </c>
      <c r="P391">
        <v>0</v>
      </c>
      <c r="Q391">
        <v>0</v>
      </c>
      <c r="R391">
        <v>0</v>
      </c>
      <c r="S391" s="67">
        <f t="shared" si="7"/>
        <v>114305.48612710816</v>
      </c>
    </row>
    <row r="392" spans="1:19" x14ac:dyDescent="0.2">
      <c r="A392" t="s">
        <v>1065</v>
      </c>
      <c r="B392" t="s">
        <v>1850</v>
      </c>
      <c r="C392" t="s">
        <v>1066</v>
      </c>
      <c r="D392" t="s">
        <v>1065</v>
      </c>
      <c r="E392" t="s">
        <v>1850</v>
      </c>
      <c r="F392" t="s">
        <v>1066</v>
      </c>
      <c r="G392" s="79">
        <v>0</v>
      </c>
      <c r="H392" s="79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s="67">
        <f t="shared" si="7"/>
        <v>0</v>
      </c>
    </row>
    <row r="393" spans="1:19" x14ac:dyDescent="0.2">
      <c r="A393" t="s">
        <v>1067</v>
      </c>
      <c r="B393" t="s">
        <v>1765</v>
      </c>
      <c r="C393" t="s">
        <v>1068</v>
      </c>
      <c r="D393" t="s">
        <v>1067</v>
      </c>
      <c r="E393" t="s">
        <v>1765</v>
      </c>
      <c r="F393" t="s">
        <v>1068</v>
      </c>
      <c r="G393" s="79">
        <v>0</v>
      </c>
      <c r="H393" s="79">
        <v>0</v>
      </c>
      <c r="I393">
        <v>0</v>
      </c>
      <c r="J393">
        <v>0</v>
      </c>
      <c r="K393">
        <v>0</v>
      </c>
      <c r="L393">
        <v>15439.252313585104</v>
      </c>
      <c r="M393">
        <v>16731.628841460759</v>
      </c>
      <c r="N393">
        <v>20769.056329145562</v>
      </c>
      <c r="O393">
        <v>18794.271770427607</v>
      </c>
      <c r="P393">
        <v>0</v>
      </c>
      <c r="Q393">
        <v>0</v>
      </c>
      <c r="R393">
        <v>0</v>
      </c>
      <c r="S393" s="67">
        <f t="shared" si="7"/>
        <v>71734.209254619025</v>
      </c>
    </row>
    <row r="394" spans="1:19" x14ac:dyDescent="0.2">
      <c r="A394" t="s">
        <v>1069</v>
      </c>
      <c r="B394" t="s">
        <v>1766</v>
      </c>
      <c r="C394" t="s">
        <v>1070</v>
      </c>
      <c r="D394" t="s">
        <v>1069</v>
      </c>
      <c r="E394" t="s">
        <v>1766</v>
      </c>
      <c r="F394" t="s">
        <v>1070</v>
      </c>
      <c r="G394" s="79">
        <v>0</v>
      </c>
      <c r="H394" s="79">
        <v>8429.6</v>
      </c>
      <c r="I394">
        <v>0</v>
      </c>
      <c r="J394">
        <v>0</v>
      </c>
      <c r="K394">
        <v>0</v>
      </c>
      <c r="L394">
        <v>16468.535801157446</v>
      </c>
      <c r="M394">
        <v>17195.392120046839</v>
      </c>
      <c r="N394">
        <v>0</v>
      </c>
      <c r="O394">
        <v>0</v>
      </c>
      <c r="P394">
        <v>0</v>
      </c>
      <c r="Q394">
        <v>0</v>
      </c>
      <c r="R394">
        <v>0</v>
      </c>
      <c r="S394" s="67">
        <f t="shared" si="7"/>
        <v>42093.527921204288</v>
      </c>
    </row>
    <row r="395" spans="1:19" x14ac:dyDescent="0.2">
      <c r="A395" t="s">
        <v>1071</v>
      </c>
      <c r="B395" t="s">
        <v>1767</v>
      </c>
      <c r="C395" t="s">
        <v>1072</v>
      </c>
      <c r="D395" t="s">
        <v>1071</v>
      </c>
      <c r="E395" t="s">
        <v>1767</v>
      </c>
      <c r="F395" t="s">
        <v>1072</v>
      </c>
      <c r="G395" s="79">
        <v>256.92</v>
      </c>
      <c r="H395" s="79">
        <v>6342.51</v>
      </c>
      <c r="I395">
        <v>0</v>
      </c>
      <c r="J395">
        <v>0</v>
      </c>
      <c r="K395">
        <v>0</v>
      </c>
      <c r="L395">
        <v>10292.834875723403</v>
      </c>
      <c r="M395">
        <v>6199.3478798967517</v>
      </c>
      <c r="N395">
        <v>0</v>
      </c>
      <c r="O395">
        <v>0</v>
      </c>
      <c r="P395">
        <v>0</v>
      </c>
      <c r="Q395">
        <v>0</v>
      </c>
      <c r="R395">
        <v>0</v>
      </c>
      <c r="S395" s="67">
        <f t="shared" si="7"/>
        <v>23091.612755620157</v>
      </c>
    </row>
    <row r="396" spans="1:19" x14ac:dyDescent="0.2">
      <c r="A396" t="s">
        <v>1073</v>
      </c>
      <c r="B396" t="s">
        <v>1768</v>
      </c>
      <c r="C396" t="s">
        <v>1074</v>
      </c>
      <c r="D396" t="s">
        <v>1073</v>
      </c>
      <c r="E396" t="s">
        <v>1768</v>
      </c>
      <c r="F396" t="s">
        <v>1074</v>
      </c>
      <c r="G396" s="79">
        <v>0</v>
      </c>
      <c r="H396" s="79">
        <v>0</v>
      </c>
      <c r="I396">
        <v>0</v>
      </c>
      <c r="J396">
        <v>0</v>
      </c>
      <c r="K396">
        <v>0</v>
      </c>
      <c r="L396">
        <v>20585.669751446807</v>
      </c>
      <c r="M396">
        <v>15493.205297975886</v>
      </c>
      <c r="N396">
        <v>5180.841101305361</v>
      </c>
      <c r="O396">
        <v>0</v>
      </c>
      <c r="P396">
        <v>0</v>
      </c>
      <c r="Q396">
        <v>0</v>
      </c>
      <c r="R396">
        <v>0</v>
      </c>
      <c r="S396" s="67">
        <f t="shared" si="7"/>
        <v>41259.716150728054</v>
      </c>
    </row>
    <row r="397" spans="1:19" x14ac:dyDescent="0.2">
      <c r="A397" t="s">
        <v>383</v>
      </c>
      <c r="B397" t="s">
        <v>1474</v>
      </c>
      <c r="C397" t="s">
        <v>384</v>
      </c>
      <c r="D397" t="s">
        <v>383</v>
      </c>
      <c r="E397" t="s">
        <v>1474</v>
      </c>
      <c r="F397" t="s">
        <v>384</v>
      </c>
      <c r="G397" s="79">
        <v>15045.15</v>
      </c>
      <c r="H397" s="79">
        <v>49364.66</v>
      </c>
      <c r="I397">
        <v>166097.81268739258</v>
      </c>
      <c r="J397">
        <v>166097.81268739258</v>
      </c>
      <c r="K397">
        <v>166097.81268739258</v>
      </c>
      <c r="L397">
        <v>166097.81268739258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s="67">
        <f t="shared" si="7"/>
        <v>728801.06074957037</v>
      </c>
    </row>
    <row r="398" spans="1:19" x14ac:dyDescent="0.2">
      <c r="A398" t="s">
        <v>1075</v>
      </c>
      <c r="B398" t="s">
        <v>1851</v>
      </c>
      <c r="C398" t="s">
        <v>1076</v>
      </c>
      <c r="D398" t="s">
        <v>1075</v>
      </c>
      <c r="E398" t="s">
        <v>1851</v>
      </c>
      <c r="F398" t="s">
        <v>1076</v>
      </c>
      <c r="G398" s="79">
        <v>0</v>
      </c>
      <c r="H398" s="79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s="67">
        <f t="shared" si="7"/>
        <v>0</v>
      </c>
    </row>
    <row r="399" spans="1:19" x14ac:dyDescent="0.2">
      <c r="A399" t="s">
        <v>1077</v>
      </c>
      <c r="B399" t="s">
        <v>1852</v>
      </c>
      <c r="C399" t="s">
        <v>1078</v>
      </c>
      <c r="D399" t="s">
        <v>1077</v>
      </c>
      <c r="E399" t="s">
        <v>1852</v>
      </c>
      <c r="F399" t="s">
        <v>1078</v>
      </c>
      <c r="G399" s="79">
        <v>0</v>
      </c>
      <c r="H399" s="7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s="67">
        <f t="shared" si="7"/>
        <v>0</v>
      </c>
    </row>
    <row r="400" spans="1:19" x14ac:dyDescent="0.2">
      <c r="A400" t="s">
        <v>1079</v>
      </c>
      <c r="B400" t="s">
        <v>1769</v>
      </c>
      <c r="C400" t="s">
        <v>1080</v>
      </c>
      <c r="D400" t="s">
        <v>1079</v>
      </c>
      <c r="E400" t="s">
        <v>1769</v>
      </c>
      <c r="F400" t="s">
        <v>1080</v>
      </c>
      <c r="G400" s="79">
        <v>0</v>
      </c>
      <c r="H400" s="79">
        <v>0</v>
      </c>
      <c r="I400">
        <v>0</v>
      </c>
      <c r="J400">
        <v>0</v>
      </c>
      <c r="K400">
        <v>0</v>
      </c>
      <c r="L400">
        <v>46249.917801801363</v>
      </c>
      <c r="M400">
        <v>46411.539688830177</v>
      </c>
      <c r="N400">
        <v>46661.933259492514</v>
      </c>
      <c r="O400">
        <v>79018.071353034917</v>
      </c>
      <c r="P400">
        <v>100297.88454238269</v>
      </c>
      <c r="Q400">
        <v>48434.824191752326</v>
      </c>
      <c r="R400">
        <v>9037.3409587639235</v>
      </c>
      <c r="S400" s="67">
        <f t="shared" si="7"/>
        <v>376111.51179605786</v>
      </c>
    </row>
    <row r="401" spans="1:19" x14ac:dyDescent="0.2">
      <c r="A401" t="s">
        <v>1081</v>
      </c>
      <c r="B401" t="s">
        <v>1770</v>
      </c>
      <c r="C401" t="s">
        <v>1082</v>
      </c>
      <c r="D401" t="s">
        <v>1081</v>
      </c>
      <c r="E401" t="s">
        <v>1770</v>
      </c>
      <c r="F401" t="s">
        <v>1082</v>
      </c>
      <c r="G401" s="79">
        <v>0</v>
      </c>
      <c r="H401" s="79">
        <v>0</v>
      </c>
      <c r="I401">
        <v>0</v>
      </c>
      <c r="J401">
        <v>0</v>
      </c>
      <c r="K401">
        <v>0</v>
      </c>
      <c r="L401">
        <v>26301.961948526234</v>
      </c>
      <c r="M401">
        <v>26393.875035613175</v>
      </c>
      <c r="N401">
        <v>26536.271876099236</v>
      </c>
      <c r="O401">
        <v>0</v>
      </c>
      <c r="P401">
        <v>0</v>
      </c>
      <c r="Q401">
        <v>0</v>
      </c>
      <c r="R401">
        <v>0</v>
      </c>
      <c r="S401" s="67">
        <f t="shared" si="7"/>
        <v>79232.108860238644</v>
      </c>
    </row>
    <row r="402" spans="1:19" x14ac:dyDescent="0.2">
      <c r="A402" t="s">
        <v>1083</v>
      </c>
      <c r="B402" t="s">
        <v>1771</v>
      </c>
      <c r="C402" t="s">
        <v>1084</v>
      </c>
      <c r="D402" t="s">
        <v>1083</v>
      </c>
      <c r="E402" t="s">
        <v>1771</v>
      </c>
      <c r="F402" t="s">
        <v>1084</v>
      </c>
      <c r="G402" s="79">
        <v>0</v>
      </c>
      <c r="H402" s="79">
        <v>0</v>
      </c>
      <c r="I402">
        <v>0</v>
      </c>
      <c r="J402">
        <v>0</v>
      </c>
      <c r="K402">
        <v>0</v>
      </c>
      <c r="L402">
        <v>38919.391993720121</v>
      </c>
      <c r="M402">
        <v>39055.397112756109</v>
      </c>
      <c r="N402">
        <v>39266.103768951194</v>
      </c>
      <c r="O402">
        <v>39355.999461535983</v>
      </c>
      <c r="P402">
        <v>39538.60158209713</v>
      </c>
      <c r="Q402">
        <v>0</v>
      </c>
      <c r="R402">
        <v>0</v>
      </c>
      <c r="S402" s="67">
        <f t="shared" si="7"/>
        <v>196135.49391906054</v>
      </c>
    </row>
    <row r="403" spans="1:19" x14ac:dyDescent="0.2">
      <c r="A403" t="s">
        <v>1085</v>
      </c>
      <c r="B403" t="s">
        <v>1772</v>
      </c>
      <c r="C403" t="s">
        <v>1086</v>
      </c>
      <c r="D403" t="s">
        <v>1085</v>
      </c>
      <c r="E403" t="s">
        <v>1772</v>
      </c>
      <c r="F403" t="s">
        <v>1086</v>
      </c>
      <c r="G403" s="79">
        <v>0</v>
      </c>
      <c r="H403" s="79">
        <v>6595.66</v>
      </c>
      <c r="I403">
        <v>0</v>
      </c>
      <c r="J403">
        <v>0</v>
      </c>
      <c r="K403">
        <v>0</v>
      </c>
      <c r="L403">
        <v>10292.834875723403</v>
      </c>
      <c r="M403">
        <v>6332.5894454593436</v>
      </c>
      <c r="N403">
        <v>0</v>
      </c>
      <c r="O403">
        <v>0</v>
      </c>
      <c r="P403">
        <v>0</v>
      </c>
      <c r="Q403">
        <v>12134.98117037404</v>
      </c>
      <c r="R403">
        <v>21189.54503813347</v>
      </c>
      <c r="S403" s="67">
        <f t="shared" si="7"/>
        <v>56545.610529690253</v>
      </c>
    </row>
    <row r="404" spans="1:19" x14ac:dyDescent="0.2">
      <c r="A404" t="s">
        <v>1087</v>
      </c>
      <c r="B404" t="s">
        <v>1773</v>
      </c>
      <c r="C404" t="s">
        <v>1088</v>
      </c>
      <c r="D404" t="s">
        <v>1087</v>
      </c>
      <c r="E404" t="s">
        <v>1773</v>
      </c>
      <c r="F404" t="s">
        <v>1088</v>
      </c>
      <c r="G404" s="79">
        <v>0</v>
      </c>
      <c r="H404" s="79">
        <v>0</v>
      </c>
      <c r="I404">
        <v>0</v>
      </c>
      <c r="J404">
        <v>0</v>
      </c>
      <c r="K404">
        <v>0</v>
      </c>
      <c r="L404">
        <v>30878.504627170209</v>
      </c>
      <c r="M404">
        <v>30986.410595951773</v>
      </c>
      <c r="N404">
        <v>30575.16627495164</v>
      </c>
      <c r="O404">
        <v>0</v>
      </c>
      <c r="P404">
        <v>0</v>
      </c>
      <c r="Q404">
        <v>0</v>
      </c>
      <c r="R404">
        <v>0</v>
      </c>
      <c r="S404" s="67">
        <f t="shared" si="7"/>
        <v>92440.081498073618</v>
      </c>
    </row>
    <row r="405" spans="1:19" x14ac:dyDescent="0.2">
      <c r="A405" t="s">
        <v>1089</v>
      </c>
      <c r="B405" t="s">
        <v>1774</v>
      </c>
      <c r="C405" t="s">
        <v>1090</v>
      </c>
      <c r="D405" t="s">
        <v>1089</v>
      </c>
      <c r="E405" t="s">
        <v>1774</v>
      </c>
      <c r="F405" t="s">
        <v>1090</v>
      </c>
      <c r="G405" s="79">
        <v>0</v>
      </c>
      <c r="H405" s="79">
        <v>0</v>
      </c>
      <c r="I405">
        <v>0</v>
      </c>
      <c r="J405">
        <v>0</v>
      </c>
      <c r="K405">
        <v>0</v>
      </c>
      <c r="L405">
        <v>0</v>
      </c>
      <c r="M405">
        <v>30986.410595951773</v>
      </c>
      <c r="N405">
        <v>31153.584493718346</v>
      </c>
      <c r="O405">
        <v>23239.657755447064</v>
      </c>
      <c r="P405">
        <v>0</v>
      </c>
      <c r="Q405">
        <v>0</v>
      </c>
      <c r="R405">
        <v>0</v>
      </c>
      <c r="S405" s="67">
        <f t="shared" si="7"/>
        <v>85379.652845117176</v>
      </c>
    </row>
    <row r="406" spans="1:19" x14ac:dyDescent="0.2">
      <c r="A406" t="s">
        <v>1091</v>
      </c>
      <c r="B406" t="s">
        <v>1775</v>
      </c>
      <c r="C406" t="s">
        <v>1092</v>
      </c>
      <c r="D406" t="s">
        <v>1091</v>
      </c>
      <c r="E406" t="s">
        <v>1775</v>
      </c>
      <c r="F406" t="s">
        <v>1092</v>
      </c>
      <c r="G406" s="79">
        <v>160.35</v>
      </c>
      <c r="H406" s="79">
        <v>4950.6499999999996</v>
      </c>
      <c r="I406">
        <v>0</v>
      </c>
      <c r="J406">
        <v>0</v>
      </c>
      <c r="K406">
        <v>0</v>
      </c>
      <c r="L406">
        <v>0</v>
      </c>
      <c r="M406">
        <v>20657.607063967847</v>
      </c>
      <c r="N406">
        <v>8754.1572427348547</v>
      </c>
      <c r="O406">
        <v>0</v>
      </c>
      <c r="P406">
        <v>0</v>
      </c>
      <c r="Q406">
        <v>0</v>
      </c>
      <c r="R406">
        <v>0</v>
      </c>
      <c r="S406" s="67">
        <f t="shared" si="7"/>
        <v>34522.764306702702</v>
      </c>
    </row>
    <row r="407" spans="1:19" x14ac:dyDescent="0.2">
      <c r="A407" t="s">
        <v>1093</v>
      </c>
      <c r="B407" t="s">
        <v>1776</v>
      </c>
      <c r="C407" t="s">
        <v>1094</v>
      </c>
      <c r="D407" t="s">
        <v>1093</v>
      </c>
      <c r="E407" t="s">
        <v>1776</v>
      </c>
      <c r="F407" t="s">
        <v>1094</v>
      </c>
      <c r="G407" s="79">
        <v>0</v>
      </c>
      <c r="H407" s="79">
        <v>0</v>
      </c>
      <c r="I407">
        <v>0</v>
      </c>
      <c r="J407">
        <v>0</v>
      </c>
      <c r="K407">
        <v>0</v>
      </c>
      <c r="L407">
        <v>0</v>
      </c>
      <c r="M407">
        <v>29231.687723188599</v>
      </c>
      <c r="N407">
        <v>29389.39476575968</v>
      </c>
      <c r="O407">
        <v>29456.6787522907</v>
      </c>
      <c r="P407">
        <v>29593.35046888917</v>
      </c>
      <c r="Q407">
        <v>0</v>
      </c>
      <c r="R407">
        <v>0</v>
      </c>
      <c r="S407" s="67">
        <f t="shared" si="7"/>
        <v>117671.11171012814</v>
      </c>
    </row>
    <row r="408" spans="1:19" x14ac:dyDescent="0.2">
      <c r="A408" t="s">
        <v>385</v>
      </c>
      <c r="B408" t="s">
        <v>1475</v>
      </c>
      <c r="C408" t="s">
        <v>1268</v>
      </c>
      <c r="D408" t="s">
        <v>385</v>
      </c>
      <c r="E408" t="s">
        <v>1475</v>
      </c>
      <c r="F408" t="s">
        <v>1268</v>
      </c>
      <c r="G408" s="79">
        <v>403.9</v>
      </c>
      <c r="H408" s="79">
        <v>119.59</v>
      </c>
      <c r="I408">
        <v>10843.627133751726</v>
      </c>
      <c r="J408">
        <v>10843.627133751726</v>
      </c>
      <c r="K408">
        <v>10843.627133751726</v>
      </c>
      <c r="L408">
        <v>10843.627133751726</v>
      </c>
      <c r="M408">
        <v>10843.627133751726</v>
      </c>
      <c r="N408">
        <v>10843.627133751726</v>
      </c>
      <c r="O408">
        <v>0</v>
      </c>
      <c r="P408">
        <v>0</v>
      </c>
      <c r="Q408">
        <v>0</v>
      </c>
      <c r="R408">
        <v>0</v>
      </c>
      <c r="S408" s="67">
        <f t="shared" si="7"/>
        <v>65585.252802510353</v>
      </c>
    </row>
    <row r="409" spans="1:19" x14ac:dyDescent="0.2">
      <c r="A409" t="s">
        <v>1095</v>
      </c>
      <c r="B409" t="s">
        <v>1777</v>
      </c>
      <c r="C409" t="s">
        <v>1096</v>
      </c>
      <c r="D409" t="s">
        <v>1095</v>
      </c>
      <c r="E409" t="s">
        <v>1777</v>
      </c>
      <c r="F409" t="s">
        <v>1096</v>
      </c>
      <c r="G409" s="79">
        <v>0</v>
      </c>
      <c r="H409" s="79">
        <v>0</v>
      </c>
      <c r="I409">
        <v>0</v>
      </c>
      <c r="J409">
        <v>0</v>
      </c>
      <c r="K409">
        <v>0</v>
      </c>
      <c r="L409">
        <v>0</v>
      </c>
      <c r="M409">
        <v>20657.607063967847</v>
      </c>
      <c r="N409">
        <v>2602.3627580419393</v>
      </c>
      <c r="O409">
        <v>0</v>
      </c>
      <c r="P409">
        <v>0</v>
      </c>
      <c r="Q409">
        <v>0</v>
      </c>
      <c r="R409">
        <v>0</v>
      </c>
      <c r="S409" s="67">
        <f t="shared" si="7"/>
        <v>23259.969822009785</v>
      </c>
    </row>
    <row r="410" spans="1:19" x14ac:dyDescent="0.2">
      <c r="A410" t="s">
        <v>1097</v>
      </c>
      <c r="B410" t="s">
        <v>1778</v>
      </c>
      <c r="C410" t="s">
        <v>1098</v>
      </c>
      <c r="D410" t="s">
        <v>1097</v>
      </c>
      <c r="E410" t="s">
        <v>1778</v>
      </c>
      <c r="F410" t="s">
        <v>1098</v>
      </c>
      <c r="G410" s="79">
        <v>160.35</v>
      </c>
      <c r="H410" s="79">
        <v>8565.93</v>
      </c>
      <c r="I410">
        <v>0</v>
      </c>
      <c r="J410">
        <v>0</v>
      </c>
      <c r="K410">
        <v>0</v>
      </c>
      <c r="L410">
        <v>0</v>
      </c>
      <c r="M410">
        <v>20657.607063967847</v>
      </c>
      <c r="N410">
        <v>9389.6903664067086</v>
      </c>
      <c r="O410">
        <v>0</v>
      </c>
      <c r="P410">
        <v>0</v>
      </c>
      <c r="Q410">
        <v>0</v>
      </c>
      <c r="R410">
        <v>0</v>
      </c>
      <c r="S410" s="67">
        <f t="shared" si="7"/>
        <v>38773.577430374557</v>
      </c>
    </row>
    <row r="411" spans="1:19" x14ac:dyDescent="0.2">
      <c r="A411" t="s">
        <v>1099</v>
      </c>
      <c r="B411" t="s">
        <v>1853</v>
      </c>
      <c r="C411" t="s">
        <v>1100</v>
      </c>
      <c r="D411" t="s">
        <v>1099</v>
      </c>
      <c r="E411" t="s">
        <v>1853</v>
      </c>
      <c r="F411" t="s">
        <v>1100</v>
      </c>
      <c r="G411" s="79">
        <v>0</v>
      </c>
      <c r="H411" s="79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s="67">
        <f t="shared" si="7"/>
        <v>0</v>
      </c>
    </row>
    <row r="412" spans="1:19" x14ac:dyDescent="0.2">
      <c r="A412" t="s">
        <v>1101</v>
      </c>
      <c r="B412" t="s">
        <v>1779</v>
      </c>
      <c r="C412" t="s">
        <v>1102</v>
      </c>
      <c r="D412" t="s">
        <v>1101</v>
      </c>
      <c r="E412" t="s">
        <v>1779</v>
      </c>
      <c r="F412" t="s">
        <v>1102</v>
      </c>
      <c r="G412" s="79">
        <v>0</v>
      </c>
      <c r="H412" s="79">
        <v>0</v>
      </c>
      <c r="I412">
        <v>0</v>
      </c>
      <c r="J412">
        <v>0</v>
      </c>
      <c r="K412">
        <v>0</v>
      </c>
      <c r="L412">
        <v>0</v>
      </c>
      <c r="M412">
        <v>30986.410595951773</v>
      </c>
      <c r="N412">
        <v>31153.584493718346</v>
      </c>
      <c r="O412">
        <v>29171.349333210084</v>
      </c>
      <c r="P412">
        <v>0</v>
      </c>
      <c r="Q412">
        <v>0</v>
      </c>
      <c r="R412">
        <v>0</v>
      </c>
      <c r="S412" s="67">
        <f t="shared" si="7"/>
        <v>91311.344422880211</v>
      </c>
    </row>
    <row r="413" spans="1:19" x14ac:dyDescent="0.2">
      <c r="A413" t="s">
        <v>1103</v>
      </c>
      <c r="B413" t="s">
        <v>1780</v>
      </c>
      <c r="C413" t="s">
        <v>1104</v>
      </c>
      <c r="D413" t="s">
        <v>1103</v>
      </c>
      <c r="E413" t="s">
        <v>1780</v>
      </c>
      <c r="F413" t="s">
        <v>1104</v>
      </c>
      <c r="G413" s="79">
        <v>639.16000000000008</v>
      </c>
      <c r="H413" s="79">
        <v>2311.9</v>
      </c>
      <c r="I413">
        <v>0</v>
      </c>
      <c r="J413">
        <v>0</v>
      </c>
      <c r="K413">
        <v>0</v>
      </c>
      <c r="L413">
        <v>0</v>
      </c>
      <c r="M413">
        <v>9295.9231787855315</v>
      </c>
      <c r="N413">
        <v>1453.8339430401895</v>
      </c>
      <c r="O413">
        <v>0</v>
      </c>
      <c r="P413">
        <v>0</v>
      </c>
      <c r="Q413">
        <v>0</v>
      </c>
      <c r="R413">
        <v>0</v>
      </c>
      <c r="S413" s="67">
        <f t="shared" si="7"/>
        <v>13700.817121825723</v>
      </c>
    </row>
    <row r="414" spans="1:19" x14ac:dyDescent="0.2">
      <c r="A414" t="s">
        <v>1105</v>
      </c>
      <c r="B414" t="s">
        <v>1781</v>
      </c>
      <c r="C414" t="s">
        <v>1106</v>
      </c>
      <c r="D414" t="s">
        <v>1105</v>
      </c>
      <c r="E414" t="s">
        <v>1781</v>
      </c>
      <c r="F414" t="s">
        <v>1106</v>
      </c>
      <c r="G414" s="79">
        <v>0</v>
      </c>
      <c r="H414" s="79">
        <v>0</v>
      </c>
      <c r="I414">
        <v>0</v>
      </c>
      <c r="J414">
        <v>0</v>
      </c>
      <c r="K414">
        <v>0</v>
      </c>
      <c r="L414">
        <v>0</v>
      </c>
      <c r="M414">
        <v>36150.812361943739</v>
      </c>
      <c r="N414">
        <v>36345.848576004741</v>
      </c>
      <c r="O414">
        <v>13802.449905723017</v>
      </c>
      <c r="P414">
        <v>0</v>
      </c>
      <c r="Q414">
        <v>0</v>
      </c>
      <c r="R414">
        <v>0</v>
      </c>
      <c r="S414" s="67">
        <f t="shared" si="7"/>
        <v>86299.110843671486</v>
      </c>
    </row>
    <row r="415" spans="1:19" x14ac:dyDescent="0.2">
      <c r="A415" t="s">
        <v>1107</v>
      </c>
      <c r="B415" t="s">
        <v>1782</v>
      </c>
      <c r="C415" t="s">
        <v>1108</v>
      </c>
      <c r="D415" t="s">
        <v>1107</v>
      </c>
      <c r="E415" t="s">
        <v>1782</v>
      </c>
      <c r="F415" t="s">
        <v>1108</v>
      </c>
      <c r="G415" s="79">
        <v>0</v>
      </c>
      <c r="H415" s="79">
        <v>0</v>
      </c>
      <c r="I415">
        <v>0</v>
      </c>
      <c r="J415">
        <v>0</v>
      </c>
      <c r="K415">
        <v>0</v>
      </c>
      <c r="L415">
        <v>0</v>
      </c>
      <c r="M415">
        <v>25822.00882995981</v>
      </c>
      <c r="N415">
        <v>25961.320411431952</v>
      </c>
      <c r="O415">
        <v>6904.8678587260747</v>
      </c>
      <c r="P415">
        <v>0</v>
      </c>
      <c r="Q415">
        <v>0</v>
      </c>
      <c r="R415">
        <v>0</v>
      </c>
      <c r="S415" s="67">
        <f t="shared" si="7"/>
        <v>58688.197100117839</v>
      </c>
    </row>
    <row r="416" spans="1:19" x14ac:dyDescent="0.2">
      <c r="A416" t="s">
        <v>1109</v>
      </c>
      <c r="B416" t="s">
        <v>1783</v>
      </c>
      <c r="C416" t="s">
        <v>1110</v>
      </c>
      <c r="D416" t="s">
        <v>1109</v>
      </c>
      <c r="E416" t="s">
        <v>1783</v>
      </c>
      <c r="F416" t="s">
        <v>1110</v>
      </c>
      <c r="G416" s="79">
        <v>0</v>
      </c>
      <c r="H416" s="79">
        <v>0</v>
      </c>
      <c r="I416">
        <v>0</v>
      </c>
      <c r="J416">
        <v>0</v>
      </c>
      <c r="K416">
        <v>0</v>
      </c>
      <c r="L416">
        <v>10292.834875723403</v>
      </c>
      <c r="M416">
        <v>7628.8542887233261</v>
      </c>
      <c r="N416">
        <v>31153.584493718346</v>
      </c>
      <c r="O416">
        <v>41633.209880772236</v>
      </c>
      <c r="P416">
        <v>29185.400696434677</v>
      </c>
      <c r="Q416">
        <v>0</v>
      </c>
      <c r="R416">
        <v>0</v>
      </c>
      <c r="S416" s="67">
        <f t="shared" si="7"/>
        <v>119893.884235372</v>
      </c>
    </row>
    <row r="417" spans="1:19" x14ac:dyDescent="0.2">
      <c r="A417" t="s">
        <v>1111</v>
      </c>
      <c r="B417" t="s">
        <v>1784</v>
      </c>
      <c r="C417" t="s">
        <v>1112</v>
      </c>
      <c r="D417" t="s">
        <v>1111</v>
      </c>
      <c r="E417" t="s">
        <v>1784</v>
      </c>
      <c r="F417" t="s">
        <v>1112</v>
      </c>
      <c r="G417" s="79">
        <v>0</v>
      </c>
      <c r="H417" s="79">
        <v>0</v>
      </c>
      <c r="I417">
        <v>0</v>
      </c>
      <c r="J417">
        <v>0</v>
      </c>
      <c r="K417">
        <v>0</v>
      </c>
      <c r="L417">
        <v>20585.669751446807</v>
      </c>
      <c r="M417">
        <v>20657.607063967847</v>
      </c>
      <c r="N417">
        <v>38697.944205280466</v>
      </c>
      <c r="O417">
        <v>20816.604940386118</v>
      </c>
      <c r="P417">
        <v>1315.4395785215445</v>
      </c>
      <c r="Q417">
        <v>0</v>
      </c>
      <c r="R417">
        <v>0</v>
      </c>
      <c r="S417" s="67">
        <f t="shared" si="7"/>
        <v>102073.26553960277</v>
      </c>
    </row>
    <row r="418" spans="1:19" x14ac:dyDescent="0.2">
      <c r="A418" t="s">
        <v>1113</v>
      </c>
      <c r="B418" t="s">
        <v>1854</v>
      </c>
      <c r="C418" t="s">
        <v>1114</v>
      </c>
      <c r="D418" t="s">
        <v>1113</v>
      </c>
      <c r="E418" t="s">
        <v>1854</v>
      </c>
      <c r="F418" t="s">
        <v>1114</v>
      </c>
      <c r="G418" s="79">
        <v>0</v>
      </c>
      <c r="H418" s="79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s="67">
        <f t="shared" si="7"/>
        <v>0</v>
      </c>
    </row>
    <row r="419" spans="1:19" x14ac:dyDescent="0.2">
      <c r="A419" t="s">
        <v>386</v>
      </c>
      <c r="B419" t="s">
        <v>1476</v>
      </c>
      <c r="C419" t="s">
        <v>387</v>
      </c>
      <c r="D419" t="s">
        <v>386</v>
      </c>
      <c r="E419" t="s">
        <v>1476</v>
      </c>
      <c r="F419" t="s">
        <v>387</v>
      </c>
      <c r="G419" s="79">
        <v>3415.41</v>
      </c>
      <c r="H419" s="79">
        <v>7066.21</v>
      </c>
      <c r="I419">
        <v>6026.9339741853983</v>
      </c>
      <c r="J419">
        <v>6026.9339741853983</v>
      </c>
      <c r="K419">
        <v>6026.9339741853983</v>
      </c>
      <c r="L419">
        <v>6026.9339741853983</v>
      </c>
      <c r="M419">
        <v>6026.9339741853983</v>
      </c>
      <c r="N419">
        <v>6026.9339741853983</v>
      </c>
      <c r="O419">
        <v>0</v>
      </c>
      <c r="P419">
        <v>0</v>
      </c>
      <c r="Q419">
        <v>0</v>
      </c>
      <c r="R419">
        <v>0</v>
      </c>
      <c r="S419" s="67">
        <f t="shared" si="7"/>
        <v>46643.223845112385</v>
      </c>
    </row>
    <row r="420" spans="1:19" x14ac:dyDescent="0.2">
      <c r="A420" t="s">
        <v>1115</v>
      </c>
      <c r="B420" t="s">
        <v>1785</v>
      </c>
      <c r="C420" t="s">
        <v>1116</v>
      </c>
      <c r="D420" t="s">
        <v>1115</v>
      </c>
      <c r="E420" t="s">
        <v>1785</v>
      </c>
      <c r="F420" t="s">
        <v>1116</v>
      </c>
      <c r="G420" s="79">
        <v>342.55</v>
      </c>
      <c r="H420" s="79">
        <v>8863.6099999999988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15576.792246859173</v>
      </c>
      <c r="O420">
        <v>9353.9414299625023</v>
      </c>
      <c r="P420">
        <v>0</v>
      </c>
      <c r="Q420">
        <v>0</v>
      </c>
      <c r="R420">
        <v>0</v>
      </c>
      <c r="S420" s="67">
        <f t="shared" si="7"/>
        <v>34136.893676821674</v>
      </c>
    </row>
    <row r="421" spans="1:19" x14ac:dyDescent="0.2">
      <c r="A421" t="s">
        <v>1117</v>
      </c>
      <c r="B421" t="s">
        <v>1786</v>
      </c>
      <c r="C421" t="s">
        <v>1118</v>
      </c>
      <c r="D421" t="s">
        <v>1117</v>
      </c>
      <c r="E421" t="s">
        <v>1786</v>
      </c>
      <c r="F421" t="s">
        <v>1118</v>
      </c>
      <c r="G421" s="79">
        <v>0</v>
      </c>
      <c r="H421" s="79">
        <v>6755.38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10384.528164572781</v>
      </c>
      <c r="O421">
        <v>8558.7471212397541</v>
      </c>
      <c r="P421">
        <v>0</v>
      </c>
      <c r="Q421">
        <v>0</v>
      </c>
      <c r="R421">
        <v>0</v>
      </c>
      <c r="S421" s="67">
        <f t="shared" si="7"/>
        <v>25698.655285812536</v>
      </c>
    </row>
    <row r="422" spans="1:19" x14ac:dyDescent="0.2">
      <c r="A422" t="s">
        <v>1119</v>
      </c>
      <c r="B422" t="s">
        <v>1787</v>
      </c>
      <c r="C422" t="s">
        <v>1120</v>
      </c>
      <c r="D422" t="s">
        <v>1119</v>
      </c>
      <c r="E422" t="s">
        <v>1787</v>
      </c>
      <c r="F422" t="s">
        <v>1120</v>
      </c>
      <c r="G422" s="79">
        <v>240.52</v>
      </c>
      <c r="H422" s="79">
        <v>1825.47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20769.056329145562</v>
      </c>
      <c r="O422">
        <v>12024.711843814042</v>
      </c>
      <c r="P422">
        <v>0</v>
      </c>
      <c r="Q422">
        <v>0</v>
      </c>
      <c r="R422">
        <v>0</v>
      </c>
      <c r="S422" s="67">
        <f t="shared" si="7"/>
        <v>34859.758172959606</v>
      </c>
    </row>
    <row r="423" spans="1:19" x14ac:dyDescent="0.2">
      <c r="A423" t="s">
        <v>1121</v>
      </c>
      <c r="B423" t="s">
        <v>1788</v>
      </c>
      <c r="C423" t="s">
        <v>1122</v>
      </c>
      <c r="D423" t="s">
        <v>1121</v>
      </c>
      <c r="E423" t="s">
        <v>1788</v>
      </c>
      <c r="F423" t="s">
        <v>1122</v>
      </c>
      <c r="G423" s="79">
        <v>0</v>
      </c>
      <c r="H423" s="79">
        <v>1103.7800000000002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10384.528164572781</v>
      </c>
      <c r="O423">
        <v>6816.3972877294345</v>
      </c>
      <c r="P423">
        <v>0</v>
      </c>
      <c r="Q423">
        <v>0</v>
      </c>
      <c r="R423">
        <v>0</v>
      </c>
      <c r="S423" s="67">
        <f t="shared" si="7"/>
        <v>18304.705452302216</v>
      </c>
    </row>
    <row r="424" spans="1:19" x14ac:dyDescent="0.2">
      <c r="A424" t="s">
        <v>1123</v>
      </c>
      <c r="B424" t="s">
        <v>1789</v>
      </c>
      <c r="C424" t="s">
        <v>1124</v>
      </c>
      <c r="D424" t="s">
        <v>1123</v>
      </c>
      <c r="E424" t="s">
        <v>1789</v>
      </c>
      <c r="F424" t="s">
        <v>1124</v>
      </c>
      <c r="G424" s="79">
        <v>0</v>
      </c>
      <c r="H424" s="79">
        <v>0</v>
      </c>
      <c r="I424">
        <v>20728.761389558385</v>
      </c>
      <c r="J424">
        <v>15518.892748091854</v>
      </c>
      <c r="K424">
        <v>8101.1673199220259</v>
      </c>
      <c r="L424">
        <v>0</v>
      </c>
      <c r="M424">
        <v>0</v>
      </c>
      <c r="N424">
        <v>20769.056329145562</v>
      </c>
      <c r="O424">
        <v>20637.582137898797</v>
      </c>
      <c r="P424">
        <v>0</v>
      </c>
      <c r="Q424">
        <v>0</v>
      </c>
      <c r="R424">
        <v>0</v>
      </c>
      <c r="S424" s="67">
        <f t="shared" si="7"/>
        <v>85755.459924616618</v>
      </c>
    </row>
    <row r="425" spans="1:19" x14ac:dyDescent="0.2">
      <c r="A425" t="s">
        <v>1125</v>
      </c>
      <c r="B425" t="s">
        <v>1790</v>
      </c>
      <c r="C425" t="s">
        <v>1126</v>
      </c>
      <c r="D425" t="s">
        <v>1125</v>
      </c>
      <c r="E425" t="s">
        <v>1790</v>
      </c>
      <c r="F425" t="s">
        <v>1126</v>
      </c>
      <c r="G425" s="79">
        <v>0</v>
      </c>
      <c r="H425" s="79">
        <v>1295.3500000000001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15576.792246859173</v>
      </c>
      <c r="O425">
        <v>13107.175300714118</v>
      </c>
      <c r="P425">
        <v>0</v>
      </c>
      <c r="Q425">
        <v>0</v>
      </c>
      <c r="R425">
        <v>0</v>
      </c>
      <c r="S425" s="67">
        <f t="shared" si="7"/>
        <v>29979.317547573293</v>
      </c>
    </row>
    <row r="426" spans="1:19" x14ac:dyDescent="0.2">
      <c r="A426" t="s">
        <v>1127</v>
      </c>
      <c r="B426" t="s">
        <v>1791</v>
      </c>
      <c r="C426" t="s">
        <v>1128</v>
      </c>
      <c r="D426" t="s">
        <v>1127</v>
      </c>
      <c r="E426" t="s">
        <v>1791</v>
      </c>
      <c r="F426" t="s">
        <v>1128</v>
      </c>
      <c r="G426" s="79">
        <v>0</v>
      </c>
      <c r="H426" s="79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25961.320411431952</v>
      </c>
      <c r="O426">
        <v>31224.907410579177</v>
      </c>
      <c r="P426">
        <v>26892.269539282257</v>
      </c>
      <c r="Q426">
        <v>0</v>
      </c>
      <c r="R426">
        <v>0</v>
      </c>
      <c r="S426" s="67">
        <f t="shared" si="7"/>
        <v>84078.497361293383</v>
      </c>
    </row>
    <row r="427" spans="1:19" x14ac:dyDescent="0.2">
      <c r="A427" t="s">
        <v>1129</v>
      </c>
      <c r="B427" t="s">
        <v>1792</v>
      </c>
      <c r="C427" t="s">
        <v>1130</v>
      </c>
      <c r="D427" t="s">
        <v>1129</v>
      </c>
      <c r="E427" t="s">
        <v>1792</v>
      </c>
      <c r="F427" t="s">
        <v>1130</v>
      </c>
      <c r="G427" s="79">
        <v>0</v>
      </c>
      <c r="H427" s="79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31153.584493718346</v>
      </c>
      <c r="O427">
        <v>36429.058645675708</v>
      </c>
      <c r="P427">
        <v>31248.486776262187</v>
      </c>
      <c r="Q427">
        <v>20756.17905940377</v>
      </c>
      <c r="R427">
        <v>52973.862595333674</v>
      </c>
      <c r="S427" s="67">
        <f t="shared" si="7"/>
        <v>172561.17157039369</v>
      </c>
    </row>
    <row r="428" spans="1:19" x14ac:dyDescent="0.2">
      <c r="A428" t="s">
        <v>1131</v>
      </c>
      <c r="B428" t="s">
        <v>1855</v>
      </c>
      <c r="C428" t="s">
        <v>1132</v>
      </c>
      <c r="D428" t="s">
        <v>1131</v>
      </c>
      <c r="E428" t="s">
        <v>1855</v>
      </c>
      <c r="F428" t="s">
        <v>1132</v>
      </c>
      <c r="G428" s="79">
        <v>0</v>
      </c>
      <c r="H428" s="79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s="67">
        <f t="shared" si="7"/>
        <v>0</v>
      </c>
    </row>
    <row r="429" spans="1:19" x14ac:dyDescent="0.2">
      <c r="A429" t="s">
        <v>1133</v>
      </c>
      <c r="B429" t="s">
        <v>1793</v>
      </c>
      <c r="C429" t="s">
        <v>1134</v>
      </c>
      <c r="D429" t="s">
        <v>1133</v>
      </c>
      <c r="E429" t="s">
        <v>1793</v>
      </c>
      <c r="F429" t="s">
        <v>1134</v>
      </c>
      <c r="G429" s="79">
        <v>0</v>
      </c>
      <c r="H429" s="7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26020.756175482649</v>
      </c>
      <c r="P429">
        <v>20913.18884771931</v>
      </c>
      <c r="Q429">
        <v>6964.3690216572486</v>
      </c>
      <c r="R429">
        <v>0</v>
      </c>
      <c r="S429" s="67">
        <f t="shared" si="7"/>
        <v>53898.314044859209</v>
      </c>
    </row>
    <row r="430" spans="1:19" x14ac:dyDescent="0.2">
      <c r="A430" t="s">
        <v>388</v>
      </c>
      <c r="B430" t="s">
        <v>1477</v>
      </c>
      <c r="C430" t="s">
        <v>389</v>
      </c>
      <c r="D430" t="s">
        <v>388</v>
      </c>
      <c r="E430" t="s">
        <v>1477</v>
      </c>
      <c r="F430" t="s">
        <v>389</v>
      </c>
      <c r="G430" s="79">
        <v>12665.49</v>
      </c>
      <c r="H430" s="79">
        <v>45085.950000000004</v>
      </c>
      <c r="I430">
        <v>49531.728454012744</v>
      </c>
      <c r="J430">
        <v>49531.728454012744</v>
      </c>
      <c r="K430">
        <v>49531.728454012744</v>
      </c>
      <c r="L430">
        <v>49531.728454012744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s="67">
        <f t="shared" si="7"/>
        <v>255878.35381605098</v>
      </c>
    </row>
    <row r="431" spans="1:19" x14ac:dyDescent="0.2">
      <c r="A431" t="s">
        <v>1135</v>
      </c>
      <c r="B431" t="s">
        <v>1856</v>
      </c>
      <c r="C431" t="s">
        <v>1136</v>
      </c>
      <c r="D431" t="s">
        <v>1135</v>
      </c>
      <c r="E431" t="s">
        <v>1856</v>
      </c>
      <c r="F431" t="s">
        <v>1136</v>
      </c>
      <c r="G431" s="79">
        <v>0</v>
      </c>
      <c r="H431" s="79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s="67">
        <f t="shared" si="7"/>
        <v>0</v>
      </c>
    </row>
    <row r="432" spans="1:19" x14ac:dyDescent="0.2">
      <c r="A432" t="s">
        <v>1137</v>
      </c>
      <c r="B432" t="s">
        <v>1794</v>
      </c>
      <c r="C432" t="s">
        <v>1138</v>
      </c>
      <c r="D432" t="s">
        <v>1137</v>
      </c>
      <c r="E432" t="s">
        <v>1794</v>
      </c>
      <c r="F432" t="s">
        <v>1138</v>
      </c>
      <c r="G432" s="79">
        <v>0</v>
      </c>
      <c r="H432" s="79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20816.604940386118</v>
      </c>
      <c r="P432">
        <v>20913.18884771931</v>
      </c>
      <c r="Q432">
        <v>14604.951732350182</v>
      </c>
      <c r="R432">
        <v>0</v>
      </c>
      <c r="S432" s="67">
        <f t="shared" si="7"/>
        <v>56334.745520455603</v>
      </c>
    </row>
    <row r="433" spans="1:19" x14ac:dyDescent="0.2">
      <c r="A433" t="s">
        <v>1139</v>
      </c>
      <c r="B433" t="s">
        <v>1795</v>
      </c>
      <c r="C433" t="s">
        <v>1140</v>
      </c>
      <c r="D433" t="s">
        <v>1139</v>
      </c>
      <c r="E433" t="s">
        <v>1795</v>
      </c>
      <c r="F433" t="s">
        <v>1140</v>
      </c>
      <c r="G433" s="79">
        <v>0</v>
      </c>
      <c r="H433" s="79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10408.302470193059</v>
      </c>
      <c r="P433">
        <v>7622.8573349936878</v>
      </c>
      <c r="Q433">
        <v>0</v>
      </c>
      <c r="R433">
        <v>0</v>
      </c>
      <c r="S433" s="67">
        <f t="shared" si="7"/>
        <v>18031.159805186748</v>
      </c>
    </row>
    <row r="434" spans="1:19" x14ac:dyDescent="0.2">
      <c r="A434" t="s">
        <v>1141</v>
      </c>
      <c r="B434" t="s">
        <v>1796</v>
      </c>
      <c r="C434" t="s">
        <v>1142</v>
      </c>
      <c r="D434" t="s">
        <v>1141</v>
      </c>
      <c r="E434" t="s">
        <v>1796</v>
      </c>
      <c r="F434" t="s">
        <v>1142</v>
      </c>
      <c r="G434" s="79">
        <v>0</v>
      </c>
      <c r="H434" s="79">
        <v>0</v>
      </c>
      <c r="I434">
        <v>0</v>
      </c>
      <c r="J434">
        <v>25864.821246819756</v>
      </c>
      <c r="K434">
        <v>25786.756174949151</v>
      </c>
      <c r="L434">
        <v>30854.831106956044</v>
      </c>
      <c r="M434">
        <v>0</v>
      </c>
      <c r="N434">
        <v>0</v>
      </c>
      <c r="O434">
        <v>30403.380885114602</v>
      </c>
      <c r="P434">
        <v>30544.445065869964</v>
      </c>
      <c r="Q434">
        <v>37359.964483289972</v>
      </c>
      <c r="R434">
        <v>41542.845483971287</v>
      </c>
      <c r="S434" s="67">
        <f t="shared" si="7"/>
        <v>222357.0444469708</v>
      </c>
    </row>
    <row r="435" spans="1:19" x14ac:dyDescent="0.2">
      <c r="A435" t="s">
        <v>1143</v>
      </c>
      <c r="B435" t="s">
        <v>1797</v>
      </c>
      <c r="C435" t="s">
        <v>1144</v>
      </c>
      <c r="D435" t="s">
        <v>1143</v>
      </c>
      <c r="E435" t="s">
        <v>1797</v>
      </c>
      <c r="F435" t="s">
        <v>1144</v>
      </c>
      <c r="G435" s="79">
        <v>0</v>
      </c>
      <c r="H435" s="79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20816.604940386118</v>
      </c>
      <c r="P435">
        <v>16827.797406317339</v>
      </c>
      <c r="Q435">
        <v>0</v>
      </c>
      <c r="R435">
        <v>0</v>
      </c>
      <c r="S435" s="67">
        <f t="shared" si="7"/>
        <v>37644.402346703457</v>
      </c>
    </row>
    <row r="436" spans="1:19" x14ac:dyDescent="0.2">
      <c r="A436" t="s">
        <v>1145</v>
      </c>
      <c r="B436" t="s">
        <v>1798</v>
      </c>
      <c r="C436" t="s">
        <v>1146</v>
      </c>
      <c r="D436" t="s">
        <v>1145</v>
      </c>
      <c r="E436" t="s">
        <v>1798</v>
      </c>
      <c r="F436" t="s">
        <v>1146</v>
      </c>
      <c r="G436" s="79">
        <v>437.21000000000004</v>
      </c>
      <c r="H436" s="79">
        <v>4236.32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10408.302470193059</v>
      </c>
      <c r="P436">
        <v>8901.6988330317217</v>
      </c>
      <c r="Q436">
        <v>0</v>
      </c>
      <c r="R436">
        <v>0</v>
      </c>
      <c r="S436" s="67">
        <f t="shared" si="7"/>
        <v>23983.53130322478</v>
      </c>
    </row>
    <row r="437" spans="1:19" x14ac:dyDescent="0.2">
      <c r="A437" t="s">
        <v>1147</v>
      </c>
      <c r="B437" t="s">
        <v>1799</v>
      </c>
      <c r="C437" t="s">
        <v>1148</v>
      </c>
      <c r="D437" t="s">
        <v>1147</v>
      </c>
      <c r="E437" t="s">
        <v>1799</v>
      </c>
      <c r="F437" t="s">
        <v>1148</v>
      </c>
      <c r="G437" s="79">
        <v>0</v>
      </c>
      <c r="H437" s="79">
        <v>4480.4000000000005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15612.453705289588</v>
      </c>
      <c r="P437">
        <v>12326.23350684576</v>
      </c>
      <c r="Q437">
        <v>0</v>
      </c>
      <c r="R437">
        <v>0</v>
      </c>
      <c r="S437" s="67">
        <f t="shared" si="7"/>
        <v>32419.087212135346</v>
      </c>
    </row>
    <row r="438" spans="1:19" x14ac:dyDescent="0.2">
      <c r="A438" t="s">
        <v>1149</v>
      </c>
      <c r="B438" t="s">
        <v>1800</v>
      </c>
      <c r="C438" t="s">
        <v>1150</v>
      </c>
      <c r="D438" t="s">
        <v>1149</v>
      </c>
      <c r="E438" t="s">
        <v>1800</v>
      </c>
      <c r="F438" t="s">
        <v>1150</v>
      </c>
      <c r="G438" s="79">
        <v>650.93999999999994</v>
      </c>
      <c r="H438" s="79">
        <v>815.45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15612.453705289588</v>
      </c>
      <c r="P438">
        <v>12224.804540934321</v>
      </c>
      <c r="Q438">
        <v>0</v>
      </c>
      <c r="R438">
        <v>0</v>
      </c>
      <c r="S438" s="67">
        <f t="shared" si="7"/>
        <v>29303.648246223911</v>
      </c>
    </row>
    <row r="439" spans="1:19" x14ac:dyDescent="0.2">
      <c r="A439" t="s">
        <v>1151</v>
      </c>
      <c r="B439" t="s">
        <v>1857</v>
      </c>
      <c r="C439" t="s">
        <v>1152</v>
      </c>
      <c r="D439" t="s">
        <v>1151</v>
      </c>
      <c r="E439" t="s">
        <v>1857</v>
      </c>
      <c r="F439" t="s">
        <v>1152</v>
      </c>
      <c r="G439" s="79">
        <v>0</v>
      </c>
      <c r="H439" s="7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s="67">
        <f t="shared" si="7"/>
        <v>0</v>
      </c>
    </row>
    <row r="440" spans="1:19" x14ac:dyDescent="0.2">
      <c r="A440" t="s">
        <v>1153</v>
      </c>
      <c r="B440" t="s">
        <v>1801</v>
      </c>
      <c r="C440" t="s">
        <v>1154</v>
      </c>
      <c r="D440" t="s">
        <v>1153</v>
      </c>
      <c r="E440" t="s">
        <v>1801</v>
      </c>
      <c r="F440" t="s">
        <v>1154</v>
      </c>
      <c r="G440" s="79">
        <v>256.92</v>
      </c>
      <c r="H440" s="79">
        <v>9722.74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10456.594423859655</v>
      </c>
      <c r="Q440">
        <v>13206.179490855804</v>
      </c>
      <c r="R440">
        <v>0</v>
      </c>
      <c r="S440" s="67">
        <f t="shared" si="7"/>
        <v>33642.433914715453</v>
      </c>
    </row>
    <row r="441" spans="1:19" x14ac:dyDescent="0.2">
      <c r="A441" t="s">
        <v>390</v>
      </c>
      <c r="B441" t="s">
        <v>1478</v>
      </c>
      <c r="C441" t="s">
        <v>391</v>
      </c>
      <c r="D441" t="s">
        <v>390</v>
      </c>
      <c r="E441" t="s">
        <v>1478</v>
      </c>
      <c r="F441" t="s">
        <v>391</v>
      </c>
      <c r="G441" s="79">
        <v>8585.3100000000013</v>
      </c>
      <c r="H441" s="79">
        <v>63817.390000000007</v>
      </c>
      <c r="I441">
        <v>127604.39578804572</v>
      </c>
      <c r="J441">
        <v>127604.39578804572</v>
      </c>
      <c r="K441">
        <v>127604.39578804572</v>
      </c>
      <c r="L441">
        <v>127604.39578804572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s="67">
        <f t="shared" si="7"/>
        <v>582820.28315218282</v>
      </c>
    </row>
    <row r="442" spans="1:19" x14ac:dyDescent="0.2">
      <c r="A442" t="s">
        <v>1155</v>
      </c>
      <c r="B442" t="s">
        <v>1858</v>
      </c>
      <c r="C442" t="s">
        <v>1156</v>
      </c>
      <c r="D442" t="s">
        <v>1155</v>
      </c>
      <c r="E442" t="s">
        <v>1858</v>
      </c>
      <c r="F442" t="s">
        <v>1156</v>
      </c>
      <c r="G442" s="79">
        <v>0</v>
      </c>
      <c r="H442" s="79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s="67">
        <f t="shared" si="7"/>
        <v>0</v>
      </c>
    </row>
    <row r="443" spans="1:19" x14ac:dyDescent="0.2">
      <c r="A443" t="s">
        <v>1157</v>
      </c>
      <c r="B443" t="s">
        <v>1802</v>
      </c>
      <c r="C443" t="s">
        <v>1158</v>
      </c>
      <c r="D443" t="s">
        <v>1157</v>
      </c>
      <c r="E443" t="s">
        <v>1802</v>
      </c>
      <c r="F443" t="s">
        <v>1158</v>
      </c>
      <c r="G443" s="79">
        <v>438.13</v>
      </c>
      <c r="H443" s="79">
        <v>2694.05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21436.018568912288</v>
      </c>
      <c r="Q443">
        <v>15799.385257843123</v>
      </c>
      <c r="R443">
        <v>7075.1890882327652</v>
      </c>
      <c r="S443" s="67">
        <f t="shared" si="7"/>
        <v>47442.772914988178</v>
      </c>
    </row>
    <row r="444" spans="1:19" x14ac:dyDescent="0.2">
      <c r="A444" t="s">
        <v>1159</v>
      </c>
      <c r="B444" t="s">
        <v>1803</v>
      </c>
      <c r="C444" t="s">
        <v>1160</v>
      </c>
      <c r="D444" t="s">
        <v>1159</v>
      </c>
      <c r="E444" t="s">
        <v>1803</v>
      </c>
      <c r="F444" t="s">
        <v>1160</v>
      </c>
      <c r="G444" s="79">
        <v>171.28</v>
      </c>
      <c r="H444" s="79">
        <v>5401.31</v>
      </c>
      <c r="I444">
        <v>5182.1903473895964</v>
      </c>
      <c r="J444">
        <v>15518.892748091854</v>
      </c>
      <c r="K444">
        <v>5939.2056822142886</v>
      </c>
      <c r="L444">
        <v>0</v>
      </c>
      <c r="M444">
        <v>0</v>
      </c>
      <c r="N444">
        <v>0</v>
      </c>
      <c r="O444">
        <v>0</v>
      </c>
      <c r="P444">
        <v>10456.594423859655</v>
      </c>
      <c r="Q444">
        <v>5440.2549904506486</v>
      </c>
      <c r="R444">
        <v>0</v>
      </c>
      <c r="S444" s="67">
        <f t="shared" si="7"/>
        <v>48109.728192006034</v>
      </c>
    </row>
    <row r="445" spans="1:19" x14ac:dyDescent="0.2">
      <c r="A445" t="s">
        <v>1161</v>
      </c>
      <c r="B445" t="s">
        <v>1859</v>
      </c>
      <c r="C445" t="s">
        <v>1162</v>
      </c>
      <c r="D445" t="s">
        <v>1161</v>
      </c>
      <c r="E445" t="s">
        <v>1859</v>
      </c>
      <c r="F445" t="s">
        <v>1162</v>
      </c>
      <c r="G445" s="79">
        <v>0</v>
      </c>
      <c r="H445" s="79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s="67">
        <f t="shared" si="7"/>
        <v>0</v>
      </c>
    </row>
    <row r="446" spans="1:19" x14ac:dyDescent="0.2">
      <c r="A446" t="s">
        <v>1163</v>
      </c>
      <c r="B446" t="s">
        <v>1804</v>
      </c>
      <c r="C446" t="s">
        <v>1164</v>
      </c>
      <c r="D446" t="s">
        <v>1163</v>
      </c>
      <c r="E446" t="s">
        <v>1804</v>
      </c>
      <c r="F446" t="s">
        <v>1164</v>
      </c>
      <c r="G446" s="79">
        <v>0</v>
      </c>
      <c r="H446" s="79">
        <v>0</v>
      </c>
      <c r="I446">
        <v>0</v>
      </c>
      <c r="J446">
        <v>0</v>
      </c>
      <c r="K446">
        <v>0</v>
      </c>
      <c r="L446">
        <v>0</v>
      </c>
      <c r="M446">
        <v>20657.607063967847</v>
      </c>
      <c r="N446">
        <v>20769.056329145562</v>
      </c>
      <c r="O446">
        <v>26020.756175482649</v>
      </c>
      <c r="P446">
        <v>34925.025375691243</v>
      </c>
      <c r="Q446">
        <v>35179.964507464021</v>
      </c>
      <c r="R446">
        <v>37299.956130626349</v>
      </c>
      <c r="S446" s="67">
        <f t="shared" si="7"/>
        <v>174852.36558237768</v>
      </c>
    </row>
    <row r="447" spans="1:19" x14ac:dyDescent="0.2">
      <c r="A447" t="s">
        <v>1165</v>
      </c>
      <c r="B447" t="s">
        <v>1805</v>
      </c>
      <c r="C447" t="s">
        <v>1166</v>
      </c>
      <c r="D447" t="s">
        <v>1165</v>
      </c>
      <c r="E447" t="s">
        <v>1805</v>
      </c>
      <c r="F447" t="s">
        <v>1166</v>
      </c>
      <c r="G447" s="79">
        <v>0</v>
      </c>
      <c r="H447" s="79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26141.486059649134</v>
      </c>
      <c r="Q447">
        <v>21043.727871096515</v>
      </c>
      <c r="R447">
        <v>0</v>
      </c>
      <c r="S447" s="67">
        <f t="shared" si="7"/>
        <v>47185.213930745653</v>
      </c>
    </row>
    <row r="448" spans="1:19" x14ac:dyDescent="0.2">
      <c r="A448" t="s">
        <v>1167</v>
      </c>
      <c r="B448" t="s">
        <v>1860</v>
      </c>
      <c r="C448" t="s">
        <v>1168</v>
      </c>
      <c r="D448" t="s">
        <v>1167</v>
      </c>
      <c r="E448" t="s">
        <v>1860</v>
      </c>
      <c r="F448" t="s">
        <v>1168</v>
      </c>
      <c r="G448" s="79">
        <v>0</v>
      </c>
      <c r="H448" s="79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s="67">
        <f t="shared" si="7"/>
        <v>0</v>
      </c>
    </row>
    <row r="449" spans="1:19" x14ac:dyDescent="0.2">
      <c r="A449" t="s">
        <v>1169</v>
      </c>
      <c r="B449" t="s">
        <v>1806</v>
      </c>
      <c r="C449" t="s">
        <v>1170</v>
      </c>
      <c r="D449" t="s">
        <v>1169</v>
      </c>
      <c r="E449" t="s">
        <v>1806</v>
      </c>
      <c r="F449" t="s">
        <v>1170</v>
      </c>
      <c r="G449" s="79">
        <v>1322.88</v>
      </c>
      <c r="H449" s="79">
        <v>2772.5299999999997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15684.89163578948</v>
      </c>
      <c r="Q449">
        <v>21065.847010457499</v>
      </c>
      <c r="R449">
        <v>9241.8200683819123</v>
      </c>
      <c r="S449" s="67">
        <f t="shared" si="7"/>
        <v>50087.968714628892</v>
      </c>
    </row>
    <row r="450" spans="1:19" x14ac:dyDescent="0.2">
      <c r="A450" t="s">
        <v>1171</v>
      </c>
      <c r="B450" t="s">
        <v>1861</v>
      </c>
      <c r="C450" t="s">
        <v>1172</v>
      </c>
      <c r="D450" t="s">
        <v>1171</v>
      </c>
      <c r="E450" t="s">
        <v>1861</v>
      </c>
      <c r="F450" t="s">
        <v>1172</v>
      </c>
      <c r="G450" s="79">
        <v>0</v>
      </c>
      <c r="H450" s="79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s="67">
        <f t="shared" si="7"/>
        <v>0</v>
      </c>
    </row>
    <row r="451" spans="1:19" x14ac:dyDescent="0.2">
      <c r="A451" t="s">
        <v>1173</v>
      </c>
      <c r="B451" t="s">
        <v>1807</v>
      </c>
      <c r="C451" t="s">
        <v>1174</v>
      </c>
      <c r="D451" t="s">
        <v>1173</v>
      </c>
      <c r="E451" t="s">
        <v>1807</v>
      </c>
      <c r="F451" t="s">
        <v>1174</v>
      </c>
      <c r="G451" s="79">
        <v>0</v>
      </c>
      <c r="H451" s="79">
        <v>3396.2000000000003</v>
      </c>
      <c r="I451">
        <v>0</v>
      </c>
      <c r="J451">
        <v>0</v>
      </c>
      <c r="K451">
        <v>25786.756174949151</v>
      </c>
      <c r="L451">
        <v>20928.421152808394</v>
      </c>
      <c r="M451">
        <v>0</v>
      </c>
      <c r="N451">
        <v>0</v>
      </c>
      <c r="O451">
        <v>0</v>
      </c>
      <c r="P451">
        <v>15684.89163578948</v>
      </c>
      <c r="Q451">
        <v>21065.847010457499</v>
      </c>
      <c r="R451">
        <v>16542.677811270802</v>
      </c>
      <c r="S451" s="67">
        <f t="shared" si="7"/>
        <v>103404.79378527532</v>
      </c>
    </row>
    <row r="452" spans="1:19" x14ac:dyDescent="0.2">
      <c r="A452" t="s">
        <v>392</v>
      </c>
      <c r="B452" t="s">
        <v>1479</v>
      </c>
      <c r="C452" t="s">
        <v>393</v>
      </c>
      <c r="D452" t="s">
        <v>392</v>
      </c>
      <c r="E452" t="s">
        <v>1479</v>
      </c>
      <c r="F452" t="s">
        <v>393</v>
      </c>
      <c r="G452" s="79">
        <v>57514.560000000005</v>
      </c>
      <c r="H452" s="79">
        <v>7920.38</v>
      </c>
      <c r="I452">
        <v>42944.269143622616</v>
      </c>
      <c r="J452">
        <v>42944.269143622616</v>
      </c>
      <c r="K452">
        <v>42944.269143622616</v>
      </c>
      <c r="L452">
        <v>42944.269143622616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s="67">
        <f t="shared" si="7"/>
        <v>237212.01657449047</v>
      </c>
    </row>
    <row r="453" spans="1:19" x14ac:dyDescent="0.2">
      <c r="A453" t="s">
        <v>1175</v>
      </c>
      <c r="B453" t="s">
        <v>1862</v>
      </c>
      <c r="C453" t="s">
        <v>1176</v>
      </c>
      <c r="D453" t="s">
        <v>1175</v>
      </c>
      <c r="E453" t="s">
        <v>1862</v>
      </c>
      <c r="F453" t="s">
        <v>1176</v>
      </c>
      <c r="G453" s="79">
        <v>0</v>
      </c>
      <c r="H453" s="79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s="67">
        <f t="shared" ref="S453:S516" si="8">SUM(G453:R453)</f>
        <v>0</v>
      </c>
    </row>
    <row r="454" spans="1:19" x14ac:dyDescent="0.2">
      <c r="A454" t="s">
        <v>1177</v>
      </c>
      <c r="B454" t="s">
        <v>1808</v>
      </c>
      <c r="C454" t="s">
        <v>1178</v>
      </c>
      <c r="D454" t="s">
        <v>1177</v>
      </c>
      <c r="E454" t="s">
        <v>1808</v>
      </c>
      <c r="F454" t="s">
        <v>1178</v>
      </c>
      <c r="G454" s="79">
        <v>0</v>
      </c>
      <c r="H454" s="79">
        <v>4644.1000000000004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5228.2972119298274</v>
      </c>
      <c r="Q454">
        <v>5266.4617526143747</v>
      </c>
      <c r="R454">
        <v>2197.3558204544406</v>
      </c>
      <c r="S454" s="67">
        <f t="shared" si="8"/>
        <v>17336.214784998643</v>
      </c>
    </row>
    <row r="455" spans="1:19" x14ac:dyDescent="0.2">
      <c r="A455" t="s">
        <v>1179</v>
      </c>
      <c r="B455" t="s">
        <v>1809</v>
      </c>
      <c r="C455" t="s">
        <v>1180</v>
      </c>
      <c r="D455" t="s">
        <v>1179</v>
      </c>
      <c r="E455" t="s">
        <v>1809</v>
      </c>
      <c r="F455" t="s">
        <v>1180</v>
      </c>
      <c r="G455" s="79">
        <v>0</v>
      </c>
      <c r="H455" s="79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5228.2972119298274</v>
      </c>
      <c r="Q455">
        <v>5266.4617526143747</v>
      </c>
      <c r="R455">
        <v>7620.819872964702</v>
      </c>
      <c r="S455" s="67">
        <f t="shared" si="8"/>
        <v>18115.578837508903</v>
      </c>
    </row>
    <row r="456" spans="1:19" x14ac:dyDescent="0.2">
      <c r="A456" t="s">
        <v>1181</v>
      </c>
      <c r="B456" t="s">
        <v>1863</v>
      </c>
      <c r="C456" t="s">
        <v>1182</v>
      </c>
      <c r="D456" t="s">
        <v>1181</v>
      </c>
      <c r="E456" t="s">
        <v>1863</v>
      </c>
      <c r="F456" t="s">
        <v>1182</v>
      </c>
      <c r="G456" s="79">
        <v>0</v>
      </c>
      <c r="H456" s="79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s="67">
        <f t="shared" si="8"/>
        <v>0</v>
      </c>
    </row>
    <row r="457" spans="1:19" x14ac:dyDescent="0.2">
      <c r="A457" t="s">
        <v>1183</v>
      </c>
      <c r="B457" t="s">
        <v>1810</v>
      </c>
      <c r="C457" t="s">
        <v>1184</v>
      </c>
      <c r="D457" t="s">
        <v>1183</v>
      </c>
      <c r="E457" t="s">
        <v>1810</v>
      </c>
      <c r="F457" t="s">
        <v>1184</v>
      </c>
      <c r="G457" s="79">
        <v>0</v>
      </c>
      <c r="H457" s="79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5228.2972119298274</v>
      </c>
      <c r="Q457">
        <v>15799.385257843123</v>
      </c>
      <c r="R457">
        <v>8624.144830520323</v>
      </c>
      <c r="S457" s="67">
        <f t="shared" si="8"/>
        <v>29651.827300293273</v>
      </c>
    </row>
    <row r="458" spans="1:19" x14ac:dyDescent="0.2">
      <c r="A458" t="s">
        <v>1185</v>
      </c>
      <c r="B458" t="s">
        <v>1811</v>
      </c>
      <c r="C458" t="s">
        <v>1186</v>
      </c>
      <c r="D458" t="s">
        <v>1185</v>
      </c>
      <c r="E458" t="s">
        <v>1811</v>
      </c>
      <c r="F458" t="s">
        <v>1186</v>
      </c>
      <c r="G458" s="79">
        <v>0</v>
      </c>
      <c r="H458" s="79">
        <v>5198.8200000000006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5228.2972119298274</v>
      </c>
      <c r="Q458">
        <v>15799.385257843123</v>
      </c>
      <c r="R458">
        <v>2177.2257526682138</v>
      </c>
      <c r="S458" s="67">
        <f t="shared" si="8"/>
        <v>28403.728222441168</v>
      </c>
    </row>
    <row r="459" spans="1:19" x14ac:dyDescent="0.2">
      <c r="A459" t="s">
        <v>1187</v>
      </c>
      <c r="B459" t="s">
        <v>1812</v>
      </c>
      <c r="C459" t="s">
        <v>1188</v>
      </c>
      <c r="D459" t="s">
        <v>1187</v>
      </c>
      <c r="E459" t="s">
        <v>1812</v>
      </c>
      <c r="F459" t="s">
        <v>1188</v>
      </c>
      <c r="G459" s="79">
        <v>443.18</v>
      </c>
      <c r="H459" s="79">
        <v>1683.26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5228.2972119298274</v>
      </c>
      <c r="Q459">
        <v>10532.923505228749</v>
      </c>
      <c r="R459">
        <v>16206.823522416385</v>
      </c>
      <c r="S459" s="67">
        <f t="shared" si="8"/>
        <v>34094.484239574966</v>
      </c>
    </row>
    <row r="460" spans="1:19" x14ac:dyDescent="0.2">
      <c r="A460" t="s">
        <v>1189</v>
      </c>
      <c r="B460" t="s">
        <v>1813</v>
      </c>
      <c r="C460" t="s">
        <v>1190</v>
      </c>
      <c r="D460" t="s">
        <v>1189</v>
      </c>
      <c r="E460" t="s">
        <v>1813</v>
      </c>
      <c r="F460" t="s">
        <v>1190</v>
      </c>
      <c r="G460" s="79">
        <v>0</v>
      </c>
      <c r="H460" s="79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1602.9890821347969</v>
      </c>
      <c r="S460" s="67">
        <f t="shared" si="8"/>
        <v>1602.9890821347969</v>
      </c>
    </row>
    <row r="461" spans="1:19" x14ac:dyDescent="0.2">
      <c r="A461" t="s">
        <v>1191</v>
      </c>
      <c r="B461" t="s">
        <v>1814</v>
      </c>
      <c r="C461" t="s">
        <v>1192</v>
      </c>
      <c r="D461" t="s">
        <v>1191</v>
      </c>
      <c r="E461" t="s">
        <v>1814</v>
      </c>
      <c r="F461" t="s">
        <v>1192</v>
      </c>
      <c r="G461" s="79">
        <v>0</v>
      </c>
      <c r="H461" s="79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8424.2322194819535</v>
      </c>
      <c r="R461">
        <v>10594.772519066735</v>
      </c>
      <c r="S461" s="67">
        <f t="shared" si="8"/>
        <v>19019.004738548691</v>
      </c>
    </row>
    <row r="462" spans="1:19" x14ac:dyDescent="0.2">
      <c r="A462" t="s">
        <v>1193</v>
      </c>
      <c r="B462" t="s">
        <v>1815</v>
      </c>
      <c r="C462" t="s">
        <v>1194</v>
      </c>
      <c r="D462" t="s">
        <v>1193</v>
      </c>
      <c r="E462" t="s">
        <v>1815</v>
      </c>
      <c r="F462" t="s">
        <v>1194</v>
      </c>
      <c r="G462" s="79">
        <v>0</v>
      </c>
      <c r="H462" s="79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5228.2972119298274</v>
      </c>
      <c r="Q462">
        <v>26290.177069050955</v>
      </c>
      <c r="R462">
        <v>26486.931297666837</v>
      </c>
      <c r="S462" s="67">
        <f t="shared" si="8"/>
        <v>58005.405578647624</v>
      </c>
    </row>
    <row r="463" spans="1:19" x14ac:dyDescent="0.2">
      <c r="A463" t="s">
        <v>394</v>
      </c>
      <c r="B463" t="s">
        <v>1480</v>
      </c>
      <c r="C463" t="s">
        <v>395</v>
      </c>
      <c r="D463" t="s">
        <v>394</v>
      </c>
      <c r="E463" t="s">
        <v>1480</v>
      </c>
      <c r="F463" t="s">
        <v>395</v>
      </c>
      <c r="G463" s="79">
        <v>2872.55</v>
      </c>
      <c r="H463" s="79">
        <v>12980.71</v>
      </c>
      <c r="I463">
        <v>37098.796507444684</v>
      </c>
      <c r="J463">
        <v>37098.796507444684</v>
      </c>
      <c r="K463">
        <v>37098.796507444684</v>
      </c>
      <c r="L463">
        <v>37098.796507444684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67">
        <f t="shared" si="8"/>
        <v>164248.44602977874</v>
      </c>
    </row>
    <row r="464" spans="1:19" x14ac:dyDescent="0.2">
      <c r="A464" t="s">
        <v>1195</v>
      </c>
      <c r="B464" t="s">
        <v>1816</v>
      </c>
      <c r="C464" t="s">
        <v>1196</v>
      </c>
      <c r="D464" t="s">
        <v>1195</v>
      </c>
      <c r="E464" t="s">
        <v>1816</v>
      </c>
      <c r="F464" t="s">
        <v>1196</v>
      </c>
      <c r="G464" s="79">
        <v>0</v>
      </c>
      <c r="H464" s="79">
        <v>0</v>
      </c>
      <c r="I464">
        <v>0</v>
      </c>
      <c r="J464">
        <v>0</v>
      </c>
      <c r="K464">
        <v>10314.70246997966</v>
      </c>
      <c r="L464">
        <v>15439.252313585104</v>
      </c>
      <c r="M464">
        <v>11024.964890039641</v>
      </c>
      <c r="N464">
        <v>0</v>
      </c>
      <c r="O464">
        <v>0</v>
      </c>
      <c r="P464">
        <v>0</v>
      </c>
      <c r="Q464">
        <v>8075.5924514588814</v>
      </c>
      <c r="R464">
        <v>15892.158778600102</v>
      </c>
      <c r="S464" s="67">
        <f t="shared" si="8"/>
        <v>60746.670903663391</v>
      </c>
    </row>
    <row r="465" spans="1:19" x14ac:dyDescent="0.2">
      <c r="A465" t="s">
        <v>1197</v>
      </c>
      <c r="B465" t="s">
        <v>1817</v>
      </c>
      <c r="C465" t="s">
        <v>1198</v>
      </c>
      <c r="D465" t="s">
        <v>1197</v>
      </c>
      <c r="E465" t="s">
        <v>1817</v>
      </c>
      <c r="F465" t="s">
        <v>1198</v>
      </c>
      <c r="G465" s="79">
        <v>0</v>
      </c>
      <c r="H465" s="79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10802.707699289409</v>
      </c>
      <c r="Q465">
        <v>36865.23226830062</v>
      </c>
      <c r="R465">
        <v>37081.70381673357</v>
      </c>
      <c r="S465" s="67">
        <f t="shared" si="8"/>
        <v>84749.643784323591</v>
      </c>
    </row>
    <row r="466" spans="1:19" x14ac:dyDescent="0.2">
      <c r="A466" t="s">
        <v>1199</v>
      </c>
      <c r="B466" t="s">
        <v>1818</v>
      </c>
      <c r="C466" t="s">
        <v>1200</v>
      </c>
      <c r="D466" t="s">
        <v>1199</v>
      </c>
      <c r="E466" t="s">
        <v>1818</v>
      </c>
      <c r="F466" t="s">
        <v>1200</v>
      </c>
      <c r="G466" s="79">
        <v>0</v>
      </c>
      <c r="H466" s="79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8903.4802389698598</v>
      </c>
      <c r="R466">
        <v>26486.931297666837</v>
      </c>
      <c r="S466" s="67">
        <f t="shared" si="8"/>
        <v>35390.411536636697</v>
      </c>
    </row>
    <row r="467" spans="1:19" x14ac:dyDescent="0.2">
      <c r="A467" t="s">
        <v>1201</v>
      </c>
      <c r="B467" t="s">
        <v>1819</v>
      </c>
      <c r="C467" t="s">
        <v>1202</v>
      </c>
      <c r="D467" t="s">
        <v>1201</v>
      </c>
      <c r="E467" t="s">
        <v>1819</v>
      </c>
      <c r="F467" t="s">
        <v>1202</v>
      </c>
      <c r="G467" s="79">
        <v>0</v>
      </c>
      <c r="H467" s="79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10456.594423859655</v>
      </c>
      <c r="Q467">
        <v>15799.385257843123</v>
      </c>
      <c r="R467">
        <v>32356.43527322981</v>
      </c>
      <c r="S467" s="67">
        <f t="shared" si="8"/>
        <v>58612.414954932588</v>
      </c>
    </row>
    <row r="468" spans="1:19" x14ac:dyDescent="0.2">
      <c r="A468" t="s">
        <v>1203</v>
      </c>
      <c r="B468" t="s">
        <v>1864</v>
      </c>
      <c r="C468" t="s">
        <v>1204</v>
      </c>
      <c r="D468" t="s">
        <v>1203</v>
      </c>
      <c r="E468" t="s">
        <v>1864</v>
      </c>
      <c r="F468" t="s">
        <v>1204</v>
      </c>
      <c r="G468" s="79">
        <v>0</v>
      </c>
      <c r="H468" s="79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s="67">
        <f t="shared" si="8"/>
        <v>0</v>
      </c>
    </row>
    <row r="469" spans="1:19" x14ac:dyDescent="0.2">
      <c r="A469" t="s">
        <v>1205</v>
      </c>
      <c r="B469" t="s">
        <v>1865</v>
      </c>
      <c r="C469" t="s">
        <v>1206</v>
      </c>
      <c r="D469" t="s">
        <v>1205</v>
      </c>
      <c r="E469" t="s">
        <v>1865</v>
      </c>
      <c r="F469" t="s">
        <v>1206</v>
      </c>
      <c r="G469" s="79">
        <v>0</v>
      </c>
      <c r="H469" s="7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s="67">
        <f t="shared" si="8"/>
        <v>0</v>
      </c>
    </row>
    <row r="470" spans="1:19" x14ac:dyDescent="0.2">
      <c r="A470" t="s">
        <v>1207</v>
      </c>
      <c r="B470" t="s">
        <v>1866</v>
      </c>
      <c r="C470" t="s">
        <v>1208</v>
      </c>
      <c r="D470" t="s">
        <v>1207</v>
      </c>
      <c r="E470" t="s">
        <v>1866</v>
      </c>
      <c r="F470" t="s">
        <v>1208</v>
      </c>
      <c r="G470" s="79">
        <v>0</v>
      </c>
      <c r="H470" s="79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67">
        <f t="shared" si="8"/>
        <v>0</v>
      </c>
    </row>
    <row r="471" spans="1:19" x14ac:dyDescent="0.2">
      <c r="A471" t="s">
        <v>1209</v>
      </c>
      <c r="B471" t="s">
        <v>1867</v>
      </c>
      <c r="C471" t="s">
        <v>1210</v>
      </c>
      <c r="D471" t="s">
        <v>1209</v>
      </c>
      <c r="E471" t="s">
        <v>1867</v>
      </c>
      <c r="F471" t="s">
        <v>1210</v>
      </c>
      <c r="G471" s="79">
        <v>0</v>
      </c>
      <c r="H471" s="79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s="67">
        <f t="shared" si="8"/>
        <v>0</v>
      </c>
    </row>
    <row r="472" spans="1:19" x14ac:dyDescent="0.2">
      <c r="A472" t="s">
        <v>1211</v>
      </c>
      <c r="B472" t="s">
        <v>1868</v>
      </c>
      <c r="C472" t="s">
        <v>1212</v>
      </c>
      <c r="D472" t="s">
        <v>1211</v>
      </c>
      <c r="E472" t="s">
        <v>1868</v>
      </c>
      <c r="F472" t="s">
        <v>1212</v>
      </c>
      <c r="G472" s="79">
        <v>0</v>
      </c>
      <c r="H472" s="79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 s="67">
        <f t="shared" si="8"/>
        <v>0</v>
      </c>
    </row>
    <row r="473" spans="1:19" x14ac:dyDescent="0.2">
      <c r="A473" t="s">
        <v>1213</v>
      </c>
      <c r="B473" t="s">
        <v>1869</v>
      </c>
      <c r="C473" t="s">
        <v>1214</v>
      </c>
      <c r="D473" t="s">
        <v>1213</v>
      </c>
      <c r="E473" t="s">
        <v>1869</v>
      </c>
      <c r="F473" t="s">
        <v>1214</v>
      </c>
      <c r="G473" s="79">
        <v>0</v>
      </c>
      <c r="H473" s="79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 s="67">
        <f t="shared" si="8"/>
        <v>0</v>
      </c>
    </row>
    <row r="474" spans="1:19" x14ac:dyDescent="0.2">
      <c r="A474" t="s">
        <v>396</v>
      </c>
      <c r="B474" t="s">
        <v>1481</v>
      </c>
      <c r="C474" t="s">
        <v>397</v>
      </c>
      <c r="D474" t="s">
        <v>396</v>
      </c>
      <c r="E474" t="s">
        <v>1481</v>
      </c>
      <c r="F474" t="s">
        <v>397</v>
      </c>
      <c r="G474" s="79">
        <v>2925.57</v>
      </c>
      <c r="H474" s="79">
        <v>25339.170000000002</v>
      </c>
      <c r="I474">
        <v>11260.142567011011</v>
      </c>
      <c r="J474">
        <v>11260.142567011011</v>
      </c>
      <c r="K474">
        <v>11260.142567011011</v>
      </c>
      <c r="L474">
        <v>11260.142567011011</v>
      </c>
      <c r="M474">
        <v>11260.142567011011</v>
      </c>
      <c r="N474">
        <v>11260.142567011011</v>
      </c>
      <c r="O474">
        <v>0</v>
      </c>
      <c r="P474">
        <v>0</v>
      </c>
      <c r="Q474">
        <v>0</v>
      </c>
      <c r="R474">
        <v>0</v>
      </c>
      <c r="S474" s="67">
        <f t="shared" si="8"/>
        <v>95825.595402066043</v>
      </c>
    </row>
    <row r="475" spans="1:19" x14ac:dyDescent="0.2">
      <c r="A475" t="s">
        <v>1215</v>
      </c>
      <c r="B475" t="s">
        <v>1820</v>
      </c>
      <c r="C475" t="s">
        <v>1216</v>
      </c>
      <c r="D475" t="s">
        <v>1215</v>
      </c>
      <c r="E475" t="s">
        <v>1820</v>
      </c>
      <c r="F475" t="s">
        <v>1216</v>
      </c>
      <c r="G475" s="79">
        <v>0</v>
      </c>
      <c r="H475" s="79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1709.4934848986259</v>
      </c>
      <c r="R475">
        <v>10594.772519066735</v>
      </c>
      <c r="S475" s="67">
        <f t="shared" si="8"/>
        <v>12304.26600396536</v>
      </c>
    </row>
    <row r="476" spans="1:19" x14ac:dyDescent="0.2">
      <c r="A476" t="s">
        <v>1870</v>
      </c>
      <c r="B476" t="s">
        <v>1870</v>
      </c>
      <c r="C476" t="s">
        <v>1871</v>
      </c>
      <c r="D476" t="s">
        <v>1870</v>
      </c>
      <c r="E476" t="s">
        <v>1870</v>
      </c>
      <c r="F476" t="s">
        <v>1871</v>
      </c>
      <c r="G476" s="79">
        <v>0</v>
      </c>
      <c r="H476" s="79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 s="67">
        <f t="shared" si="8"/>
        <v>0</v>
      </c>
    </row>
    <row r="477" spans="1:19" x14ac:dyDescent="0.2">
      <c r="A477" t="s">
        <v>1872</v>
      </c>
      <c r="B477" t="s">
        <v>1872</v>
      </c>
      <c r="C477" t="s">
        <v>1873</v>
      </c>
      <c r="D477" t="s">
        <v>1872</v>
      </c>
      <c r="E477" t="s">
        <v>1872</v>
      </c>
      <c r="F477" t="s">
        <v>1873</v>
      </c>
      <c r="G477" s="79">
        <v>0</v>
      </c>
      <c r="H477" s="79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 s="67">
        <f t="shared" si="8"/>
        <v>0</v>
      </c>
    </row>
    <row r="478" spans="1:19" x14ac:dyDescent="0.2">
      <c r="A478" t="s">
        <v>1874</v>
      </c>
      <c r="B478" t="s">
        <v>1874</v>
      </c>
      <c r="C478" t="s">
        <v>1875</v>
      </c>
      <c r="D478" t="s">
        <v>1874</v>
      </c>
      <c r="E478" t="s">
        <v>1874</v>
      </c>
      <c r="F478" t="s">
        <v>1875</v>
      </c>
      <c r="G478" s="79">
        <v>0</v>
      </c>
      <c r="H478" s="79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 s="67">
        <f t="shared" si="8"/>
        <v>0</v>
      </c>
    </row>
    <row r="479" spans="1:19" x14ac:dyDescent="0.2">
      <c r="A479" t="s">
        <v>1876</v>
      </c>
      <c r="B479" t="s">
        <v>1876</v>
      </c>
      <c r="C479" t="s">
        <v>1877</v>
      </c>
      <c r="D479" t="s">
        <v>1876</v>
      </c>
      <c r="E479" t="s">
        <v>1876</v>
      </c>
      <c r="F479" t="s">
        <v>1877</v>
      </c>
      <c r="G479" s="79">
        <v>0</v>
      </c>
      <c r="H479" s="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 s="67">
        <f t="shared" si="8"/>
        <v>0</v>
      </c>
    </row>
    <row r="480" spans="1:19" x14ac:dyDescent="0.2">
      <c r="A480" t="s">
        <v>1878</v>
      </c>
      <c r="B480" t="s">
        <v>1878</v>
      </c>
      <c r="C480" t="s">
        <v>1879</v>
      </c>
      <c r="D480" t="s">
        <v>1878</v>
      </c>
      <c r="E480" t="s">
        <v>1878</v>
      </c>
      <c r="F480" t="s">
        <v>1879</v>
      </c>
      <c r="G480" s="79">
        <v>0</v>
      </c>
      <c r="H480" s="79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 s="67">
        <f t="shared" si="8"/>
        <v>0</v>
      </c>
    </row>
    <row r="481" spans="1:19" x14ac:dyDescent="0.2">
      <c r="A481" t="s">
        <v>1880</v>
      </c>
      <c r="B481" t="s">
        <v>1880</v>
      </c>
      <c r="C481" t="s">
        <v>1881</v>
      </c>
      <c r="D481" t="s">
        <v>1880</v>
      </c>
      <c r="E481" t="s">
        <v>1880</v>
      </c>
      <c r="F481" t="s">
        <v>1881</v>
      </c>
      <c r="G481" s="79">
        <v>0</v>
      </c>
      <c r="H481" s="79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 s="67">
        <f t="shared" si="8"/>
        <v>0</v>
      </c>
    </row>
    <row r="482" spans="1:19" x14ac:dyDescent="0.2">
      <c r="A482" t="s">
        <v>1882</v>
      </c>
      <c r="B482" t="s">
        <v>1882</v>
      </c>
      <c r="C482" t="s">
        <v>1883</v>
      </c>
      <c r="D482" t="s">
        <v>1882</v>
      </c>
      <c r="E482" t="s">
        <v>1882</v>
      </c>
      <c r="F482" t="s">
        <v>1883</v>
      </c>
      <c r="G482" s="79">
        <v>0</v>
      </c>
      <c r="H482" s="79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 s="67">
        <f t="shared" si="8"/>
        <v>0</v>
      </c>
    </row>
    <row r="483" spans="1:19" x14ac:dyDescent="0.2">
      <c r="A483" t="s">
        <v>1884</v>
      </c>
      <c r="B483" t="s">
        <v>1884</v>
      </c>
      <c r="C483" t="s">
        <v>1885</v>
      </c>
      <c r="D483" t="s">
        <v>1884</v>
      </c>
      <c r="E483" t="s">
        <v>1884</v>
      </c>
      <c r="F483" t="s">
        <v>1885</v>
      </c>
      <c r="G483" s="79">
        <v>0</v>
      </c>
      <c r="H483" s="79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 s="67">
        <f t="shared" si="8"/>
        <v>0</v>
      </c>
    </row>
    <row r="484" spans="1:19" x14ac:dyDescent="0.2">
      <c r="A484" t="s">
        <v>1886</v>
      </c>
      <c r="B484" t="s">
        <v>1886</v>
      </c>
      <c r="C484" t="s">
        <v>1887</v>
      </c>
      <c r="D484" t="s">
        <v>1886</v>
      </c>
      <c r="E484" t="s">
        <v>1886</v>
      </c>
      <c r="F484" t="s">
        <v>1887</v>
      </c>
      <c r="G484" s="79">
        <v>0</v>
      </c>
      <c r="H484" s="79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 s="67">
        <f t="shared" si="8"/>
        <v>0</v>
      </c>
    </row>
    <row r="485" spans="1:19" x14ac:dyDescent="0.2">
      <c r="A485" t="s">
        <v>398</v>
      </c>
      <c r="B485" t="s">
        <v>1482</v>
      </c>
      <c r="C485" t="s">
        <v>399</v>
      </c>
      <c r="D485" t="s">
        <v>398</v>
      </c>
      <c r="E485" t="s">
        <v>1482</v>
      </c>
      <c r="F485" t="s">
        <v>399</v>
      </c>
      <c r="G485" s="79">
        <v>13089.57</v>
      </c>
      <c r="H485" s="79">
        <v>24178.18</v>
      </c>
      <c r="I485">
        <v>26612.246974999642</v>
      </c>
      <c r="J485">
        <v>26612.246974999642</v>
      </c>
      <c r="K485">
        <v>26612.246974999642</v>
      </c>
      <c r="L485">
        <v>26612.246974999642</v>
      </c>
      <c r="M485">
        <v>26612.246974999642</v>
      </c>
      <c r="N485">
        <v>26612.246974999642</v>
      </c>
      <c r="O485">
        <v>26612.246974999642</v>
      </c>
      <c r="P485">
        <v>26612.246974999642</v>
      </c>
      <c r="Q485">
        <v>26612.246974999642</v>
      </c>
      <c r="R485">
        <v>26612.246974999642</v>
      </c>
      <c r="S485" s="67">
        <f t="shared" si="8"/>
        <v>303390.21974999644</v>
      </c>
    </row>
    <row r="486" spans="1:19" x14ac:dyDescent="0.2">
      <c r="A486" t="s">
        <v>1888</v>
      </c>
      <c r="B486" t="s">
        <v>1888</v>
      </c>
      <c r="C486" t="s">
        <v>1889</v>
      </c>
      <c r="D486" t="s">
        <v>1888</v>
      </c>
      <c r="E486" t="s">
        <v>1888</v>
      </c>
      <c r="F486" t="s">
        <v>1889</v>
      </c>
      <c r="G486" s="79">
        <v>0</v>
      </c>
      <c r="H486" s="79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 s="67">
        <f t="shared" si="8"/>
        <v>0</v>
      </c>
    </row>
    <row r="487" spans="1:19" x14ac:dyDescent="0.2">
      <c r="A487" t="s">
        <v>1890</v>
      </c>
      <c r="B487" t="s">
        <v>1890</v>
      </c>
      <c r="C487" t="s">
        <v>1891</v>
      </c>
      <c r="D487" t="s">
        <v>1890</v>
      </c>
      <c r="E487" t="s">
        <v>1890</v>
      </c>
      <c r="F487" t="s">
        <v>1891</v>
      </c>
      <c r="G487" s="79">
        <v>0</v>
      </c>
      <c r="H487" s="79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 s="67">
        <f t="shared" si="8"/>
        <v>0</v>
      </c>
    </row>
    <row r="488" spans="1:19" x14ac:dyDescent="0.2">
      <c r="A488" t="s">
        <v>1892</v>
      </c>
      <c r="B488" t="s">
        <v>1892</v>
      </c>
      <c r="C488" t="s">
        <v>1893</v>
      </c>
      <c r="D488" t="s">
        <v>1892</v>
      </c>
      <c r="E488" t="s">
        <v>1892</v>
      </c>
      <c r="F488" t="s">
        <v>1893</v>
      </c>
      <c r="G488" s="79">
        <v>0</v>
      </c>
      <c r="H488" s="79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 s="67">
        <f t="shared" si="8"/>
        <v>0</v>
      </c>
    </row>
    <row r="489" spans="1:19" x14ac:dyDescent="0.2">
      <c r="A489" t="s">
        <v>1894</v>
      </c>
      <c r="B489" t="s">
        <v>1894</v>
      </c>
      <c r="C489" t="s">
        <v>1895</v>
      </c>
      <c r="D489" t="s">
        <v>1894</v>
      </c>
      <c r="E489" t="s">
        <v>1894</v>
      </c>
      <c r="F489" t="s">
        <v>1895</v>
      </c>
      <c r="G489" s="79">
        <v>0</v>
      </c>
      <c r="H489" s="7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 s="67">
        <f t="shared" si="8"/>
        <v>0</v>
      </c>
    </row>
    <row r="490" spans="1:19" x14ac:dyDescent="0.2">
      <c r="A490" t="s">
        <v>1896</v>
      </c>
      <c r="B490" t="s">
        <v>1896</v>
      </c>
      <c r="C490" t="s">
        <v>1897</v>
      </c>
      <c r="D490" t="s">
        <v>1896</v>
      </c>
      <c r="E490" t="s">
        <v>1896</v>
      </c>
      <c r="F490" t="s">
        <v>1897</v>
      </c>
      <c r="G490" s="79">
        <v>0</v>
      </c>
      <c r="H490" s="79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 s="67">
        <f t="shared" si="8"/>
        <v>0</v>
      </c>
    </row>
    <row r="491" spans="1:19" x14ac:dyDescent="0.2">
      <c r="A491" t="s">
        <v>1898</v>
      </c>
      <c r="B491" t="s">
        <v>1898</v>
      </c>
      <c r="C491" t="s">
        <v>1899</v>
      </c>
      <c r="D491" t="s">
        <v>1898</v>
      </c>
      <c r="E491" t="s">
        <v>1898</v>
      </c>
      <c r="F491" t="s">
        <v>1899</v>
      </c>
      <c r="G491" s="79">
        <v>0</v>
      </c>
      <c r="H491" s="79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 s="67">
        <f t="shared" si="8"/>
        <v>0</v>
      </c>
    </row>
    <row r="492" spans="1:19" x14ac:dyDescent="0.2">
      <c r="A492" t="s">
        <v>1900</v>
      </c>
      <c r="B492" t="s">
        <v>1900</v>
      </c>
      <c r="C492" t="s">
        <v>1901</v>
      </c>
      <c r="D492" t="s">
        <v>1900</v>
      </c>
      <c r="E492" t="s">
        <v>1900</v>
      </c>
      <c r="F492" t="s">
        <v>1901</v>
      </c>
      <c r="G492" s="79">
        <v>0</v>
      </c>
      <c r="H492" s="79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 s="67">
        <f t="shared" si="8"/>
        <v>0</v>
      </c>
    </row>
    <row r="493" spans="1:19" x14ac:dyDescent="0.2">
      <c r="A493" t="s">
        <v>1902</v>
      </c>
      <c r="B493" t="s">
        <v>1902</v>
      </c>
      <c r="C493" t="s">
        <v>1903</v>
      </c>
      <c r="D493" t="s">
        <v>1902</v>
      </c>
      <c r="E493" t="s">
        <v>1902</v>
      </c>
      <c r="F493" t="s">
        <v>1903</v>
      </c>
      <c r="G493" s="79">
        <v>0</v>
      </c>
      <c r="H493" s="79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 s="67">
        <f t="shared" si="8"/>
        <v>0</v>
      </c>
    </row>
    <row r="494" spans="1:19" x14ac:dyDescent="0.2">
      <c r="A494" t="s">
        <v>1904</v>
      </c>
      <c r="B494" t="s">
        <v>1904</v>
      </c>
      <c r="C494" t="s">
        <v>1905</v>
      </c>
      <c r="D494" t="s">
        <v>1904</v>
      </c>
      <c r="E494" t="s">
        <v>1904</v>
      </c>
      <c r="F494" t="s">
        <v>1905</v>
      </c>
      <c r="G494" s="79">
        <v>0</v>
      </c>
      <c r="H494" s="79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 s="67">
        <f t="shared" si="8"/>
        <v>0</v>
      </c>
    </row>
    <row r="495" spans="1:19" x14ac:dyDescent="0.2">
      <c r="A495" t="s">
        <v>1906</v>
      </c>
      <c r="B495" t="s">
        <v>1906</v>
      </c>
      <c r="C495" t="s">
        <v>1907</v>
      </c>
      <c r="D495" t="s">
        <v>1906</v>
      </c>
      <c r="E495" t="s">
        <v>1906</v>
      </c>
      <c r="F495" t="s">
        <v>1907</v>
      </c>
      <c r="G495" s="79">
        <v>0</v>
      </c>
      <c r="H495" s="79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 s="67">
        <f t="shared" si="8"/>
        <v>0</v>
      </c>
    </row>
    <row r="496" spans="1:19" x14ac:dyDescent="0.2">
      <c r="A496" t="s">
        <v>573</v>
      </c>
      <c r="B496" t="s">
        <v>1553</v>
      </c>
      <c r="C496" t="s">
        <v>574</v>
      </c>
      <c r="D496" t="s">
        <v>573</v>
      </c>
      <c r="E496" t="s">
        <v>1553</v>
      </c>
      <c r="F496" t="s">
        <v>574</v>
      </c>
      <c r="G496" s="79">
        <v>-10636.219999999998</v>
      </c>
      <c r="H496" s="79">
        <v>44932.46</v>
      </c>
      <c r="I496">
        <v>6414.534317481618</v>
      </c>
      <c r="J496">
        <v>6414.534317481618</v>
      </c>
      <c r="K496">
        <v>6414.534317481618</v>
      </c>
      <c r="L496">
        <v>6414.534317481618</v>
      </c>
      <c r="M496">
        <v>6414.534317481618</v>
      </c>
      <c r="N496">
        <v>6414.534317481618</v>
      </c>
      <c r="O496">
        <v>0</v>
      </c>
      <c r="P496">
        <v>0</v>
      </c>
      <c r="Q496">
        <v>0</v>
      </c>
      <c r="R496">
        <v>0</v>
      </c>
      <c r="S496" s="67">
        <f t="shared" si="8"/>
        <v>72783.445904889712</v>
      </c>
    </row>
    <row r="497" spans="1:19" x14ac:dyDescent="0.2">
      <c r="A497" t="s">
        <v>1908</v>
      </c>
      <c r="B497" t="s">
        <v>1908</v>
      </c>
      <c r="C497" t="s">
        <v>1909</v>
      </c>
      <c r="D497" t="s">
        <v>1908</v>
      </c>
      <c r="E497" t="s">
        <v>1908</v>
      </c>
      <c r="F497" t="s">
        <v>1909</v>
      </c>
      <c r="G497" s="79">
        <v>0</v>
      </c>
      <c r="H497" s="79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 s="67">
        <f t="shared" si="8"/>
        <v>0</v>
      </c>
    </row>
    <row r="498" spans="1:19" x14ac:dyDescent="0.2">
      <c r="A498" t="s">
        <v>1910</v>
      </c>
      <c r="B498" t="s">
        <v>1910</v>
      </c>
      <c r="C498" t="s">
        <v>1911</v>
      </c>
      <c r="D498" t="s">
        <v>1910</v>
      </c>
      <c r="E498" t="s">
        <v>1910</v>
      </c>
      <c r="F498" t="s">
        <v>1911</v>
      </c>
      <c r="G498" s="79">
        <v>0</v>
      </c>
      <c r="H498" s="79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 s="67">
        <f t="shared" si="8"/>
        <v>0</v>
      </c>
    </row>
    <row r="499" spans="1:19" x14ac:dyDescent="0.2">
      <c r="A499" t="s">
        <v>1912</v>
      </c>
      <c r="B499" t="s">
        <v>1912</v>
      </c>
      <c r="C499" t="s">
        <v>1913</v>
      </c>
      <c r="D499" t="s">
        <v>1912</v>
      </c>
      <c r="E499" t="s">
        <v>1912</v>
      </c>
      <c r="F499" t="s">
        <v>1913</v>
      </c>
      <c r="G499" s="79">
        <v>0</v>
      </c>
      <c r="H499" s="7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 s="67">
        <f t="shared" si="8"/>
        <v>0</v>
      </c>
    </row>
    <row r="500" spans="1:19" x14ac:dyDescent="0.2">
      <c r="A500" t="s">
        <v>1914</v>
      </c>
      <c r="B500" t="s">
        <v>1914</v>
      </c>
      <c r="C500" t="s">
        <v>1915</v>
      </c>
      <c r="D500" t="s">
        <v>1914</v>
      </c>
      <c r="E500" t="s">
        <v>1914</v>
      </c>
      <c r="F500" t="s">
        <v>1915</v>
      </c>
      <c r="G500" s="79">
        <v>0</v>
      </c>
      <c r="H500" s="79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 s="67">
        <f t="shared" si="8"/>
        <v>0</v>
      </c>
    </row>
    <row r="501" spans="1:19" x14ac:dyDescent="0.2">
      <c r="A501" t="s">
        <v>1916</v>
      </c>
      <c r="B501" t="s">
        <v>1916</v>
      </c>
      <c r="C501" t="s">
        <v>1917</v>
      </c>
      <c r="D501" t="s">
        <v>1916</v>
      </c>
      <c r="E501" t="s">
        <v>1916</v>
      </c>
      <c r="F501" t="s">
        <v>1917</v>
      </c>
      <c r="G501" s="79">
        <v>0</v>
      </c>
      <c r="H501" s="79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 s="67">
        <f t="shared" si="8"/>
        <v>0</v>
      </c>
    </row>
    <row r="502" spans="1:19" x14ac:dyDescent="0.2">
      <c r="A502" t="s">
        <v>1918</v>
      </c>
      <c r="B502" t="s">
        <v>1918</v>
      </c>
      <c r="C502" t="s">
        <v>1919</v>
      </c>
      <c r="D502" t="s">
        <v>1918</v>
      </c>
      <c r="E502" t="s">
        <v>1918</v>
      </c>
      <c r="F502" t="s">
        <v>1919</v>
      </c>
      <c r="G502" s="79">
        <v>0</v>
      </c>
      <c r="H502" s="79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 s="67">
        <f t="shared" si="8"/>
        <v>0</v>
      </c>
    </row>
    <row r="503" spans="1:19" x14ac:dyDescent="0.2">
      <c r="A503" t="s">
        <v>1920</v>
      </c>
      <c r="B503" t="s">
        <v>1920</v>
      </c>
      <c r="C503" t="s">
        <v>1921</v>
      </c>
      <c r="D503" t="s">
        <v>1920</v>
      </c>
      <c r="E503" t="s">
        <v>1920</v>
      </c>
      <c r="F503" t="s">
        <v>1921</v>
      </c>
      <c r="G503" s="79">
        <v>0</v>
      </c>
      <c r="H503" s="79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 s="67">
        <f t="shared" si="8"/>
        <v>0</v>
      </c>
    </row>
    <row r="504" spans="1:19" x14ac:dyDescent="0.2">
      <c r="A504" t="s">
        <v>1922</v>
      </c>
      <c r="B504" t="s">
        <v>1922</v>
      </c>
      <c r="C504" t="s">
        <v>1923</v>
      </c>
      <c r="D504" t="s">
        <v>1922</v>
      </c>
      <c r="E504" t="s">
        <v>1922</v>
      </c>
      <c r="F504" t="s">
        <v>1923</v>
      </c>
      <c r="G504" s="79">
        <v>0</v>
      </c>
      <c r="H504" s="79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 s="67">
        <f t="shared" si="8"/>
        <v>0</v>
      </c>
    </row>
    <row r="505" spans="1:19" x14ac:dyDescent="0.2">
      <c r="A505" t="s">
        <v>1924</v>
      </c>
      <c r="B505" t="s">
        <v>1924</v>
      </c>
      <c r="C505" t="s">
        <v>1925</v>
      </c>
      <c r="D505" t="s">
        <v>1924</v>
      </c>
      <c r="E505" t="s">
        <v>1924</v>
      </c>
      <c r="F505" t="s">
        <v>1925</v>
      </c>
      <c r="G505" s="79">
        <v>0</v>
      </c>
      <c r="H505" s="79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 s="67">
        <f t="shared" si="8"/>
        <v>0</v>
      </c>
    </row>
    <row r="506" spans="1:19" x14ac:dyDescent="0.2">
      <c r="A506" t="s">
        <v>1926</v>
      </c>
      <c r="B506" t="s">
        <v>1926</v>
      </c>
      <c r="C506" t="s">
        <v>1927</v>
      </c>
      <c r="D506" t="s">
        <v>1926</v>
      </c>
      <c r="E506" t="s">
        <v>1926</v>
      </c>
      <c r="F506" t="s">
        <v>1927</v>
      </c>
      <c r="G506" s="79">
        <v>0</v>
      </c>
      <c r="H506" s="79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 s="67">
        <f t="shared" si="8"/>
        <v>0</v>
      </c>
    </row>
    <row r="507" spans="1:19" x14ac:dyDescent="0.2">
      <c r="A507" t="s">
        <v>575</v>
      </c>
      <c r="B507" t="s">
        <v>1554</v>
      </c>
      <c r="C507" t="s">
        <v>576</v>
      </c>
      <c r="D507" t="s">
        <v>575</v>
      </c>
      <c r="E507" t="s">
        <v>1554</v>
      </c>
      <c r="F507" t="s">
        <v>576</v>
      </c>
      <c r="G507" s="79">
        <v>3676.49</v>
      </c>
      <c r="H507" s="79">
        <v>17221.410000000003</v>
      </c>
      <c r="I507">
        <v>43559.794904304319</v>
      </c>
      <c r="J507">
        <v>43559.794904304319</v>
      </c>
      <c r="K507">
        <v>43559.794904304319</v>
      </c>
      <c r="L507">
        <v>43559.794904304319</v>
      </c>
      <c r="M507">
        <v>43559.794904304319</v>
      </c>
      <c r="N507">
        <v>0</v>
      </c>
      <c r="O507">
        <v>0</v>
      </c>
      <c r="P507">
        <v>0</v>
      </c>
      <c r="Q507">
        <v>0</v>
      </c>
      <c r="R507">
        <v>0</v>
      </c>
      <c r="S507" s="67">
        <f t="shared" si="8"/>
        <v>238696.87452152159</v>
      </c>
    </row>
    <row r="508" spans="1:19" x14ac:dyDescent="0.2">
      <c r="A508" t="s">
        <v>1928</v>
      </c>
      <c r="B508" t="s">
        <v>1928</v>
      </c>
      <c r="C508" t="s">
        <v>1929</v>
      </c>
      <c r="D508" t="s">
        <v>1928</v>
      </c>
      <c r="E508" t="s">
        <v>1928</v>
      </c>
      <c r="F508" t="s">
        <v>1929</v>
      </c>
      <c r="G508" s="79">
        <v>0</v>
      </c>
      <c r="H508" s="79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 s="67">
        <f t="shared" si="8"/>
        <v>0</v>
      </c>
    </row>
    <row r="509" spans="1:19" x14ac:dyDescent="0.2">
      <c r="A509" t="s">
        <v>1930</v>
      </c>
      <c r="B509" t="s">
        <v>1930</v>
      </c>
      <c r="C509" t="s">
        <v>1931</v>
      </c>
      <c r="D509" t="s">
        <v>1930</v>
      </c>
      <c r="E509" t="s">
        <v>1930</v>
      </c>
      <c r="F509" t="s">
        <v>1931</v>
      </c>
      <c r="G509" s="79">
        <v>0</v>
      </c>
      <c r="H509" s="7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 s="67">
        <f t="shared" si="8"/>
        <v>0</v>
      </c>
    </row>
    <row r="510" spans="1:19" x14ac:dyDescent="0.2">
      <c r="A510" t="s">
        <v>1932</v>
      </c>
      <c r="B510" t="s">
        <v>1932</v>
      </c>
      <c r="C510" t="s">
        <v>1933</v>
      </c>
      <c r="D510" t="s">
        <v>1932</v>
      </c>
      <c r="E510" t="s">
        <v>1932</v>
      </c>
      <c r="F510" t="s">
        <v>1933</v>
      </c>
      <c r="G510" s="79">
        <v>0</v>
      </c>
      <c r="H510" s="79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 s="67">
        <f t="shared" si="8"/>
        <v>0</v>
      </c>
    </row>
    <row r="511" spans="1:19" x14ac:dyDescent="0.2">
      <c r="A511" t="s">
        <v>1934</v>
      </c>
      <c r="B511" t="s">
        <v>1934</v>
      </c>
      <c r="C511" t="s">
        <v>1935</v>
      </c>
      <c r="D511" t="s">
        <v>1934</v>
      </c>
      <c r="E511" t="s">
        <v>1934</v>
      </c>
      <c r="F511" t="s">
        <v>1935</v>
      </c>
      <c r="G511" s="79">
        <v>0</v>
      </c>
      <c r="H511" s="79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 s="67">
        <f t="shared" si="8"/>
        <v>0</v>
      </c>
    </row>
    <row r="512" spans="1:19" x14ac:dyDescent="0.2">
      <c r="A512" t="s">
        <v>1936</v>
      </c>
      <c r="B512" t="s">
        <v>1936</v>
      </c>
      <c r="C512" t="s">
        <v>1937</v>
      </c>
      <c r="D512" t="s">
        <v>1936</v>
      </c>
      <c r="E512" t="s">
        <v>1936</v>
      </c>
      <c r="F512" t="s">
        <v>1937</v>
      </c>
      <c r="G512" s="79">
        <v>0</v>
      </c>
      <c r="H512" s="79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 s="67">
        <f t="shared" si="8"/>
        <v>0</v>
      </c>
    </row>
    <row r="513" spans="1:19" x14ac:dyDescent="0.2">
      <c r="A513" t="s">
        <v>1938</v>
      </c>
      <c r="B513" t="s">
        <v>1938</v>
      </c>
      <c r="C513" t="s">
        <v>1939</v>
      </c>
      <c r="D513" t="s">
        <v>1938</v>
      </c>
      <c r="E513" t="s">
        <v>1938</v>
      </c>
      <c r="F513" t="s">
        <v>1939</v>
      </c>
      <c r="G513" s="79">
        <v>0</v>
      </c>
      <c r="H513" s="79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 s="67">
        <f t="shared" si="8"/>
        <v>0</v>
      </c>
    </row>
    <row r="514" spans="1:19" x14ac:dyDescent="0.2">
      <c r="A514" t="s">
        <v>1940</v>
      </c>
      <c r="B514" t="s">
        <v>1940</v>
      </c>
      <c r="C514" t="s">
        <v>1941</v>
      </c>
      <c r="D514" t="s">
        <v>1940</v>
      </c>
      <c r="E514" t="s">
        <v>1940</v>
      </c>
      <c r="F514" t="s">
        <v>1941</v>
      </c>
      <c r="G514" s="79">
        <v>0</v>
      </c>
      <c r="H514" s="79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 s="67">
        <f t="shared" si="8"/>
        <v>0</v>
      </c>
    </row>
    <row r="515" spans="1:19" x14ac:dyDescent="0.2">
      <c r="A515" t="s">
        <v>1942</v>
      </c>
      <c r="B515" t="s">
        <v>1942</v>
      </c>
      <c r="C515" t="s">
        <v>1943</v>
      </c>
      <c r="D515" t="s">
        <v>1942</v>
      </c>
      <c r="E515" t="s">
        <v>1942</v>
      </c>
      <c r="F515" t="s">
        <v>1943</v>
      </c>
      <c r="G515" s="79">
        <v>0</v>
      </c>
      <c r="H515" s="79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 s="67">
        <f t="shared" si="8"/>
        <v>0</v>
      </c>
    </row>
    <row r="516" spans="1:19" x14ac:dyDescent="0.2">
      <c r="A516" t="s">
        <v>1944</v>
      </c>
      <c r="B516" t="s">
        <v>1944</v>
      </c>
      <c r="C516" t="s">
        <v>1945</v>
      </c>
      <c r="D516" t="s">
        <v>1944</v>
      </c>
      <c r="E516" t="s">
        <v>1944</v>
      </c>
      <c r="F516" t="s">
        <v>1945</v>
      </c>
      <c r="G516" s="79">
        <v>0</v>
      </c>
      <c r="H516" s="79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 s="67">
        <f t="shared" si="8"/>
        <v>0</v>
      </c>
    </row>
    <row r="517" spans="1:19" x14ac:dyDescent="0.2">
      <c r="A517" t="s">
        <v>1946</v>
      </c>
      <c r="B517" t="s">
        <v>1946</v>
      </c>
      <c r="C517" t="s">
        <v>1947</v>
      </c>
      <c r="D517" t="s">
        <v>1946</v>
      </c>
      <c r="E517" t="s">
        <v>1946</v>
      </c>
      <c r="F517" t="s">
        <v>1947</v>
      </c>
      <c r="G517" s="79">
        <v>0</v>
      </c>
      <c r="H517" s="79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 s="67">
        <f t="shared" ref="S517:S580" si="9">SUM(G517:R517)</f>
        <v>0</v>
      </c>
    </row>
    <row r="518" spans="1:19" x14ac:dyDescent="0.2">
      <c r="A518" t="s">
        <v>577</v>
      </c>
      <c r="B518" t="s">
        <v>1555</v>
      </c>
      <c r="C518" t="s">
        <v>578</v>
      </c>
      <c r="D518" t="s">
        <v>577</v>
      </c>
      <c r="E518" t="s">
        <v>1555</v>
      </c>
      <c r="F518" t="s">
        <v>578</v>
      </c>
      <c r="G518" s="79">
        <v>792.46999999999935</v>
      </c>
      <c r="H518" s="79">
        <v>20964.830000000002</v>
      </c>
      <c r="I518">
        <v>34631.514666271483</v>
      </c>
      <c r="J518">
        <v>34631.514666271483</v>
      </c>
      <c r="K518">
        <v>34631.514666271483</v>
      </c>
      <c r="L518">
        <v>34631.514666271483</v>
      </c>
      <c r="M518">
        <v>34631.514666271483</v>
      </c>
      <c r="N518">
        <v>34631.514666271483</v>
      </c>
      <c r="O518">
        <v>0</v>
      </c>
      <c r="P518">
        <v>0</v>
      </c>
      <c r="Q518">
        <v>0</v>
      </c>
      <c r="R518">
        <v>0</v>
      </c>
      <c r="S518" s="67">
        <f t="shared" si="9"/>
        <v>229546.38799762889</v>
      </c>
    </row>
    <row r="519" spans="1:19" x14ac:dyDescent="0.2">
      <c r="A519" t="s">
        <v>1948</v>
      </c>
      <c r="B519" t="s">
        <v>1948</v>
      </c>
      <c r="C519" t="s">
        <v>1949</v>
      </c>
      <c r="D519" t="s">
        <v>1948</v>
      </c>
      <c r="E519" t="s">
        <v>1948</v>
      </c>
      <c r="F519" t="s">
        <v>1949</v>
      </c>
      <c r="G519" s="79">
        <v>0</v>
      </c>
      <c r="H519" s="7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 s="67">
        <f t="shared" si="9"/>
        <v>0</v>
      </c>
    </row>
    <row r="520" spans="1:19" x14ac:dyDescent="0.2">
      <c r="A520" t="s">
        <v>1950</v>
      </c>
      <c r="B520" t="s">
        <v>1950</v>
      </c>
      <c r="C520" t="s">
        <v>1951</v>
      </c>
      <c r="D520" t="s">
        <v>1950</v>
      </c>
      <c r="E520" t="s">
        <v>1950</v>
      </c>
      <c r="F520" t="s">
        <v>1951</v>
      </c>
      <c r="G520" s="79">
        <v>0</v>
      </c>
      <c r="H520" s="79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 s="67">
        <f t="shared" si="9"/>
        <v>0</v>
      </c>
    </row>
    <row r="521" spans="1:19" x14ac:dyDescent="0.2">
      <c r="A521" t="s">
        <v>1952</v>
      </c>
      <c r="B521" t="s">
        <v>1952</v>
      </c>
      <c r="C521" t="s">
        <v>1953</v>
      </c>
      <c r="D521" t="s">
        <v>1952</v>
      </c>
      <c r="E521" t="s">
        <v>1952</v>
      </c>
      <c r="F521" t="s">
        <v>1953</v>
      </c>
      <c r="G521" s="79">
        <v>0</v>
      </c>
      <c r="H521" s="79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 s="67">
        <f t="shared" si="9"/>
        <v>0</v>
      </c>
    </row>
    <row r="522" spans="1:19" x14ac:dyDescent="0.2">
      <c r="A522" t="s">
        <v>1954</v>
      </c>
      <c r="B522" t="s">
        <v>1954</v>
      </c>
      <c r="C522" t="s">
        <v>1955</v>
      </c>
      <c r="D522" t="s">
        <v>1954</v>
      </c>
      <c r="E522" t="s">
        <v>1954</v>
      </c>
      <c r="F522" t="s">
        <v>1955</v>
      </c>
      <c r="G522" s="79">
        <v>0</v>
      </c>
      <c r="H522" s="79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 s="67">
        <f t="shared" si="9"/>
        <v>0</v>
      </c>
    </row>
    <row r="523" spans="1:19" x14ac:dyDescent="0.2">
      <c r="A523" t="s">
        <v>1956</v>
      </c>
      <c r="B523" t="s">
        <v>1956</v>
      </c>
      <c r="C523" t="s">
        <v>1957</v>
      </c>
      <c r="D523" t="s">
        <v>1956</v>
      </c>
      <c r="E523" t="s">
        <v>1956</v>
      </c>
      <c r="F523" t="s">
        <v>1957</v>
      </c>
      <c r="G523" s="79">
        <v>0</v>
      </c>
      <c r="H523" s="79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 s="67">
        <f t="shared" si="9"/>
        <v>0</v>
      </c>
    </row>
    <row r="524" spans="1:19" x14ac:dyDescent="0.2">
      <c r="A524" t="s">
        <v>1958</v>
      </c>
      <c r="B524" t="s">
        <v>1958</v>
      </c>
      <c r="C524" t="s">
        <v>1959</v>
      </c>
      <c r="D524" t="s">
        <v>1958</v>
      </c>
      <c r="E524" t="s">
        <v>1958</v>
      </c>
      <c r="F524" t="s">
        <v>1959</v>
      </c>
      <c r="G524" s="79">
        <v>0</v>
      </c>
      <c r="H524" s="79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 s="67">
        <f t="shared" si="9"/>
        <v>0</v>
      </c>
    </row>
    <row r="525" spans="1:19" x14ac:dyDescent="0.2">
      <c r="A525" t="s">
        <v>1960</v>
      </c>
      <c r="B525" t="s">
        <v>1960</v>
      </c>
      <c r="C525" t="s">
        <v>1961</v>
      </c>
      <c r="D525" t="s">
        <v>1960</v>
      </c>
      <c r="E525" t="s">
        <v>1960</v>
      </c>
      <c r="F525" t="s">
        <v>1961</v>
      </c>
      <c r="G525" s="79">
        <v>0</v>
      </c>
      <c r="H525" s="79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 s="67">
        <f t="shared" si="9"/>
        <v>0</v>
      </c>
    </row>
    <row r="526" spans="1:19" x14ac:dyDescent="0.2">
      <c r="A526" t="s">
        <v>1962</v>
      </c>
      <c r="B526" t="s">
        <v>1962</v>
      </c>
      <c r="C526" t="s">
        <v>1963</v>
      </c>
      <c r="D526" t="s">
        <v>1962</v>
      </c>
      <c r="E526" t="s">
        <v>1962</v>
      </c>
      <c r="F526" t="s">
        <v>1963</v>
      </c>
      <c r="G526" s="79">
        <v>0</v>
      </c>
      <c r="H526" s="79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 s="67">
        <f t="shared" si="9"/>
        <v>0</v>
      </c>
    </row>
    <row r="527" spans="1:19" x14ac:dyDescent="0.2">
      <c r="A527" t="s">
        <v>1964</v>
      </c>
      <c r="B527" t="s">
        <v>1964</v>
      </c>
      <c r="C527" t="s">
        <v>1965</v>
      </c>
      <c r="D527" t="s">
        <v>1964</v>
      </c>
      <c r="E527" t="s">
        <v>1964</v>
      </c>
      <c r="F527" t="s">
        <v>1965</v>
      </c>
      <c r="G527" s="79">
        <v>0</v>
      </c>
      <c r="H527" s="79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 s="67">
        <f t="shared" si="9"/>
        <v>0</v>
      </c>
    </row>
    <row r="528" spans="1:19" x14ac:dyDescent="0.2">
      <c r="A528" t="s">
        <v>1966</v>
      </c>
      <c r="B528" t="s">
        <v>1966</v>
      </c>
      <c r="C528" t="s">
        <v>1967</v>
      </c>
      <c r="D528" t="s">
        <v>1966</v>
      </c>
      <c r="E528" t="s">
        <v>1966</v>
      </c>
      <c r="F528" t="s">
        <v>1967</v>
      </c>
      <c r="G528" s="79">
        <v>0</v>
      </c>
      <c r="H528" s="79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 s="67">
        <f t="shared" si="9"/>
        <v>0</v>
      </c>
    </row>
    <row r="529" spans="1:19" x14ac:dyDescent="0.2">
      <c r="A529" t="s">
        <v>579</v>
      </c>
      <c r="B529" t="s">
        <v>1556</v>
      </c>
      <c r="C529" t="s">
        <v>580</v>
      </c>
      <c r="D529" t="s">
        <v>579</v>
      </c>
      <c r="E529" t="s">
        <v>1556</v>
      </c>
      <c r="F529" t="s">
        <v>580</v>
      </c>
      <c r="G529" s="79">
        <v>355.01000000000067</v>
      </c>
      <c r="H529" s="79">
        <v>11306.09</v>
      </c>
      <c r="I529">
        <v>95307.310428234487</v>
      </c>
      <c r="J529">
        <v>95307.310428234487</v>
      </c>
      <c r="K529">
        <v>95307.310428234487</v>
      </c>
      <c r="L529">
        <v>95307.310428234487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s="67">
        <f t="shared" si="9"/>
        <v>392890.34171293792</v>
      </c>
    </row>
    <row r="530" spans="1:19" x14ac:dyDescent="0.2">
      <c r="A530" t="s">
        <v>1968</v>
      </c>
      <c r="B530" t="s">
        <v>1968</v>
      </c>
      <c r="C530" t="s">
        <v>1969</v>
      </c>
      <c r="D530" t="s">
        <v>1968</v>
      </c>
      <c r="E530" t="s">
        <v>1968</v>
      </c>
      <c r="F530" t="s">
        <v>1969</v>
      </c>
      <c r="G530" s="79">
        <v>0</v>
      </c>
      <c r="H530" s="79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 s="67">
        <f t="shared" si="9"/>
        <v>0</v>
      </c>
    </row>
    <row r="531" spans="1:19" x14ac:dyDescent="0.2">
      <c r="A531" t="s">
        <v>1970</v>
      </c>
      <c r="B531" t="s">
        <v>1970</v>
      </c>
      <c r="C531" t="s">
        <v>1971</v>
      </c>
      <c r="D531" t="s">
        <v>1970</v>
      </c>
      <c r="E531" t="s">
        <v>1970</v>
      </c>
      <c r="F531" t="s">
        <v>1971</v>
      </c>
      <c r="G531" s="79">
        <v>0</v>
      </c>
      <c r="H531" s="79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 s="67">
        <f t="shared" si="9"/>
        <v>0</v>
      </c>
    </row>
    <row r="532" spans="1:19" x14ac:dyDescent="0.2">
      <c r="A532" t="s">
        <v>1972</v>
      </c>
      <c r="B532" t="s">
        <v>1972</v>
      </c>
      <c r="C532" t="s">
        <v>1973</v>
      </c>
      <c r="D532" t="s">
        <v>1972</v>
      </c>
      <c r="E532" t="s">
        <v>1972</v>
      </c>
      <c r="F532" t="s">
        <v>1973</v>
      </c>
      <c r="G532" s="79">
        <v>0</v>
      </c>
      <c r="H532" s="79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 s="67">
        <f t="shared" si="9"/>
        <v>0</v>
      </c>
    </row>
    <row r="533" spans="1:19" x14ac:dyDescent="0.2">
      <c r="A533" t="s">
        <v>1974</v>
      </c>
      <c r="B533" t="s">
        <v>1974</v>
      </c>
      <c r="C533" t="s">
        <v>1975</v>
      </c>
      <c r="D533" t="s">
        <v>1974</v>
      </c>
      <c r="E533" t="s">
        <v>1974</v>
      </c>
      <c r="F533" t="s">
        <v>1975</v>
      </c>
      <c r="G533" s="79">
        <v>0</v>
      </c>
      <c r="H533" s="79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 s="67">
        <f t="shared" si="9"/>
        <v>0</v>
      </c>
    </row>
    <row r="534" spans="1:19" x14ac:dyDescent="0.2">
      <c r="A534" t="s">
        <v>1976</v>
      </c>
      <c r="B534" t="s">
        <v>1976</v>
      </c>
      <c r="C534" t="s">
        <v>1977</v>
      </c>
      <c r="D534" t="s">
        <v>1976</v>
      </c>
      <c r="E534" t="s">
        <v>1976</v>
      </c>
      <c r="F534" t="s">
        <v>1977</v>
      </c>
      <c r="G534" s="79">
        <v>0</v>
      </c>
      <c r="H534" s="79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 s="67">
        <f t="shared" si="9"/>
        <v>0</v>
      </c>
    </row>
    <row r="535" spans="1:19" x14ac:dyDescent="0.2">
      <c r="A535" t="s">
        <v>1978</v>
      </c>
      <c r="B535" t="s">
        <v>1978</v>
      </c>
      <c r="C535" t="s">
        <v>1979</v>
      </c>
      <c r="D535" t="s">
        <v>1978</v>
      </c>
      <c r="E535" t="s">
        <v>1978</v>
      </c>
      <c r="F535" t="s">
        <v>1979</v>
      </c>
      <c r="G535" s="79">
        <v>0</v>
      </c>
      <c r="H535" s="79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 s="67">
        <f t="shared" si="9"/>
        <v>0</v>
      </c>
    </row>
    <row r="536" spans="1:19" x14ac:dyDescent="0.2">
      <c r="A536" t="s">
        <v>1980</v>
      </c>
      <c r="B536" t="s">
        <v>1980</v>
      </c>
      <c r="C536" t="s">
        <v>1981</v>
      </c>
      <c r="D536" t="s">
        <v>1980</v>
      </c>
      <c r="E536" t="s">
        <v>1980</v>
      </c>
      <c r="F536" t="s">
        <v>1981</v>
      </c>
      <c r="G536" s="79">
        <v>0</v>
      </c>
      <c r="H536" s="79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 s="67">
        <f t="shared" si="9"/>
        <v>0</v>
      </c>
    </row>
    <row r="537" spans="1:19" x14ac:dyDescent="0.2">
      <c r="A537" t="s">
        <v>1982</v>
      </c>
      <c r="B537" t="s">
        <v>1982</v>
      </c>
      <c r="C537" t="s">
        <v>1983</v>
      </c>
      <c r="D537" t="s">
        <v>1982</v>
      </c>
      <c r="E537" t="s">
        <v>1982</v>
      </c>
      <c r="F537" t="s">
        <v>1983</v>
      </c>
      <c r="G537" s="79">
        <v>0</v>
      </c>
      <c r="H537" s="79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 s="67">
        <f t="shared" si="9"/>
        <v>0</v>
      </c>
    </row>
    <row r="538" spans="1:19" x14ac:dyDescent="0.2">
      <c r="A538" t="s">
        <v>1984</v>
      </c>
      <c r="B538" t="s">
        <v>1984</v>
      </c>
      <c r="C538" t="s">
        <v>1985</v>
      </c>
      <c r="D538" t="s">
        <v>1984</v>
      </c>
      <c r="E538" t="s">
        <v>1984</v>
      </c>
      <c r="F538" t="s">
        <v>1985</v>
      </c>
      <c r="G538" s="79">
        <v>0</v>
      </c>
      <c r="H538" s="79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 s="67">
        <f t="shared" si="9"/>
        <v>0</v>
      </c>
    </row>
    <row r="539" spans="1:19" x14ac:dyDescent="0.2">
      <c r="A539" t="s">
        <v>1986</v>
      </c>
      <c r="B539" t="s">
        <v>1986</v>
      </c>
      <c r="C539" t="s">
        <v>1987</v>
      </c>
      <c r="D539" t="s">
        <v>1986</v>
      </c>
      <c r="E539" t="s">
        <v>1986</v>
      </c>
      <c r="F539" t="s">
        <v>1987</v>
      </c>
      <c r="G539" s="79">
        <v>0</v>
      </c>
      <c r="H539" s="7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 s="67">
        <f t="shared" si="9"/>
        <v>0</v>
      </c>
    </row>
    <row r="540" spans="1:19" x14ac:dyDescent="0.2">
      <c r="A540" t="s">
        <v>581</v>
      </c>
      <c r="B540" t="s">
        <v>1557</v>
      </c>
      <c r="C540" t="s">
        <v>582</v>
      </c>
      <c r="D540" t="s">
        <v>581</v>
      </c>
      <c r="E540" t="s">
        <v>1557</v>
      </c>
      <c r="F540" t="s">
        <v>582</v>
      </c>
      <c r="G540" s="79">
        <v>696.49999999999977</v>
      </c>
      <c r="H540" s="79">
        <v>8213.869999999999</v>
      </c>
      <c r="I540">
        <v>33261.407956296578</v>
      </c>
      <c r="J540">
        <v>33261.407956296578</v>
      </c>
      <c r="K540">
        <v>33261.407956296578</v>
      </c>
      <c r="L540">
        <v>33261.407956296578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67">
        <f t="shared" si="9"/>
        <v>141956.00182518631</v>
      </c>
    </row>
    <row r="541" spans="1:19" x14ac:dyDescent="0.2">
      <c r="A541" t="s">
        <v>1988</v>
      </c>
      <c r="B541" t="s">
        <v>1988</v>
      </c>
      <c r="C541" t="s">
        <v>1989</v>
      </c>
      <c r="D541" t="s">
        <v>1988</v>
      </c>
      <c r="E541" t="s">
        <v>1988</v>
      </c>
      <c r="F541" t="s">
        <v>1989</v>
      </c>
      <c r="G541" s="79">
        <v>0</v>
      </c>
      <c r="H541" s="79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 s="67">
        <f t="shared" si="9"/>
        <v>0</v>
      </c>
    </row>
    <row r="542" spans="1:19" x14ac:dyDescent="0.2">
      <c r="A542" t="s">
        <v>1990</v>
      </c>
      <c r="B542" t="s">
        <v>1990</v>
      </c>
      <c r="C542" t="s">
        <v>1991</v>
      </c>
      <c r="D542" t="s">
        <v>1990</v>
      </c>
      <c r="E542" t="s">
        <v>1990</v>
      </c>
      <c r="F542" t="s">
        <v>1991</v>
      </c>
      <c r="G542" s="79">
        <v>0</v>
      </c>
      <c r="H542" s="79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 s="67">
        <f t="shared" si="9"/>
        <v>0</v>
      </c>
    </row>
    <row r="543" spans="1:19" x14ac:dyDescent="0.2">
      <c r="A543" t="s">
        <v>1992</v>
      </c>
      <c r="B543" t="s">
        <v>1992</v>
      </c>
      <c r="C543" t="s">
        <v>1993</v>
      </c>
      <c r="D543" t="s">
        <v>1992</v>
      </c>
      <c r="E543" t="s">
        <v>1992</v>
      </c>
      <c r="F543" t="s">
        <v>1993</v>
      </c>
      <c r="G543" s="79">
        <v>0</v>
      </c>
      <c r="H543" s="79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 s="67">
        <f t="shared" si="9"/>
        <v>0</v>
      </c>
    </row>
    <row r="544" spans="1:19" x14ac:dyDescent="0.2">
      <c r="A544" t="s">
        <v>1994</v>
      </c>
      <c r="B544" t="s">
        <v>1994</v>
      </c>
      <c r="C544" t="s">
        <v>1995</v>
      </c>
      <c r="D544" t="s">
        <v>1994</v>
      </c>
      <c r="E544" t="s">
        <v>1994</v>
      </c>
      <c r="F544" t="s">
        <v>1995</v>
      </c>
      <c r="G544" s="79">
        <v>0</v>
      </c>
      <c r="H544" s="79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67">
        <f t="shared" si="9"/>
        <v>0</v>
      </c>
    </row>
    <row r="545" spans="1:19" x14ac:dyDescent="0.2">
      <c r="A545" t="s">
        <v>1996</v>
      </c>
      <c r="B545" t="s">
        <v>1996</v>
      </c>
      <c r="C545" t="s">
        <v>1997</v>
      </c>
      <c r="D545" t="s">
        <v>1996</v>
      </c>
      <c r="E545" t="s">
        <v>1996</v>
      </c>
      <c r="F545" t="s">
        <v>1997</v>
      </c>
      <c r="G545" s="79">
        <v>0</v>
      </c>
      <c r="H545" s="79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 s="67">
        <f t="shared" si="9"/>
        <v>0</v>
      </c>
    </row>
    <row r="546" spans="1:19" x14ac:dyDescent="0.2">
      <c r="A546" t="s">
        <v>1998</v>
      </c>
      <c r="B546" t="s">
        <v>1998</v>
      </c>
      <c r="C546" t="s">
        <v>1999</v>
      </c>
      <c r="D546" t="s">
        <v>1998</v>
      </c>
      <c r="E546" t="s">
        <v>1998</v>
      </c>
      <c r="F546" t="s">
        <v>1999</v>
      </c>
      <c r="G546" s="79">
        <v>0</v>
      </c>
      <c r="H546" s="79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 s="67">
        <f t="shared" si="9"/>
        <v>0</v>
      </c>
    </row>
    <row r="547" spans="1:19" x14ac:dyDescent="0.2">
      <c r="A547" t="s">
        <v>2000</v>
      </c>
      <c r="B547" t="s">
        <v>2000</v>
      </c>
      <c r="C547" t="s">
        <v>2001</v>
      </c>
      <c r="D547" t="s">
        <v>2000</v>
      </c>
      <c r="E547" t="s">
        <v>2000</v>
      </c>
      <c r="F547" t="s">
        <v>2001</v>
      </c>
      <c r="G547" s="79">
        <v>0</v>
      </c>
      <c r="H547" s="79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 s="67">
        <f t="shared" si="9"/>
        <v>0</v>
      </c>
    </row>
    <row r="548" spans="1:19" x14ac:dyDescent="0.2">
      <c r="A548" t="s">
        <v>2002</v>
      </c>
      <c r="B548" t="s">
        <v>2002</v>
      </c>
      <c r="C548" t="s">
        <v>2003</v>
      </c>
      <c r="D548" t="s">
        <v>2002</v>
      </c>
      <c r="E548" t="s">
        <v>2002</v>
      </c>
      <c r="F548" t="s">
        <v>2003</v>
      </c>
      <c r="G548" s="79">
        <v>0</v>
      </c>
      <c r="H548" s="79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 s="67">
        <f t="shared" si="9"/>
        <v>0</v>
      </c>
    </row>
    <row r="549" spans="1:19" x14ac:dyDescent="0.2">
      <c r="A549" t="s">
        <v>2004</v>
      </c>
      <c r="B549" t="s">
        <v>2004</v>
      </c>
      <c r="C549" t="s">
        <v>2005</v>
      </c>
      <c r="D549" t="s">
        <v>2004</v>
      </c>
      <c r="E549" t="s">
        <v>2004</v>
      </c>
      <c r="F549" t="s">
        <v>2005</v>
      </c>
      <c r="G549" s="79">
        <v>0</v>
      </c>
      <c r="H549" s="7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 s="67">
        <f t="shared" si="9"/>
        <v>0</v>
      </c>
    </row>
    <row r="550" spans="1:19" x14ac:dyDescent="0.2">
      <c r="A550" t="s">
        <v>2006</v>
      </c>
      <c r="B550" t="s">
        <v>2006</v>
      </c>
      <c r="C550" t="s">
        <v>2007</v>
      </c>
      <c r="D550" t="s">
        <v>2006</v>
      </c>
      <c r="E550" t="s">
        <v>2006</v>
      </c>
      <c r="F550" t="s">
        <v>2007</v>
      </c>
      <c r="G550" s="79">
        <v>0</v>
      </c>
      <c r="H550" s="79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 s="67">
        <f t="shared" si="9"/>
        <v>0</v>
      </c>
    </row>
    <row r="551" spans="1:19" x14ac:dyDescent="0.2">
      <c r="A551" t="s">
        <v>583</v>
      </c>
      <c r="B551" t="s">
        <v>1558</v>
      </c>
      <c r="C551" t="s">
        <v>584</v>
      </c>
      <c r="D551" t="s">
        <v>583</v>
      </c>
      <c r="E551" t="s">
        <v>1558</v>
      </c>
      <c r="F551" t="s">
        <v>584</v>
      </c>
      <c r="G551" s="79">
        <v>2862</v>
      </c>
      <c r="H551" s="79">
        <v>9832.9200000000019</v>
      </c>
      <c r="I551">
        <v>168869.12871248365</v>
      </c>
      <c r="J551">
        <v>168869.12871248365</v>
      </c>
      <c r="K551">
        <v>168869.12871248365</v>
      </c>
      <c r="L551">
        <v>168869.12871248365</v>
      </c>
      <c r="M551">
        <v>168869.12871248365</v>
      </c>
      <c r="N551">
        <v>0</v>
      </c>
      <c r="O551">
        <v>0</v>
      </c>
      <c r="P551">
        <v>0</v>
      </c>
      <c r="Q551">
        <v>0</v>
      </c>
      <c r="R551">
        <v>0</v>
      </c>
      <c r="S551" s="67">
        <f t="shared" si="9"/>
        <v>857040.56356241833</v>
      </c>
    </row>
    <row r="552" spans="1:19" x14ac:dyDescent="0.2">
      <c r="A552" t="s">
        <v>2008</v>
      </c>
      <c r="B552" t="s">
        <v>2008</v>
      </c>
      <c r="C552" t="s">
        <v>2009</v>
      </c>
      <c r="D552" t="s">
        <v>2008</v>
      </c>
      <c r="E552" t="s">
        <v>2008</v>
      </c>
      <c r="F552" t="s">
        <v>2009</v>
      </c>
      <c r="G552" s="79">
        <v>0</v>
      </c>
      <c r="H552" s="79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 s="67">
        <f t="shared" si="9"/>
        <v>0</v>
      </c>
    </row>
    <row r="553" spans="1:19" x14ac:dyDescent="0.2">
      <c r="A553" t="s">
        <v>2010</v>
      </c>
      <c r="B553" t="s">
        <v>2010</v>
      </c>
      <c r="C553" t="s">
        <v>2011</v>
      </c>
      <c r="D553" t="s">
        <v>2010</v>
      </c>
      <c r="E553" t="s">
        <v>2010</v>
      </c>
      <c r="F553" t="s">
        <v>2011</v>
      </c>
      <c r="G553" s="79">
        <v>0</v>
      </c>
      <c r="H553" s="79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 s="67">
        <f t="shared" si="9"/>
        <v>0</v>
      </c>
    </row>
    <row r="554" spans="1:19" x14ac:dyDescent="0.2">
      <c r="A554" t="s">
        <v>2012</v>
      </c>
      <c r="B554" t="s">
        <v>2012</v>
      </c>
      <c r="C554" t="s">
        <v>2013</v>
      </c>
      <c r="D554" t="s">
        <v>2012</v>
      </c>
      <c r="E554" t="s">
        <v>2012</v>
      </c>
      <c r="F554" t="s">
        <v>2013</v>
      </c>
      <c r="G554" s="79">
        <v>0</v>
      </c>
      <c r="H554" s="79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s="67">
        <f t="shared" si="9"/>
        <v>0</v>
      </c>
    </row>
    <row r="555" spans="1:19" x14ac:dyDescent="0.2">
      <c r="A555" t="s">
        <v>2014</v>
      </c>
      <c r="B555" t="s">
        <v>2014</v>
      </c>
      <c r="C555" t="s">
        <v>2015</v>
      </c>
      <c r="D555" t="s">
        <v>2014</v>
      </c>
      <c r="E555" t="s">
        <v>2014</v>
      </c>
      <c r="F555" t="s">
        <v>2015</v>
      </c>
      <c r="G555" s="79">
        <v>0</v>
      </c>
      <c r="H555" s="79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 s="67">
        <f t="shared" si="9"/>
        <v>0</v>
      </c>
    </row>
    <row r="556" spans="1:19" x14ac:dyDescent="0.2">
      <c r="A556" t="s">
        <v>2016</v>
      </c>
      <c r="B556" t="s">
        <v>2016</v>
      </c>
      <c r="C556" t="s">
        <v>2017</v>
      </c>
      <c r="D556" t="s">
        <v>2016</v>
      </c>
      <c r="E556" t="s">
        <v>2016</v>
      </c>
      <c r="F556" t="s">
        <v>2017</v>
      </c>
      <c r="G556" s="79">
        <v>0</v>
      </c>
      <c r="H556" s="79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 s="67">
        <f t="shared" si="9"/>
        <v>0</v>
      </c>
    </row>
    <row r="557" spans="1:19" x14ac:dyDescent="0.2">
      <c r="A557" t="s">
        <v>2018</v>
      </c>
      <c r="B557" t="s">
        <v>2018</v>
      </c>
      <c r="C557" t="s">
        <v>2019</v>
      </c>
      <c r="D557" t="s">
        <v>2018</v>
      </c>
      <c r="E557" t="s">
        <v>2018</v>
      </c>
      <c r="F557" t="s">
        <v>2019</v>
      </c>
      <c r="G557" s="79">
        <v>0</v>
      </c>
      <c r="H557" s="79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 s="67">
        <f t="shared" si="9"/>
        <v>0</v>
      </c>
    </row>
    <row r="558" spans="1:19" x14ac:dyDescent="0.2">
      <c r="A558" t="s">
        <v>2020</v>
      </c>
      <c r="B558" t="s">
        <v>2020</v>
      </c>
      <c r="C558" t="s">
        <v>2021</v>
      </c>
      <c r="D558" t="s">
        <v>2020</v>
      </c>
      <c r="E558" t="s">
        <v>2020</v>
      </c>
      <c r="F558" t="s">
        <v>2021</v>
      </c>
      <c r="G558" s="79">
        <v>0</v>
      </c>
      <c r="H558" s="79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 s="67">
        <f t="shared" si="9"/>
        <v>0</v>
      </c>
    </row>
    <row r="559" spans="1:19" x14ac:dyDescent="0.2">
      <c r="A559" t="s">
        <v>2022</v>
      </c>
      <c r="B559" t="s">
        <v>2022</v>
      </c>
      <c r="C559" t="s">
        <v>2023</v>
      </c>
      <c r="D559" t="s">
        <v>2022</v>
      </c>
      <c r="E559" t="s">
        <v>2022</v>
      </c>
      <c r="F559" t="s">
        <v>2023</v>
      </c>
      <c r="G559" s="79">
        <v>0</v>
      </c>
      <c r="H559" s="7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 s="67">
        <f t="shared" si="9"/>
        <v>0</v>
      </c>
    </row>
    <row r="560" spans="1:19" x14ac:dyDescent="0.2">
      <c r="A560" t="s">
        <v>2024</v>
      </c>
      <c r="B560" t="s">
        <v>2024</v>
      </c>
      <c r="C560" t="s">
        <v>2025</v>
      </c>
      <c r="D560" t="s">
        <v>2024</v>
      </c>
      <c r="E560" t="s">
        <v>2024</v>
      </c>
      <c r="F560" t="s">
        <v>2025</v>
      </c>
      <c r="G560" s="79">
        <v>0</v>
      </c>
      <c r="H560" s="79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 s="67">
        <f t="shared" si="9"/>
        <v>0</v>
      </c>
    </row>
    <row r="561" spans="1:19" x14ac:dyDescent="0.2">
      <c r="A561" t="s">
        <v>2026</v>
      </c>
      <c r="B561" t="s">
        <v>2026</v>
      </c>
      <c r="C561" t="s">
        <v>2027</v>
      </c>
      <c r="D561" t="s">
        <v>2026</v>
      </c>
      <c r="E561" t="s">
        <v>2026</v>
      </c>
      <c r="F561" t="s">
        <v>2027</v>
      </c>
      <c r="G561" s="79">
        <v>0</v>
      </c>
      <c r="H561" s="79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 s="67">
        <f t="shared" si="9"/>
        <v>0</v>
      </c>
    </row>
    <row r="562" spans="1:19" x14ac:dyDescent="0.2">
      <c r="A562" t="s">
        <v>585</v>
      </c>
      <c r="B562" t="s">
        <v>1559</v>
      </c>
      <c r="C562" t="s">
        <v>586</v>
      </c>
      <c r="D562" t="s">
        <v>585</v>
      </c>
      <c r="E562" t="s">
        <v>1559</v>
      </c>
      <c r="F562" t="s">
        <v>586</v>
      </c>
      <c r="G562" s="79">
        <v>637.92000000000007</v>
      </c>
      <c r="H562" s="79">
        <v>13229.939999999999</v>
      </c>
      <c r="I562">
        <v>63858.495845760801</v>
      </c>
      <c r="J562">
        <v>63858.495845760801</v>
      </c>
      <c r="K562">
        <v>63858.495845760801</v>
      </c>
      <c r="L562">
        <v>63858.495845760801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67">
        <f t="shared" si="9"/>
        <v>269301.84338304319</v>
      </c>
    </row>
    <row r="563" spans="1:19" x14ac:dyDescent="0.2">
      <c r="A563" t="s">
        <v>2028</v>
      </c>
      <c r="B563" t="s">
        <v>2028</v>
      </c>
      <c r="C563" t="s">
        <v>2029</v>
      </c>
      <c r="D563" t="s">
        <v>2028</v>
      </c>
      <c r="E563" t="s">
        <v>2028</v>
      </c>
      <c r="F563" t="s">
        <v>2029</v>
      </c>
      <c r="G563" s="79">
        <v>0</v>
      </c>
      <c r="H563" s="79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s="67">
        <f t="shared" si="9"/>
        <v>0</v>
      </c>
    </row>
    <row r="564" spans="1:19" x14ac:dyDescent="0.2">
      <c r="A564" t="s">
        <v>2030</v>
      </c>
      <c r="B564" t="s">
        <v>2030</v>
      </c>
      <c r="C564" t="s">
        <v>2031</v>
      </c>
      <c r="D564" t="s">
        <v>2030</v>
      </c>
      <c r="E564" t="s">
        <v>2030</v>
      </c>
      <c r="F564" t="s">
        <v>2031</v>
      </c>
      <c r="G564" s="79">
        <v>0</v>
      </c>
      <c r="H564" s="79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 s="67">
        <f t="shared" si="9"/>
        <v>0</v>
      </c>
    </row>
    <row r="565" spans="1:19" x14ac:dyDescent="0.2">
      <c r="A565" t="s">
        <v>2032</v>
      </c>
      <c r="B565" t="s">
        <v>2032</v>
      </c>
      <c r="C565" t="s">
        <v>2033</v>
      </c>
      <c r="D565" t="s">
        <v>2032</v>
      </c>
      <c r="E565" t="s">
        <v>2032</v>
      </c>
      <c r="F565" t="s">
        <v>2033</v>
      </c>
      <c r="G565" s="79">
        <v>0</v>
      </c>
      <c r="H565" s="79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 s="67">
        <f t="shared" si="9"/>
        <v>0</v>
      </c>
    </row>
    <row r="566" spans="1:19" x14ac:dyDescent="0.2">
      <c r="A566" t="s">
        <v>2034</v>
      </c>
      <c r="B566" t="s">
        <v>2034</v>
      </c>
      <c r="C566" t="s">
        <v>2035</v>
      </c>
      <c r="D566" t="s">
        <v>2034</v>
      </c>
      <c r="E566" t="s">
        <v>2034</v>
      </c>
      <c r="F566" t="s">
        <v>2035</v>
      </c>
      <c r="G566" s="79">
        <v>0</v>
      </c>
      <c r="H566" s="79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 s="67">
        <f t="shared" si="9"/>
        <v>0</v>
      </c>
    </row>
    <row r="567" spans="1:19" x14ac:dyDescent="0.2">
      <c r="A567" t="s">
        <v>2036</v>
      </c>
      <c r="B567" t="s">
        <v>2036</v>
      </c>
      <c r="C567" t="s">
        <v>2037</v>
      </c>
      <c r="D567" t="s">
        <v>2036</v>
      </c>
      <c r="E567" t="s">
        <v>2036</v>
      </c>
      <c r="F567" t="s">
        <v>2037</v>
      </c>
      <c r="G567" s="79">
        <v>0</v>
      </c>
      <c r="H567" s="79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 s="67">
        <f t="shared" si="9"/>
        <v>0</v>
      </c>
    </row>
    <row r="568" spans="1:19" x14ac:dyDescent="0.2">
      <c r="A568" t="s">
        <v>2038</v>
      </c>
      <c r="B568" t="s">
        <v>2038</v>
      </c>
      <c r="C568" t="s">
        <v>2039</v>
      </c>
      <c r="D568" t="s">
        <v>2038</v>
      </c>
      <c r="E568" t="s">
        <v>2038</v>
      </c>
      <c r="F568" t="s">
        <v>2039</v>
      </c>
      <c r="G568" s="79">
        <v>0</v>
      </c>
      <c r="H568" s="79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 s="67">
        <f t="shared" si="9"/>
        <v>0</v>
      </c>
    </row>
    <row r="569" spans="1:19" x14ac:dyDescent="0.2">
      <c r="A569" t="s">
        <v>2040</v>
      </c>
      <c r="B569" t="s">
        <v>2040</v>
      </c>
      <c r="C569" t="s">
        <v>2041</v>
      </c>
      <c r="D569" t="s">
        <v>2040</v>
      </c>
      <c r="E569" t="s">
        <v>2040</v>
      </c>
      <c r="F569" t="s">
        <v>2041</v>
      </c>
      <c r="G569" s="79">
        <v>0</v>
      </c>
      <c r="H569" s="7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 s="67">
        <f t="shared" si="9"/>
        <v>0</v>
      </c>
    </row>
    <row r="570" spans="1:19" x14ac:dyDescent="0.2">
      <c r="A570" t="s">
        <v>2042</v>
      </c>
      <c r="B570" t="s">
        <v>2042</v>
      </c>
      <c r="C570" t="s">
        <v>2043</v>
      </c>
      <c r="D570" t="s">
        <v>2042</v>
      </c>
      <c r="E570" t="s">
        <v>2042</v>
      </c>
      <c r="F570" t="s">
        <v>2043</v>
      </c>
      <c r="G570" s="79">
        <v>0</v>
      </c>
      <c r="H570" s="79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 s="67">
        <f t="shared" si="9"/>
        <v>0</v>
      </c>
    </row>
    <row r="571" spans="1:19" x14ac:dyDescent="0.2">
      <c r="A571" t="s">
        <v>2044</v>
      </c>
      <c r="B571" t="s">
        <v>2044</v>
      </c>
      <c r="C571" t="s">
        <v>2045</v>
      </c>
      <c r="D571" t="s">
        <v>2044</v>
      </c>
      <c r="E571" t="s">
        <v>2044</v>
      </c>
      <c r="F571" t="s">
        <v>2045</v>
      </c>
      <c r="G571" s="79">
        <v>0</v>
      </c>
      <c r="H571" s="79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 s="67">
        <f t="shared" si="9"/>
        <v>0</v>
      </c>
    </row>
    <row r="572" spans="1:19" x14ac:dyDescent="0.2">
      <c r="A572" t="s">
        <v>2046</v>
      </c>
      <c r="B572" t="s">
        <v>2046</v>
      </c>
      <c r="C572" t="s">
        <v>2047</v>
      </c>
      <c r="D572" t="s">
        <v>2046</v>
      </c>
      <c r="E572" t="s">
        <v>2046</v>
      </c>
      <c r="F572" t="s">
        <v>2047</v>
      </c>
      <c r="G572" s="79">
        <v>0</v>
      </c>
      <c r="H572" s="79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 s="67">
        <f t="shared" si="9"/>
        <v>0</v>
      </c>
    </row>
    <row r="573" spans="1:19" x14ac:dyDescent="0.2">
      <c r="A573" t="s">
        <v>587</v>
      </c>
      <c r="B573" t="s">
        <v>1560</v>
      </c>
      <c r="C573" t="s">
        <v>588</v>
      </c>
      <c r="D573" t="s">
        <v>587</v>
      </c>
      <c r="E573" t="s">
        <v>1560</v>
      </c>
      <c r="F573" t="s">
        <v>588</v>
      </c>
      <c r="G573" s="79">
        <v>5985.7800000000007</v>
      </c>
      <c r="H573" s="79">
        <v>12878.470000000001</v>
      </c>
      <c r="I573">
        <v>222676.46069976935</v>
      </c>
      <c r="J573">
        <v>222676.46069976935</v>
      </c>
      <c r="K573">
        <v>222676.46069976935</v>
      </c>
      <c r="L573">
        <v>222676.46069976935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67">
        <f t="shared" si="9"/>
        <v>909570.09279907739</v>
      </c>
    </row>
    <row r="574" spans="1:19" x14ac:dyDescent="0.2">
      <c r="A574" t="s">
        <v>2048</v>
      </c>
      <c r="B574" t="s">
        <v>2048</v>
      </c>
      <c r="C574" t="s">
        <v>2049</v>
      </c>
      <c r="D574" t="s">
        <v>2048</v>
      </c>
      <c r="E574" t="s">
        <v>2048</v>
      </c>
      <c r="F574" t="s">
        <v>2049</v>
      </c>
      <c r="G574" s="79">
        <v>0</v>
      </c>
      <c r="H574" s="79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 s="67">
        <f t="shared" si="9"/>
        <v>0</v>
      </c>
    </row>
    <row r="575" spans="1:19" x14ac:dyDescent="0.2">
      <c r="A575" t="s">
        <v>2050</v>
      </c>
      <c r="B575" t="s">
        <v>2050</v>
      </c>
      <c r="C575" t="s">
        <v>2051</v>
      </c>
      <c r="D575" t="s">
        <v>2050</v>
      </c>
      <c r="E575" t="s">
        <v>2050</v>
      </c>
      <c r="F575" t="s">
        <v>2051</v>
      </c>
      <c r="G575" s="79">
        <v>0</v>
      </c>
      <c r="H575" s="79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s="67">
        <f t="shared" si="9"/>
        <v>0</v>
      </c>
    </row>
    <row r="576" spans="1:19" x14ac:dyDescent="0.2">
      <c r="A576" t="s">
        <v>2052</v>
      </c>
      <c r="B576" t="s">
        <v>2052</v>
      </c>
      <c r="C576" t="s">
        <v>2053</v>
      </c>
      <c r="D576" t="s">
        <v>2052</v>
      </c>
      <c r="E576" t="s">
        <v>2052</v>
      </c>
      <c r="F576" t="s">
        <v>2053</v>
      </c>
      <c r="G576" s="79">
        <v>0</v>
      </c>
      <c r="H576" s="79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s="67">
        <f t="shared" si="9"/>
        <v>0</v>
      </c>
    </row>
    <row r="577" spans="1:19" x14ac:dyDescent="0.2">
      <c r="A577" t="s">
        <v>2054</v>
      </c>
      <c r="B577" t="s">
        <v>2054</v>
      </c>
      <c r="C577" t="s">
        <v>2055</v>
      </c>
      <c r="D577" t="s">
        <v>2054</v>
      </c>
      <c r="E577" t="s">
        <v>2054</v>
      </c>
      <c r="F577" t="s">
        <v>2055</v>
      </c>
      <c r="G577" s="79">
        <v>0</v>
      </c>
      <c r="H577" s="79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67">
        <f t="shared" si="9"/>
        <v>0</v>
      </c>
    </row>
    <row r="578" spans="1:19" x14ac:dyDescent="0.2">
      <c r="A578" t="s">
        <v>2056</v>
      </c>
      <c r="B578" t="s">
        <v>2056</v>
      </c>
      <c r="C578" t="s">
        <v>2057</v>
      </c>
      <c r="D578" t="s">
        <v>2056</v>
      </c>
      <c r="E578" t="s">
        <v>2056</v>
      </c>
      <c r="F578" t="s">
        <v>2057</v>
      </c>
      <c r="G578" s="79">
        <v>0</v>
      </c>
      <c r="H578" s="79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 s="67">
        <f t="shared" si="9"/>
        <v>0</v>
      </c>
    </row>
    <row r="579" spans="1:19" x14ac:dyDescent="0.2">
      <c r="A579" t="s">
        <v>2058</v>
      </c>
      <c r="B579" t="s">
        <v>2058</v>
      </c>
      <c r="C579" t="s">
        <v>2059</v>
      </c>
      <c r="D579" t="s">
        <v>2058</v>
      </c>
      <c r="E579" t="s">
        <v>2058</v>
      </c>
      <c r="F579" t="s">
        <v>2059</v>
      </c>
      <c r="G579" s="79">
        <v>0</v>
      </c>
      <c r="H579" s="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67">
        <f t="shared" si="9"/>
        <v>0</v>
      </c>
    </row>
    <row r="580" spans="1:19" x14ac:dyDescent="0.2">
      <c r="A580" t="s">
        <v>2060</v>
      </c>
      <c r="B580" t="s">
        <v>2060</v>
      </c>
      <c r="C580" t="s">
        <v>2061</v>
      </c>
      <c r="D580" t="s">
        <v>2060</v>
      </c>
      <c r="E580" t="s">
        <v>2060</v>
      </c>
      <c r="F580" t="s">
        <v>2061</v>
      </c>
      <c r="G580" s="79">
        <v>0</v>
      </c>
      <c r="H580" s="79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s="67">
        <f t="shared" si="9"/>
        <v>0</v>
      </c>
    </row>
    <row r="581" spans="1:19" x14ac:dyDescent="0.2">
      <c r="A581" t="s">
        <v>2062</v>
      </c>
      <c r="B581" t="s">
        <v>2062</v>
      </c>
      <c r="C581" t="s">
        <v>2063</v>
      </c>
      <c r="D581" t="s">
        <v>2062</v>
      </c>
      <c r="E581" t="s">
        <v>2062</v>
      </c>
      <c r="F581" t="s">
        <v>2063</v>
      </c>
      <c r="G581" s="79">
        <v>0</v>
      </c>
      <c r="H581" s="79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s="67">
        <f t="shared" ref="S581:S644" si="10">SUM(G581:R581)</f>
        <v>0</v>
      </c>
    </row>
    <row r="582" spans="1:19" x14ac:dyDescent="0.2">
      <c r="A582" t="s">
        <v>2064</v>
      </c>
      <c r="B582" t="s">
        <v>2064</v>
      </c>
      <c r="C582" t="s">
        <v>2065</v>
      </c>
      <c r="D582" t="s">
        <v>2064</v>
      </c>
      <c r="E582" t="s">
        <v>2064</v>
      </c>
      <c r="F582" t="s">
        <v>2065</v>
      </c>
      <c r="G582" s="79">
        <v>0</v>
      </c>
      <c r="H582" s="79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s="67">
        <f t="shared" si="10"/>
        <v>0</v>
      </c>
    </row>
    <row r="583" spans="1:19" x14ac:dyDescent="0.2">
      <c r="A583" t="s">
        <v>2066</v>
      </c>
      <c r="B583" t="s">
        <v>2066</v>
      </c>
      <c r="C583" t="s">
        <v>2067</v>
      </c>
      <c r="D583" t="s">
        <v>2066</v>
      </c>
      <c r="E583" t="s">
        <v>2066</v>
      </c>
      <c r="F583" t="s">
        <v>2067</v>
      </c>
      <c r="G583" s="79">
        <v>0</v>
      </c>
      <c r="H583" s="79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67">
        <f t="shared" si="10"/>
        <v>0</v>
      </c>
    </row>
    <row r="584" spans="1:19" x14ac:dyDescent="0.2">
      <c r="A584" t="s">
        <v>589</v>
      </c>
      <c r="B584" t="s">
        <v>1561</v>
      </c>
      <c r="C584" t="s">
        <v>590</v>
      </c>
      <c r="D584" t="s">
        <v>589</v>
      </c>
      <c r="E584" t="s">
        <v>1561</v>
      </c>
      <c r="F584" t="s">
        <v>590</v>
      </c>
      <c r="G584" s="79">
        <v>807.38999999999953</v>
      </c>
      <c r="H584" s="79">
        <v>14353.07</v>
      </c>
      <c r="I584">
        <v>112328.96852748547</v>
      </c>
      <c r="J584">
        <v>112328.96852748547</v>
      </c>
      <c r="K584">
        <v>112328.96852748547</v>
      </c>
      <c r="L584">
        <v>112328.96852748547</v>
      </c>
      <c r="M584">
        <v>112328.96852748547</v>
      </c>
      <c r="N584">
        <v>0</v>
      </c>
      <c r="O584">
        <v>0</v>
      </c>
      <c r="P584">
        <v>0</v>
      </c>
      <c r="Q584">
        <v>0</v>
      </c>
      <c r="R584">
        <v>0</v>
      </c>
      <c r="S584" s="67">
        <f t="shared" si="10"/>
        <v>576805.30263742735</v>
      </c>
    </row>
    <row r="585" spans="1:19" x14ac:dyDescent="0.2">
      <c r="A585" t="s">
        <v>2068</v>
      </c>
      <c r="B585" t="s">
        <v>2068</v>
      </c>
      <c r="C585" t="s">
        <v>2069</v>
      </c>
      <c r="D585" t="s">
        <v>2068</v>
      </c>
      <c r="E585" t="s">
        <v>2068</v>
      </c>
      <c r="F585" t="s">
        <v>2069</v>
      </c>
      <c r="G585" s="79">
        <v>0</v>
      </c>
      <c r="H585" s="79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s="67">
        <f t="shared" si="10"/>
        <v>0</v>
      </c>
    </row>
    <row r="586" spans="1:19" x14ac:dyDescent="0.2">
      <c r="A586" t="s">
        <v>2070</v>
      </c>
      <c r="B586" t="s">
        <v>2070</v>
      </c>
      <c r="C586" t="s">
        <v>2071</v>
      </c>
      <c r="D586" t="s">
        <v>2070</v>
      </c>
      <c r="E586" t="s">
        <v>2070</v>
      </c>
      <c r="F586" t="s">
        <v>2071</v>
      </c>
      <c r="G586" s="79">
        <v>0</v>
      </c>
      <c r="H586" s="79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s="67">
        <f t="shared" si="10"/>
        <v>0</v>
      </c>
    </row>
    <row r="587" spans="1:19" x14ac:dyDescent="0.2">
      <c r="A587" t="s">
        <v>2072</v>
      </c>
      <c r="B587" t="s">
        <v>2072</v>
      </c>
      <c r="C587" t="s">
        <v>2073</v>
      </c>
      <c r="D587" t="s">
        <v>2072</v>
      </c>
      <c r="E587" t="s">
        <v>2072</v>
      </c>
      <c r="F587" t="s">
        <v>2073</v>
      </c>
      <c r="G587" s="79">
        <v>0</v>
      </c>
      <c r="H587" s="79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s="67">
        <f t="shared" si="10"/>
        <v>0</v>
      </c>
    </row>
    <row r="588" spans="1:19" x14ac:dyDescent="0.2">
      <c r="A588" t="s">
        <v>2074</v>
      </c>
      <c r="B588" t="s">
        <v>2074</v>
      </c>
      <c r="C588" t="s">
        <v>2075</v>
      </c>
      <c r="D588" t="s">
        <v>2074</v>
      </c>
      <c r="E588" t="s">
        <v>2074</v>
      </c>
      <c r="F588" t="s">
        <v>2075</v>
      </c>
      <c r="G588" s="79">
        <v>0</v>
      </c>
      <c r="H588" s="79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67">
        <f t="shared" si="10"/>
        <v>0</v>
      </c>
    </row>
    <row r="589" spans="1:19" x14ac:dyDescent="0.2">
      <c r="A589" t="s">
        <v>2076</v>
      </c>
      <c r="B589" t="s">
        <v>2076</v>
      </c>
      <c r="C589" t="s">
        <v>2077</v>
      </c>
      <c r="D589" t="s">
        <v>2076</v>
      </c>
      <c r="E589" t="s">
        <v>2076</v>
      </c>
      <c r="F589" t="s">
        <v>2077</v>
      </c>
      <c r="G589" s="79">
        <v>0</v>
      </c>
      <c r="H589" s="7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67">
        <f t="shared" si="10"/>
        <v>0</v>
      </c>
    </row>
    <row r="590" spans="1:19" x14ac:dyDescent="0.2">
      <c r="A590" t="s">
        <v>2078</v>
      </c>
      <c r="B590" t="s">
        <v>2078</v>
      </c>
      <c r="C590" t="s">
        <v>2079</v>
      </c>
      <c r="D590" t="s">
        <v>2078</v>
      </c>
      <c r="E590" t="s">
        <v>2078</v>
      </c>
      <c r="F590" t="s">
        <v>2079</v>
      </c>
      <c r="G590" s="79">
        <v>0</v>
      </c>
      <c r="H590" s="79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67">
        <f t="shared" si="10"/>
        <v>0</v>
      </c>
    </row>
    <row r="591" spans="1:19" x14ac:dyDescent="0.2">
      <c r="A591" t="s">
        <v>2080</v>
      </c>
      <c r="B591" t="s">
        <v>2080</v>
      </c>
      <c r="C591" t="s">
        <v>2081</v>
      </c>
      <c r="D591" t="s">
        <v>2080</v>
      </c>
      <c r="E591" t="s">
        <v>2080</v>
      </c>
      <c r="F591" t="s">
        <v>2081</v>
      </c>
      <c r="G591" s="79">
        <v>0</v>
      </c>
      <c r="H591" s="79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s="67">
        <f t="shared" si="10"/>
        <v>0</v>
      </c>
    </row>
    <row r="592" spans="1:19" x14ac:dyDescent="0.2">
      <c r="A592" t="s">
        <v>2082</v>
      </c>
      <c r="B592" t="s">
        <v>2082</v>
      </c>
      <c r="C592" t="s">
        <v>2083</v>
      </c>
      <c r="D592" t="s">
        <v>2082</v>
      </c>
      <c r="E592" t="s">
        <v>2082</v>
      </c>
      <c r="F592" t="s">
        <v>2083</v>
      </c>
      <c r="G592" s="79">
        <v>0</v>
      </c>
      <c r="H592" s="79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67">
        <f t="shared" si="10"/>
        <v>0</v>
      </c>
    </row>
    <row r="593" spans="1:19" x14ac:dyDescent="0.2">
      <c r="A593" t="s">
        <v>2084</v>
      </c>
      <c r="B593" t="s">
        <v>2084</v>
      </c>
      <c r="C593" t="s">
        <v>2085</v>
      </c>
      <c r="D593" t="s">
        <v>2084</v>
      </c>
      <c r="E593" t="s">
        <v>2084</v>
      </c>
      <c r="F593" t="s">
        <v>2085</v>
      </c>
      <c r="G593" s="79">
        <v>0</v>
      </c>
      <c r="H593" s="79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 s="67">
        <f t="shared" si="10"/>
        <v>0</v>
      </c>
    </row>
    <row r="594" spans="1:19" x14ac:dyDescent="0.2">
      <c r="A594" t="s">
        <v>2086</v>
      </c>
      <c r="B594" t="s">
        <v>2086</v>
      </c>
      <c r="C594" t="s">
        <v>2087</v>
      </c>
      <c r="D594" t="s">
        <v>2086</v>
      </c>
      <c r="E594" t="s">
        <v>2086</v>
      </c>
      <c r="F594" t="s">
        <v>2087</v>
      </c>
      <c r="G594" s="79">
        <v>0</v>
      </c>
      <c r="H594" s="79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67">
        <f t="shared" si="10"/>
        <v>0</v>
      </c>
    </row>
    <row r="595" spans="1:19" x14ac:dyDescent="0.2">
      <c r="A595" t="s">
        <v>591</v>
      </c>
      <c r="B595" t="s">
        <v>1562</v>
      </c>
      <c r="C595" t="s">
        <v>592</v>
      </c>
      <c r="D595" t="s">
        <v>591</v>
      </c>
      <c r="E595" t="s">
        <v>1562</v>
      </c>
      <c r="F595" t="s">
        <v>592</v>
      </c>
      <c r="G595" s="79">
        <v>6541.96</v>
      </c>
      <c r="H595" s="79">
        <v>14578.699999999999</v>
      </c>
      <c r="I595">
        <v>121289.60317490937</v>
      </c>
      <c r="J595">
        <v>121289.60317490937</v>
      </c>
      <c r="K595">
        <v>121289.60317490937</v>
      </c>
      <c r="L595">
        <v>121289.60317490937</v>
      </c>
      <c r="M595">
        <v>121289.60317490937</v>
      </c>
      <c r="N595">
        <v>0</v>
      </c>
      <c r="O595">
        <v>0</v>
      </c>
      <c r="P595">
        <v>0</v>
      </c>
      <c r="Q595">
        <v>0</v>
      </c>
      <c r="R595">
        <v>0</v>
      </c>
      <c r="S595" s="67">
        <f t="shared" si="10"/>
        <v>627568.67587454687</v>
      </c>
    </row>
    <row r="596" spans="1:19" x14ac:dyDescent="0.2">
      <c r="A596" t="s">
        <v>2088</v>
      </c>
      <c r="B596" t="s">
        <v>2088</v>
      </c>
      <c r="C596" t="s">
        <v>2089</v>
      </c>
      <c r="D596" t="s">
        <v>2088</v>
      </c>
      <c r="E596" t="s">
        <v>2088</v>
      </c>
      <c r="F596" t="s">
        <v>2089</v>
      </c>
      <c r="G596" s="79">
        <v>0</v>
      </c>
      <c r="H596" s="79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s="67">
        <f t="shared" si="10"/>
        <v>0</v>
      </c>
    </row>
    <row r="597" spans="1:19" x14ac:dyDescent="0.2">
      <c r="A597" t="s">
        <v>2090</v>
      </c>
      <c r="B597" t="s">
        <v>2090</v>
      </c>
      <c r="C597" t="s">
        <v>2091</v>
      </c>
      <c r="D597" t="s">
        <v>2090</v>
      </c>
      <c r="E597" t="s">
        <v>2090</v>
      </c>
      <c r="F597" t="s">
        <v>2091</v>
      </c>
      <c r="G597" s="79">
        <v>0</v>
      </c>
      <c r="H597" s="79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67">
        <f t="shared" si="10"/>
        <v>0</v>
      </c>
    </row>
    <row r="598" spans="1:19" x14ac:dyDescent="0.2">
      <c r="A598" t="s">
        <v>2092</v>
      </c>
      <c r="B598" t="s">
        <v>2092</v>
      </c>
      <c r="C598" t="s">
        <v>2093</v>
      </c>
      <c r="D598" t="s">
        <v>2092</v>
      </c>
      <c r="E598" t="s">
        <v>2092</v>
      </c>
      <c r="F598" t="s">
        <v>2093</v>
      </c>
      <c r="G598" s="79">
        <v>0</v>
      </c>
      <c r="H598" s="79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s="67">
        <f t="shared" si="10"/>
        <v>0</v>
      </c>
    </row>
    <row r="599" spans="1:19" x14ac:dyDescent="0.2">
      <c r="A599" t="s">
        <v>2094</v>
      </c>
      <c r="B599" t="s">
        <v>2094</v>
      </c>
      <c r="C599" t="s">
        <v>2095</v>
      </c>
      <c r="D599" t="s">
        <v>2094</v>
      </c>
      <c r="E599" t="s">
        <v>2094</v>
      </c>
      <c r="F599" t="s">
        <v>2095</v>
      </c>
      <c r="G599" s="79">
        <v>0</v>
      </c>
      <c r="H599" s="7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67">
        <f t="shared" si="10"/>
        <v>0</v>
      </c>
    </row>
    <row r="600" spans="1:19" x14ac:dyDescent="0.2">
      <c r="A600" t="s">
        <v>2096</v>
      </c>
      <c r="B600" t="s">
        <v>2096</v>
      </c>
      <c r="C600" t="s">
        <v>2097</v>
      </c>
      <c r="D600" t="s">
        <v>2096</v>
      </c>
      <c r="E600" t="s">
        <v>2096</v>
      </c>
      <c r="F600" t="s">
        <v>2097</v>
      </c>
      <c r="G600" s="79">
        <v>0</v>
      </c>
      <c r="H600" s="79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67">
        <f t="shared" si="10"/>
        <v>0</v>
      </c>
    </row>
    <row r="601" spans="1:19" x14ac:dyDescent="0.2">
      <c r="A601" t="s">
        <v>2098</v>
      </c>
      <c r="B601" t="s">
        <v>2098</v>
      </c>
      <c r="C601" t="s">
        <v>2099</v>
      </c>
      <c r="D601" t="s">
        <v>2098</v>
      </c>
      <c r="E601" t="s">
        <v>2098</v>
      </c>
      <c r="F601" t="s">
        <v>2099</v>
      </c>
      <c r="G601" s="79">
        <v>0</v>
      </c>
      <c r="H601" s="79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67">
        <f t="shared" si="10"/>
        <v>0</v>
      </c>
    </row>
    <row r="602" spans="1:19" x14ac:dyDescent="0.2">
      <c r="A602" t="s">
        <v>2100</v>
      </c>
      <c r="B602" t="s">
        <v>2100</v>
      </c>
      <c r="C602" t="s">
        <v>2101</v>
      </c>
      <c r="D602" t="s">
        <v>2100</v>
      </c>
      <c r="E602" t="s">
        <v>2100</v>
      </c>
      <c r="F602" t="s">
        <v>2101</v>
      </c>
      <c r="G602" s="79">
        <v>0</v>
      </c>
      <c r="H602" s="79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67">
        <f t="shared" si="10"/>
        <v>0</v>
      </c>
    </row>
    <row r="603" spans="1:19" x14ac:dyDescent="0.2">
      <c r="A603" t="s">
        <v>2102</v>
      </c>
      <c r="B603" t="s">
        <v>2102</v>
      </c>
      <c r="C603" t="s">
        <v>2103</v>
      </c>
      <c r="D603" t="s">
        <v>2102</v>
      </c>
      <c r="E603" t="s">
        <v>2102</v>
      </c>
      <c r="F603" t="s">
        <v>2103</v>
      </c>
      <c r="G603" s="79">
        <v>0</v>
      </c>
      <c r="H603" s="79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 s="67">
        <f t="shared" si="10"/>
        <v>0</v>
      </c>
    </row>
    <row r="604" spans="1:19" x14ac:dyDescent="0.2">
      <c r="A604" t="s">
        <v>2104</v>
      </c>
      <c r="B604" t="s">
        <v>2104</v>
      </c>
      <c r="C604" t="s">
        <v>2105</v>
      </c>
      <c r="D604" t="s">
        <v>2104</v>
      </c>
      <c r="E604" t="s">
        <v>2104</v>
      </c>
      <c r="F604" t="s">
        <v>2105</v>
      </c>
      <c r="G604" s="79">
        <v>0</v>
      </c>
      <c r="H604" s="79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 s="67">
        <f t="shared" si="10"/>
        <v>0</v>
      </c>
    </row>
    <row r="605" spans="1:19" x14ac:dyDescent="0.2">
      <c r="A605" t="s">
        <v>2106</v>
      </c>
      <c r="B605" t="s">
        <v>2106</v>
      </c>
      <c r="C605" t="s">
        <v>2107</v>
      </c>
      <c r="D605" t="s">
        <v>2106</v>
      </c>
      <c r="E605" t="s">
        <v>2106</v>
      </c>
      <c r="F605" t="s">
        <v>2107</v>
      </c>
      <c r="G605" s="79">
        <v>0</v>
      </c>
      <c r="H605" s="79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 s="67">
        <f t="shared" si="10"/>
        <v>0</v>
      </c>
    </row>
    <row r="606" spans="1:19" x14ac:dyDescent="0.2">
      <c r="A606" t="s">
        <v>593</v>
      </c>
      <c r="B606" t="s">
        <v>1563</v>
      </c>
      <c r="C606" t="s">
        <v>594</v>
      </c>
      <c r="D606" t="s">
        <v>593</v>
      </c>
      <c r="E606" t="s">
        <v>1563</v>
      </c>
      <c r="F606" t="s">
        <v>594</v>
      </c>
      <c r="G606" s="79">
        <v>4971.6899999999996</v>
      </c>
      <c r="H606" s="79">
        <v>10938.75</v>
      </c>
      <c r="I606">
        <v>93677.982932928513</v>
      </c>
      <c r="J606">
        <v>93677.982932928513</v>
      </c>
      <c r="K606">
        <v>93677.982932928513</v>
      </c>
      <c r="L606">
        <v>93677.982932928513</v>
      </c>
      <c r="M606">
        <v>93677.982932928513</v>
      </c>
      <c r="N606">
        <v>0</v>
      </c>
      <c r="O606">
        <v>0</v>
      </c>
      <c r="P606">
        <v>0</v>
      </c>
      <c r="Q606">
        <v>0</v>
      </c>
      <c r="R606">
        <v>0</v>
      </c>
      <c r="S606" s="67">
        <f t="shared" si="10"/>
        <v>484300.35466464248</v>
      </c>
    </row>
    <row r="607" spans="1:19" x14ac:dyDescent="0.2">
      <c r="A607" t="s">
        <v>2108</v>
      </c>
      <c r="B607" t="s">
        <v>2108</v>
      </c>
      <c r="C607" t="s">
        <v>2109</v>
      </c>
      <c r="D607" t="s">
        <v>2108</v>
      </c>
      <c r="E607" t="s">
        <v>2108</v>
      </c>
      <c r="F607" t="s">
        <v>2109</v>
      </c>
      <c r="G607" s="79">
        <v>0</v>
      </c>
      <c r="H607" s="79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 s="67">
        <f t="shared" si="10"/>
        <v>0</v>
      </c>
    </row>
    <row r="608" spans="1:19" x14ac:dyDescent="0.2">
      <c r="A608" t="s">
        <v>2110</v>
      </c>
      <c r="B608" t="s">
        <v>2110</v>
      </c>
      <c r="C608" t="s">
        <v>2111</v>
      </c>
      <c r="D608" t="s">
        <v>2110</v>
      </c>
      <c r="E608" t="s">
        <v>2110</v>
      </c>
      <c r="F608" t="s">
        <v>2111</v>
      </c>
      <c r="G608" s="79">
        <v>0</v>
      </c>
      <c r="H608" s="79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 s="67">
        <f t="shared" si="10"/>
        <v>0</v>
      </c>
    </row>
    <row r="609" spans="1:19" x14ac:dyDescent="0.2">
      <c r="A609" t="s">
        <v>2112</v>
      </c>
      <c r="B609" t="s">
        <v>2112</v>
      </c>
      <c r="C609" t="s">
        <v>2113</v>
      </c>
      <c r="D609" t="s">
        <v>2112</v>
      </c>
      <c r="E609" t="s">
        <v>2112</v>
      </c>
      <c r="F609" t="s">
        <v>2113</v>
      </c>
      <c r="G609" s="79">
        <v>0</v>
      </c>
      <c r="H609" s="7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 s="67">
        <f t="shared" si="10"/>
        <v>0</v>
      </c>
    </row>
    <row r="610" spans="1:19" x14ac:dyDescent="0.2">
      <c r="A610" t="s">
        <v>2114</v>
      </c>
      <c r="B610" t="s">
        <v>2114</v>
      </c>
      <c r="C610" t="s">
        <v>2115</v>
      </c>
      <c r="D610" t="s">
        <v>2114</v>
      </c>
      <c r="E610" t="s">
        <v>2114</v>
      </c>
      <c r="F610" t="s">
        <v>2115</v>
      </c>
      <c r="G610" s="79">
        <v>0</v>
      </c>
      <c r="H610" s="79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 s="67">
        <f t="shared" si="10"/>
        <v>0</v>
      </c>
    </row>
    <row r="611" spans="1:19" x14ac:dyDescent="0.2">
      <c r="A611" t="s">
        <v>2116</v>
      </c>
      <c r="B611" t="s">
        <v>2116</v>
      </c>
      <c r="C611" t="s">
        <v>2117</v>
      </c>
      <c r="D611" t="s">
        <v>2116</v>
      </c>
      <c r="E611" t="s">
        <v>2116</v>
      </c>
      <c r="F611" t="s">
        <v>2117</v>
      </c>
      <c r="G611" s="79">
        <v>0</v>
      </c>
      <c r="H611" s="79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 s="67">
        <f t="shared" si="10"/>
        <v>0</v>
      </c>
    </row>
    <row r="612" spans="1:19" x14ac:dyDescent="0.2">
      <c r="A612" t="s">
        <v>2118</v>
      </c>
      <c r="B612" t="s">
        <v>2118</v>
      </c>
      <c r="C612" t="s">
        <v>2119</v>
      </c>
      <c r="D612" t="s">
        <v>2118</v>
      </c>
      <c r="E612" t="s">
        <v>2118</v>
      </c>
      <c r="F612" t="s">
        <v>2119</v>
      </c>
      <c r="G612" s="79">
        <v>0</v>
      </c>
      <c r="H612" s="79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 s="67">
        <f t="shared" si="10"/>
        <v>0</v>
      </c>
    </row>
    <row r="613" spans="1:19" x14ac:dyDescent="0.2">
      <c r="A613" t="s">
        <v>2120</v>
      </c>
      <c r="B613" t="s">
        <v>2120</v>
      </c>
      <c r="C613" t="s">
        <v>2121</v>
      </c>
      <c r="D613" t="s">
        <v>2120</v>
      </c>
      <c r="E613" t="s">
        <v>2120</v>
      </c>
      <c r="F613" t="s">
        <v>2121</v>
      </c>
      <c r="G613" s="79">
        <v>0</v>
      </c>
      <c r="H613" s="79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 s="67">
        <f t="shared" si="10"/>
        <v>0</v>
      </c>
    </row>
    <row r="614" spans="1:19" x14ac:dyDescent="0.2">
      <c r="A614" t="s">
        <v>595</v>
      </c>
      <c r="B614" t="s">
        <v>1564</v>
      </c>
      <c r="C614" t="s">
        <v>596</v>
      </c>
      <c r="D614" t="s">
        <v>595</v>
      </c>
      <c r="E614" t="s">
        <v>1564</v>
      </c>
      <c r="F614" t="s">
        <v>596</v>
      </c>
      <c r="G614" s="79">
        <v>1422.22</v>
      </c>
      <c r="H614" s="79">
        <v>5290.91</v>
      </c>
      <c r="I614">
        <v>46431.904426507303</v>
      </c>
      <c r="J614">
        <v>46431.904426507303</v>
      </c>
      <c r="K614">
        <v>46431.904426507303</v>
      </c>
      <c r="L614">
        <v>46431.904426507303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67">
        <f t="shared" si="10"/>
        <v>192440.74770602921</v>
      </c>
    </row>
    <row r="615" spans="1:19" x14ac:dyDescent="0.2">
      <c r="A615" t="s">
        <v>597</v>
      </c>
      <c r="B615" t="s">
        <v>1565</v>
      </c>
      <c r="C615" t="s">
        <v>598</v>
      </c>
      <c r="D615" t="s">
        <v>597</v>
      </c>
      <c r="E615" t="s">
        <v>1565</v>
      </c>
      <c r="F615" t="s">
        <v>598</v>
      </c>
      <c r="G615" s="79">
        <v>-10514.640000000001</v>
      </c>
      <c r="H615" s="79">
        <v>15601.909999999998</v>
      </c>
      <c r="I615">
        <v>34241.016298956558</v>
      </c>
      <c r="J615">
        <v>34241.016298956558</v>
      </c>
      <c r="K615">
        <v>34241.016298956558</v>
      </c>
      <c r="L615">
        <v>34241.016298956558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67">
        <f t="shared" si="10"/>
        <v>142051.33519582622</v>
      </c>
    </row>
    <row r="616" spans="1:19" x14ac:dyDescent="0.2">
      <c r="A616" t="s">
        <v>599</v>
      </c>
      <c r="B616" t="s">
        <v>2122</v>
      </c>
      <c r="C616" t="s">
        <v>600</v>
      </c>
      <c r="D616" t="s">
        <v>599</v>
      </c>
      <c r="E616" t="s">
        <v>2122</v>
      </c>
      <c r="F616" t="s">
        <v>600</v>
      </c>
      <c r="G616" s="79">
        <v>0</v>
      </c>
      <c r="H616" s="79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67">
        <f t="shared" si="10"/>
        <v>0</v>
      </c>
    </row>
    <row r="617" spans="1:19" x14ac:dyDescent="0.2">
      <c r="A617" t="s">
        <v>601</v>
      </c>
      <c r="B617" t="s">
        <v>1566</v>
      </c>
      <c r="C617" t="s">
        <v>602</v>
      </c>
      <c r="D617" t="s">
        <v>601</v>
      </c>
      <c r="E617" t="s">
        <v>1566</v>
      </c>
      <c r="F617" t="s">
        <v>602</v>
      </c>
      <c r="G617" s="79">
        <v>1626.7800000000007</v>
      </c>
      <c r="H617" s="79">
        <v>16556.300000000003</v>
      </c>
      <c r="I617">
        <v>21769.086191688191</v>
      </c>
      <c r="J617">
        <v>21769.086191688191</v>
      </c>
      <c r="K617">
        <v>21769.086191688191</v>
      </c>
      <c r="L617">
        <v>21769.086191688191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 s="67">
        <f t="shared" si="10"/>
        <v>105259.42476675278</v>
      </c>
    </row>
    <row r="618" spans="1:19" x14ac:dyDescent="0.2">
      <c r="A618" t="s">
        <v>603</v>
      </c>
      <c r="B618" t="s">
        <v>1567</v>
      </c>
      <c r="C618" t="s">
        <v>604</v>
      </c>
      <c r="D618" t="s">
        <v>603</v>
      </c>
      <c r="E618" t="s">
        <v>1567</v>
      </c>
      <c r="F618" t="s">
        <v>604</v>
      </c>
      <c r="G618" s="79">
        <v>9028.5499999999993</v>
      </c>
      <c r="H618" s="79">
        <v>16718.8</v>
      </c>
      <c r="I618">
        <v>124398.33313354047</v>
      </c>
      <c r="J618">
        <v>124398.33313354047</v>
      </c>
      <c r="K618">
        <v>124398.33313354047</v>
      </c>
      <c r="L618">
        <v>124398.33313354047</v>
      </c>
      <c r="M618">
        <v>124398.33313354047</v>
      </c>
      <c r="N618">
        <v>124398.33313354047</v>
      </c>
      <c r="O618">
        <v>0</v>
      </c>
      <c r="P618">
        <v>0</v>
      </c>
      <c r="Q618">
        <v>0</v>
      </c>
      <c r="R618">
        <v>0</v>
      </c>
      <c r="S618" s="67">
        <f t="shared" si="10"/>
        <v>772137.34880124277</v>
      </c>
    </row>
    <row r="619" spans="1:19" x14ac:dyDescent="0.2">
      <c r="A619" t="s">
        <v>605</v>
      </c>
      <c r="B619" t="s">
        <v>1568</v>
      </c>
      <c r="C619" t="s">
        <v>606</v>
      </c>
      <c r="D619" t="s">
        <v>605</v>
      </c>
      <c r="E619" t="s">
        <v>1568</v>
      </c>
      <c r="F619" t="s">
        <v>606</v>
      </c>
      <c r="G619" s="79">
        <v>3204.83</v>
      </c>
      <c r="H619" s="79">
        <v>3847.2599999999998</v>
      </c>
      <c r="I619">
        <v>44509.518348907368</v>
      </c>
      <c r="J619">
        <v>44509.518348907368</v>
      </c>
      <c r="K619">
        <v>44509.518348907368</v>
      </c>
      <c r="L619">
        <v>44509.518348907368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67">
        <f t="shared" si="10"/>
        <v>185090.16339562944</v>
      </c>
    </row>
    <row r="620" spans="1:19" x14ac:dyDescent="0.2">
      <c r="A620" t="s">
        <v>607</v>
      </c>
      <c r="B620" t="s">
        <v>1569</v>
      </c>
      <c r="C620" t="s">
        <v>608</v>
      </c>
      <c r="D620" t="s">
        <v>607</v>
      </c>
      <c r="E620" t="s">
        <v>1569</v>
      </c>
      <c r="F620" t="s">
        <v>608</v>
      </c>
      <c r="G620" s="79">
        <v>3898.4300000000003</v>
      </c>
      <c r="H620" s="79">
        <v>19509.18</v>
      </c>
      <c r="I620">
        <v>73776.696162807973</v>
      </c>
      <c r="J620">
        <v>73776.696162807973</v>
      </c>
      <c r="K620">
        <v>73776.696162807973</v>
      </c>
      <c r="L620">
        <v>73776.696162807973</v>
      </c>
      <c r="M620">
        <v>73776.696162807973</v>
      </c>
      <c r="N620">
        <v>0</v>
      </c>
      <c r="O620">
        <v>0</v>
      </c>
      <c r="P620">
        <v>0</v>
      </c>
      <c r="Q620">
        <v>0</v>
      </c>
      <c r="R620">
        <v>0</v>
      </c>
      <c r="S620" s="67">
        <f t="shared" si="10"/>
        <v>392291.09081403993</v>
      </c>
    </row>
    <row r="621" spans="1:19" x14ac:dyDescent="0.2">
      <c r="A621" t="s">
        <v>609</v>
      </c>
      <c r="B621" t="s">
        <v>1570</v>
      </c>
      <c r="C621" t="s">
        <v>610</v>
      </c>
      <c r="D621" t="s">
        <v>609</v>
      </c>
      <c r="E621" t="s">
        <v>1570</v>
      </c>
      <c r="F621" t="s">
        <v>610</v>
      </c>
      <c r="G621" s="79">
        <v>3815.6200000000003</v>
      </c>
      <c r="H621" s="79">
        <v>541.48000000000013</v>
      </c>
      <c r="I621">
        <v>208951.56167890271</v>
      </c>
      <c r="J621">
        <v>208951.56167890271</v>
      </c>
      <c r="K621">
        <v>208951.56167890271</v>
      </c>
      <c r="L621">
        <v>208951.56167890271</v>
      </c>
      <c r="M621">
        <v>208951.56167890271</v>
      </c>
      <c r="N621">
        <v>0</v>
      </c>
      <c r="O621">
        <v>0</v>
      </c>
      <c r="P621">
        <v>0</v>
      </c>
      <c r="Q621">
        <v>0</v>
      </c>
      <c r="R621">
        <v>0</v>
      </c>
      <c r="S621" s="67">
        <f t="shared" si="10"/>
        <v>1049114.9083945137</v>
      </c>
    </row>
    <row r="622" spans="1:19" x14ac:dyDescent="0.2">
      <c r="A622" t="s">
        <v>611</v>
      </c>
      <c r="B622" t="s">
        <v>1571</v>
      </c>
      <c r="C622" t="s">
        <v>612</v>
      </c>
      <c r="D622" t="s">
        <v>611</v>
      </c>
      <c r="E622" t="s">
        <v>1571</v>
      </c>
      <c r="F622" t="s">
        <v>612</v>
      </c>
      <c r="G622" s="79">
        <v>2866.54</v>
      </c>
      <c r="H622" s="79">
        <v>24220.55</v>
      </c>
      <c r="I622">
        <v>107483.1451490871</v>
      </c>
      <c r="J622">
        <v>107483.1451490871</v>
      </c>
      <c r="K622">
        <v>107483.1451490871</v>
      </c>
      <c r="L622">
        <v>107483.1451490871</v>
      </c>
      <c r="M622">
        <v>107483.1451490871</v>
      </c>
      <c r="N622">
        <v>107483.1451490871</v>
      </c>
      <c r="O622">
        <v>0</v>
      </c>
      <c r="P622">
        <v>0</v>
      </c>
      <c r="Q622">
        <v>0</v>
      </c>
      <c r="R622">
        <v>0</v>
      </c>
      <c r="S622" s="67">
        <f t="shared" si="10"/>
        <v>671985.96089452249</v>
      </c>
    </row>
    <row r="623" spans="1:19" x14ac:dyDescent="0.2">
      <c r="A623" t="s">
        <v>613</v>
      </c>
      <c r="B623" t="s">
        <v>1572</v>
      </c>
      <c r="C623" t="s">
        <v>614</v>
      </c>
      <c r="D623" t="s">
        <v>613</v>
      </c>
      <c r="E623" t="s">
        <v>1572</v>
      </c>
      <c r="F623" t="s">
        <v>614</v>
      </c>
      <c r="G623" s="79">
        <v>2412.71</v>
      </c>
      <c r="H623" s="79">
        <v>8500.2899999999991</v>
      </c>
      <c r="I623">
        <v>96236.877643436761</v>
      </c>
      <c r="J623">
        <v>96236.877643436761</v>
      </c>
      <c r="K623">
        <v>96236.877643436761</v>
      </c>
      <c r="L623">
        <v>96236.877643436761</v>
      </c>
      <c r="M623">
        <v>96236.877643436761</v>
      </c>
      <c r="N623">
        <v>0</v>
      </c>
      <c r="O623">
        <v>0</v>
      </c>
      <c r="P623">
        <v>0</v>
      </c>
      <c r="Q623">
        <v>0</v>
      </c>
      <c r="R623">
        <v>0</v>
      </c>
      <c r="S623" s="67">
        <f t="shared" si="10"/>
        <v>492097.38821718382</v>
      </c>
    </row>
    <row r="624" spans="1:19" x14ac:dyDescent="0.2">
      <c r="A624" t="s">
        <v>615</v>
      </c>
      <c r="B624" t="s">
        <v>1573</v>
      </c>
      <c r="C624" t="s">
        <v>616</v>
      </c>
      <c r="D624" t="s">
        <v>615</v>
      </c>
      <c r="E624" t="s">
        <v>1573</v>
      </c>
      <c r="F624" t="s">
        <v>616</v>
      </c>
      <c r="G624" s="79">
        <v>3074.5499999999997</v>
      </c>
      <c r="H624" s="79">
        <v>6244.9699999999993</v>
      </c>
      <c r="I624">
        <v>29038.05412038631</v>
      </c>
      <c r="J624">
        <v>29038.05412038631</v>
      </c>
      <c r="K624">
        <v>29038.05412038631</v>
      </c>
      <c r="L624">
        <v>29038.05412038631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67">
        <f t="shared" si="10"/>
        <v>125471.73648154523</v>
      </c>
    </row>
    <row r="625" spans="1:19" x14ac:dyDescent="0.2">
      <c r="A625" t="s">
        <v>617</v>
      </c>
      <c r="B625" t="s">
        <v>1574</v>
      </c>
      <c r="C625" t="s">
        <v>618</v>
      </c>
      <c r="D625" t="s">
        <v>617</v>
      </c>
      <c r="E625" t="s">
        <v>1574</v>
      </c>
      <c r="F625" t="s">
        <v>618</v>
      </c>
      <c r="G625" s="79">
        <v>2001.4700000000003</v>
      </c>
      <c r="H625" s="79">
        <v>8087.2600000000011</v>
      </c>
      <c r="I625">
        <v>83374.453625145834</v>
      </c>
      <c r="J625">
        <v>83374.453625145834</v>
      </c>
      <c r="K625">
        <v>83374.453625145834</v>
      </c>
      <c r="L625">
        <v>83374.453625145834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67">
        <f t="shared" si="10"/>
        <v>343586.54450058332</v>
      </c>
    </row>
    <row r="626" spans="1:19" x14ac:dyDescent="0.2">
      <c r="A626" t="s">
        <v>619</v>
      </c>
      <c r="B626" t="s">
        <v>1575</v>
      </c>
      <c r="C626" t="s">
        <v>620</v>
      </c>
      <c r="D626" t="s">
        <v>619</v>
      </c>
      <c r="E626" t="s">
        <v>1575</v>
      </c>
      <c r="F626" t="s">
        <v>620</v>
      </c>
      <c r="G626" s="79">
        <v>3652.9400000000005</v>
      </c>
      <c r="H626" s="79">
        <v>15122.640000000001</v>
      </c>
      <c r="I626">
        <v>86536.863530973846</v>
      </c>
      <c r="J626">
        <v>86536.863530973846</v>
      </c>
      <c r="K626">
        <v>86536.863530973846</v>
      </c>
      <c r="L626">
        <v>86536.863530973846</v>
      </c>
      <c r="M626">
        <v>86536.863530973846</v>
      </c>
      <c r="N626">
        <v>86536.863530973846</v>
      </c>
      <c r="O626">
        <v>86536.863530973846</v>
      </c>
      <c r="P626">
        <v>86536.863530973846</v>
      </c>
      <c r="Q626">
        <v>0</v>
      </c>
      <c r="R626">
        <v>0</v>
      </c>
      <c r="S626" s="67">
        <f t="shared" si="10"/>
        <v>711070.48824779084</v>
      </c>
    </row>
    <row r="627" spans="1:19" x14ac:dyDescent="0.2">
      <c r="A627" t="s">
        <v>621</v>
      </c>
      <c r="B627" t="s">
        <v>1576</v>
      </c>
      <c r="C627" t="s">
        <v>622</v>
      </c>
      <c r="D627" t="s">
        <v>621</v>
      </c>
      <c r="E627" t="s">
        <v>1576</v>
      </c>
      <c r="F627" t="s">
        <v>622</v>
      </c>
      <c r="G627" s="79">
        <v>2455.15</v>
      </c>
      <c r="H627" s="79">
        <v>2209.17</v>
      </c>
      <c r="I627">
        <v>66255.488375245186</v>
      </c>
      <c r="J627">
        <v>66255.488375245186</v>
      </c>
      <c r="K627">
        <v>66255.488375245186</v>
      </c>
      <c r="L627">
        <v>66255.488375245186</v>
      </c>
      <c r="M627">
        <v>66255.488375245186</v>
      </c>
      <c r="N627">
        <v>0</v>
      </c>
      <c r="O627">
        <v>0</v>
      </c>
      <c r="P627">
        <v>0</v>
      </c>
      <c r="Q627">
        <v>0</v>
      </c>
      <c r="R627">
        <v>0</v>
      </c>
      <c r="S627" s="67">
        <f t="shared" si="10"/>
        <v>335941.76187622594</v>
      </c>
    </row>
    <row r="628" spans="1:19" x14ac:dyDescent="0.2">
      <c r="A628" t="s">
        <v>623</v>
      </c>
      <c r="B628" t="s">
        <v>1577</v>
      </c>
      <c r="C628" t="s">
        <v>624</v>
      </c>
      <c r="D628" t="s">
        <v>623</v>
      </c>
      <c r="E628" t="s">
        <v>1577</v>
      </c>
      <c r="F628" t="s">
        <v>624</v>
      </c>
      <c r="G628" s="79">
        <v>1878.0900000000001</v>
      </c>
      <c r="H628" s="79">
        <v>13631.740000000002</v>
      </c>
      <c r="I628">
        <v>76215.40128257958</v>
      </c>
      <c r="J628">
        <v>76215.40128257958</v>
      </c>
      <c r="K628">
        <v>76215.40128257958</v>
      </c>
      <c r="L628">
        <v>76215.40128257958</v>
      </c>
      <c r="M628">
        <v>76215.40128257958</v>
      </c>
      <c r="N628">
        <v>76215.40128257958</v>
      </c>
      <c r="O628">
        <v>0</v>
      </c>
      <c r="P628">
        <v>0</v>
      </c>
      <c r="Q628">
        <v>0</v>
      </c>
      <c r="R628">
        <v>0</v>
      </c>
      <c r="S628" s="67">
        <f t="shared" si="10"/>
        <v>472802.2376954775</v>
      </c>
    </row>
    <row r="629" spans="1:19" x14ac:dyDescent="0.2">
      <c r="A629" t="s">
        <v>625</v>
      </c>
      <c r="B629" t="s">
        <v>1578</v>
      </c>
      <c r="C629" t="s">
        <v>626</v>
      </c>
      <c r="D629" t="s">
        <v>625</v>
      </c>
      <c r="E629" t="s">
        <v>1578</v>
      </c>
      <c r="F629" t="s">
        <v>626</v>
      </c>
      <c r="G629" s="79">
        <v>2951.8900000000008</v>
      </c>
      <c r="H629" s="79">
        <v>-1393.5900000000001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s="67">
        <f t="shared" si="10"/>
        <v>1558.3000000000006</v>
      </c>
    </row>
    <row r="630" spans="1:19" x14ac:dyDescent="0.2">
      <c r="A630" t="s">
        <v>627</v>
      </c>
      <c r="B630" t="s">
        <v>2123</v>
      </c>
      <c r="C630" t="s">
        <v>628</v>
      </c>
      <c r="D630" t="s">
        <v>627</v>
      </c>
      <c r="E630" t="s">
        <v>2123</v>
      </c>
      <c r="F630" t="s">
        <v>628</v>
      </c>
      <c r="G630" s="79">
        <v>0</v>
      </c>
      <c r="H630" s="79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s="67">
        <f t="shared" si="10"/>
        <v>0</v>
      </c>
    </row>
    <row r="631" spans="1:19" x14ac:dyDescent="0.2">
      <c r="A631" t="s">
        <v>629</v>
      </c>
      <c r="B631" t="s">
        <v>1579</v>
      </c>
      <c r="C631" t="s">
        <v>630</v>
      </c>
      <c r="D631" t="s">
        <v>629</v>
      </c>
      <c r="E631" t="s">
        <v>1579</v>
      </c>
      <c r="F631" t="s">
        <v>630</v>
      </c>
      <c r="G631" s="79">
        <v>1954.5000000000007</v>
      </c>
      <c r="H631" s="79">
        <v>22950.639999999999</v>
      </c>
      <c r="I631">
        <v>140981.25005646533</v>
      </c>
      <c r="J631">
        <v>140981.25005646533</v>
      </c>
      <c r="K631">
        <v>140981.25005646533</v>
      </c>
      <c r="L631">
        <v>140981.25005646533</v>
      </c>
      <c r="M631">
        <v>140981.25005646533</v>
      </c>
      <c r="N631">
        <v>140981.25005646533</v>
      </c>
      <c r="O631">
        <v>140981.25005646533</v>
      </c>
      <c r="P631">
        <v>140981.25005646533</v>
      </c>
      <c r="Q631">
        <v>140981.25005646533</v>
      </c>
      <c r="R631">
        <v>140981.25005646533</v>
      </c>
      <c r="S631" s="67">
        <f t="shared" si="10"/>
        <v>1434717.6405646536</v>
      </c>
    </row>
    <row r="632" spans="1:19" x14ac:dyDescent="0.2">
      <c r="A632" t="s">
        <v>631</v>
      </c>
      <c r="B632" t="s">
        <v>1580</v>
      </c>
      <c r="C632" t="s">
        <v>632</v>
      </c>
      <c r="D632" t="s">
        <v>631</v>
      </c>
      <c r="E632" t="s">
        <v>1580</v>
      </c>
      <c r="F632" t="s">
        <v>632</v>
      </c>
      <c r="G632" s="79">
        <v>841.17999999999938</v>
      </c>
      <c r="H632" s="79">
        <v>3237.38</v>
      </c>
      <c r="I632">
        <v>32499.282900921127</v>
      </c>
      <c r="J632">
        <v>32499.282900921127</v>
      </c>
      <c r="K632">
        <v>32499.282900921127</v>
      </c>
      <c r="L632">
        <v>32499.282900921127</v>
      </c>
      <c r="M632">
        <v>32499.282900921127</v>
      </c>
      <c r="N632">
        <v>0</v>
      </c>
      <c r="O632">
        <v>0</v>
      </c>
      <c r="P632">
        <v>0</v>
      </c>
      <c r="Q632">
        <v>0</v>
      </c>
      <c r="R632">
        <v>0</v>
      </c>
      <c r="S632" s="67">
        <f t="shared" si="10"/>
        <v>166574.97450460563</v>
      </c>
    </row>
    <row r="633" spans="1:19" x14ac:dyDescent="0.2">
      <c r="A633" t="s">
        <v>633</v>
      </c>
      <c r="B633" t="s">
        <v>1581</v>
      </c>
      <c r="C633" t="s">
        <v>634</v>
      </c>
      <c r="D633" t="s">
        <v>633</v>
      </c>
      <c r="E633" t="s">
        <v>1581</v>
      </c>
      <c r="F633" t="s">
        <v>634</v>
      </c>
      <c r="G633" s="79">
        <v>881.66</v>
      </c>
      <c r="H633" s="79">
        <v>4889.0600000000004</v>
      </c>
      <c r="I633">
        <v>88007.247401007786</v>
      </c>
      <c r="J633">
        <v>88007.247401007786</v>
      </c>
      <c r="K633">
        <v>88007.247401007786</v>
      </c>
      <c r="L633">
        <v>88007.247401007786</v>
      </c>
      <c r="M633">
        <v>88007.247401007786</v>
      </c>
      <c r="N633">
        <v>88007.247401007786</v>
      </c>
      <c r="O633">
        <v>88007.247401007786</v>
      </c>
      <c r="P633">
        <v>88007.247401007786</v>
      </c>
      <c r="Q633">
        <v>88007.247401007786</v>
      </c>
      <c r="R633">
        <v>88007.247401007786</v>
      </c>
      <c r="S633" s="67">
        <f t="shared" si="10"/>
        <v>885843.19401007798</v>
      </c>
    </row>
    <row r="634" spans="1:19" x14ac:dyDescent="0.2">
      <c r="A634" t="s">
        <v>635</v>
      </c>
      <c r="B634" t="s">
        <v>1582</v>
      </c>
      <c r="C634" t="s">
        <v>636</v>
      </c>
      <c r="D634" t="s">
        <v>635</v>
      </c>
      <c r="E634" t="s">
        <v>1582</v>
      </c>
      <c r="F634" t="s">
        <v>636</v>
      </c>
      <c r="G634" s="79">
        <v>2101.8000000000002</v>
      </c>
      <c r="H634" s="79">
        <v>13546.660000000002</v>
      </c>
      <c r="I634">
        <v>46586.373878997641</v>
      </c>
      <c r="J634">
        <v>46586.373878997641</v>
      </c>
      <c r="K634">
        <v>46586.373878997641</v>
      </c>
      <c r="L634">
        <v>46586.373878997641</v>
      </c>
      <c r="M634">
        <v>46586.373878997641</v>
      </c>
      <c r="N634">
        <v>46586.373878997641</v>
      </c>
      <c r="O634">
        <v>46586.373878997641</v>
      </c>
      <c r="P634">
        <v>46586.373878997641</v>
      </c>
      <c r="Q634">
        <v>46586.373878997641</v>
      </c>
      <c r="R634">
        <v>46586.373878997641</v>
      </c>
      <c r="S634" s="67">
        <f t="shared" si="10"/>
        <v>481512.19878997636</v>
      </c>
    </row>
    <row r="635" spans="1:19" x14ac:dyDescent="0.2">
      <c r="A635" t="s">
        <v>637</v>
      </c>
      <c r="B635" t="s">
        <v>1583</v>
      </c>
      <c r="C635" t="s">
        <v>638</v>
      </c>
      <c r="D635" t="s">
        <v>637</v>
      </c>
      <c r="E635" t="s">
        <v>1583</v>
      </c>
      <c r="F635" t="s">
        <v>638</v>
      </c>
      <c r="G635" s="79">
        <v>2381.6100000000006</v>
      </c>
      <c r="H635" s="79">
        <v>6791.1599999999989</v>
      </c>
      <c r="I635">
        <v>28193.659496835746</v>
      </c>
      <c r="J635">
        <v>28193.659496835746</v>
      </c>
      <c r="K635">
        <v>28193.659496835746</v>
      </c>
      <c r="L635">
        <v>28193.659496835746</v>
      </c>
      <c r="M635">
        <v>28193.659496835746</v>
      </c>
      <c r="N635">
        <v>28193.659496835746</v>
      </c>
      <c r="O635">
        <v>28193.659496835746</v>
      </c>
      <c r="P635">
        <v>0</v>
      </c>
      <c r="Q635">
        <v>0</v>
      </c>
      <c r="R635">
        <v>0</v>
      </c>
      <c r="S635" s="67">
        <f t="shared" si="10"/>
        <v>206528.38647785026</v>
      </c>
    </row>
    <row r="636" spans="1:19" x14ac:dyDescent="0.2">
      <c r="A636" t="s">
        <v>639</v>
      </c>
      <c r="B636" t="s">
        <v>1584</v>
      </c>
      <c r="C636" t="s">
        <v>640</v>
      </c>
      <c r="D636" t="s">
        <v>639</v>
      </c>
      <c r="E636" t="s">
        <v>1584</v>
      </c>
      <c r="F636" t="s">
        <v>640</v>
      </c>
      <c r="G636" s="79">
        <v>2478.79</v>
      </c>
      <c r="H636" s="79">
        <v>13469.81</v>
      </c>
      <c r="I636">
        <v>8680.1064671446638</v>
      </c>
      <c r="J636">
        <v>8680.1064671446638</v>
      </c>
      <c r="K636">
        <v>8680.1064671446638</v>
      </c>
      <c r="L636">
        <v>8680.1064671446638</v>
      </c>
      <c r="M636">
        <v>8680.1064671446638</v>
      </c>
      <c r="N636">
        <v>8680.1064671446638</v>
      </c>
      <c r="O636">
        <v>8680.1064671446638</v>
      </c>
      <c r="P636">
        <v>8680.1064671446638</v>
      </c>
      <c r="Q636">
        <v>0</v>
      </c>
      <c r="R636">
        <v>0</v>
      </c>
      <c r="S636" s="67">
        <f t="shared" si="10"/>
        <v>85389.451737157317</v>
      </c>
    </row>
    <row r="637" spans="1:19" x14ac:dyDescent="0.2">
      <c r="A637" t="s">
        <v>641</v>
      </c>
      <c r="B637" t="s">
        <v>1585</v>
      </c>
      <c r="C637" t="s">
        <v>642</v>
      </c>
      <c r="D637" t="s">
        <v>641</v>
      </c>
      <c r="E637" t="s">
        <v>1585</v>
      </c>
      <c r="F637" t="s">
        <v>642</v>
      </c>
      <c r="G637" s="79">
        <v>3980.0600000000004</v>
      </c>
      <c r="H637" s="79">
        <v>4137.4699999999993</v>
      </c>
      <c r="I637">
        <v>8020.0080517010574</v>
      </c>
      <c r="J637">
        <v>8020.0080517010574</v>
      </c>
      <c r="K637">
        <v>8020.0080517010574</v>
      </c>
      <c r="L637">
        <v>8020.0080517010574</v>
      </c>
      <c r="M637">
        <v>8020.0080517010574</v>
      </c>
      <c r="N637">
        <v>8020.0080517010574</v>
      </c>
      <c r="O637">
        <v>8020.0080517010574</v>
      </c>
      <c r="P637">
        <v>8020.0080517010574</v>
      </c>
      <c r="Q637">
        <v>0</v>
      </c>
      <c r="R637">
        <v>0</v>
      </c>
      <c r="S637" s="67">
        <f t="shared" si="10"/>
        <v>72277.594413608458</v>
      </c>
    </row>
    <row r="638" spans="1:19" x14ac:dyDescent="0.2">
      <c r="A638" t="s">
        <v>643</v>
      </c>
      <c r="B638" t="s">
        <v>1586</v>
      </c>
      <c r="C638" t="s">
        <v>644</v>
      </c>
      <c r="D638" t="s">
        <v>643</v>
      </c>
      <c r="E638" t="s">
        <v>1586</v>
      </c>
      <c r="F638" t="s">
        <v>644</v>
      </c>
      <c r="G638" s="79">
        <v>2134.9199999999992</v>
      </c>
      <c r="H638" s="79">
        <v>3279.9200000000005</v>
      </c>
      <c r="I638">
        <v>4524.7783443545086</v>
      </c>
      <c r="J638">
        <v>4524.7783443545086</v>
      </c>
      <c r="K638">
        <v>4524.7783443545086</v>
      </c>
      <c r="L638">
        <v>4524.7783443545086</v>
      </c>
      <c r="M638">
        <v>4524.7783443545086</v>
      </c>
      <c r="N638">
        <v>4524.7783443545086</v>
      </c>
      <c r="O638">
        <v>4524.7783443545086</v>
      </c>
      <c r="P638">
        <v>4524.7783443545086</v>
      </c>
      <c r="Q638">
        <v>0</v>
      </c>
      <c r="R638">
        <v>0</v>
      </c>
      <c r="S638" s="67">
        <f t="shared" si="10"/>
        <v>41613.066754836065</v>
      </c>
    </row>
    <row r="639" spans="1:19" x14ac:dyDescent="0.2">
      <c r="A639" t="s">
        <v>645</v>
      </c>
      <c r="B639" t="s">
        <v>1587</v>
      </c>
      <c r="C639" t="s">
        <v>646</v>
      </c>
      <c r="D639" t="s">
        <v>645</v>
      </c>
      <c r="E639" t="s">
        <v>1587</v>
      </c>
      <c r="F639" t="s">
        <v>646</v>
      </c>
      <c r="G639" s="79">
        <v>791.59000000000015</v>
      </c>
      <c r="H639" s="79">
        <v>7044.7199999999993</v>
      </c>
      <c r="I639">
        <v>62269.887393166515</v>
      </c>
      <c r="J639">
        <v>62269.887393166515</v>
      </c>
      <c r="K639">
        <v>62269.887393166515</v>
      </c>
      <c r="L639">
        <v>62269.887393166515</v>
      </c>
      <c r="M639">
        <v>62269.887393166515</v>
      </c>
      <c r="N639">
        <v>62269.887393166515</v>
      </c>
      <c r="O639">
        <v>62269.887393166515</v>
      </c>
      <c r="P639">
        <v>62269.887393166515</v>
      </c>
      <c r="Q639">
        <v>62269.887393166515</v>
      </c>
      <c r="R639">
        <v>0</v>
      </c>
      <c r="S639" s="67">
        <f t="shared" si="10"/>
        <v>568265.29653849872</v>
      </c>
    </row>
    <row r="640" spans="1:19" x14ac:dyDescent="0.2">
      <c r="A640" t="s">
        <v>647</v>
      </c>
      <c r="B640" t="s">
        <v>1588</v>
      </c>
      <c r="C640" t="s">
        <v>648</v>
      </c>
      <c r="D640" t="s">
        <v>647</v>
      </c>
      <c r="E640" t="s">
        <v>1588</v>
      </c>
      <c r="F640" t="s">
        <v>648</v>
      </c>
      <c r="G640" s="79">
        <v>2936.4400000000005</v>
      </c>
      <c r="H640" s="79">
        <v>37897.030000000006</v>
      </c>
      <c r="I640">
        <v>161437.161549304</v>
      </c>
      <c r="J640">
        <v>161437.161549304</v>
      </c>
      <c r="K640">
        <v>161437.161549304</v>
      </c>
      <c r="L640">
        <v>161437.161549304</v>
      </c>
      <c r="M640">
        <v>161437.161549304</v>
      </c>
      <c r="N640">
        <v>161437.161549304</v>
      </c>
      <c r="O640">
        <v>161437.161549304</v>
      </c>
      <c r="P640">
        <v>161437.161549304</v>
      </c>
      <c r="Q640">
        <v>161437.161549304</v>
      </c>
      <c r="R640">
        <v>161437.161549304</v>
      </c>
      <c r="S640" s="67">
        <f t="shared" si="10"/>
        <v>1655205.0854930398</v>
      </c>
    </row>
    <row r="641" spans="1:19" x14ac:dyDescent="0.2">
      <c r="A641" t="s">
        <v>649</v>
      </c>
      <c r="B641" t="s">
        <v>1589</v>
      </c>
      <c r="C641" t="s">
        <v>650</v>
      </c>
      <c r="D641" t="s">
        <v>649</v>
      </c>
      <c r="E641" t="s">
        <v>1589</v>
      </c>
      <c r="F641" t="s">
        <v>650</v>
      </c>
      <c r="G641" s="79">
        <v>6615.41</v>
      </c>
      <c r="H641" s="79">
        <v>2312.4800000000005</v>
      </c>
      <c r="I641">
        <v>47702.105197457655</v>
      </c>
      <c r="J641">
        <v>47702.105197457655</v>
      </c>
      <c r="K641">
        <v>47702.105197457655</v>
      </c>
      <c r="L641">
        <v>47702.105197457655</v>
      </c>
      <c r="M641">
        <v>47702.105197457655</v>
      </c>
      <c r="N641">
        <v>47702.105197457655</v>
      </c>
      <c r="O641">
        <v>47702.105197457655</v>
      </c>
      <c r="P641">
        <v>47702.105197457655</v>
      </c>
      <c r="Q641">
        <v>47702.105197457655</v>
      </c>
      <c r="R641">
        <v>47702.105197457655</v>
      </c>
      <c r="S641" s="67">
        <f t="shared" si="10"/>
        <v>485948.94197457656</v>
      </c>
    </row>
    <row r="642" spans="1:19" x14ac:dyDescent="0.2">
      <c r="A642" t="s">
        <v>400</v>
      </c>
      <c r="B642" t="s">
        <v>1483</v>
      </c>
      <c r="C642" t="s">
        <v>401</v>
      </c>
      <c r="D642" t="s">
        <v>400</v>
      </c>
      <c r="E642" t="s">
        <v>1483</v>
      </c>
      <c r="F642" t="s">
        <v>401</v>
      </c>
      <c r="G642" s="79">
        <v>0</v>
      </c>
      <c r="H642" s="79">
        <v>12277.529999999999</v>
      </c>
      <c r="I642">
        <v>53183.644457224873</v>
      </c>
      <c r="J642">
        <v>53183.644457224873</v>
      </c>
      <c r="K642">
        <v>53183.644457224873</v>
      </c>
      <c r="L642">
        <v>53183.644457224873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67">
        <f t="shared" si="10"/>
        <v>225012.10782889949</v>
      </c>
    </row>
    <row r="643" spans="1:19" x14ac:dyDescent="0.2">
      <c r="A643" t="s">
        <v>651</v>
      </c>
      <c r="B643" t="s">
        <v>2124</v>
      </c>
      <c r="C643" t="s">
        <v>652</v>
      </c>
      <c r="D643" t="s">
        <v>651</v>
      </c>
      <c r="E643" t="s">
        <v>2124</v>
      </c>
      <c r="F643" t="s">
        <v>652</v>
      </c>
      <c r="G643" s="79">
        <v>0</v>
      </c>
      <c r="H643" s="79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67">
        <f t="shared" si="10"/>
        <v>0</v>
      </c>
    </row>
    <row r="644" spans="1:19" x14ac:dyDescent="0.2">
      <c r="A644" t="s">
        <v>402</v>
      </c>
      <c r="B644" t="s">
        <v>1484</v>
      </c>
      <c r="C644" t="s">
        <v>403</v>
      </c>
      <c r="D644" t="s">
        <v>402</v>
      </c>
      <c r="E644" t="s">
        <v>1484</v>
      </c>
      <c r="F644" t="s">
        <v>403</v>
      </c>
      <c r="G644" s="79">
        <v>4205.57</v>
      </c>
      <c r="H644" s="79">
        <v>7260.3099999999995</v>
      </c>
      <c r="I644">
        <v>10076.33653327297</v>
      </c>
      <c r="J644">
        <v>10076.33653327297</v>
      </c>
      <c r="K644">
        <v>10076.33653327297</v>
      </c>
      <c r="L644">
        <v>10076.33653327297</v>
      </c>
      <c r="M644">
        <v>10076.33653327297</v>
      </c>
      <c r="N644">
        <v>10076.33653327297</v>
      </c>
      <c r="O644">
        <v>0</v>
      </c>
      <c r="P644">
        <v>0</v>
      </c>
      <c r="Q644">
        <v>0</v>
      </c>
      <c r="R644">
        <v>0</v>
      </c>
      <c r="S644" s="67">
        <f t="shared" si="10"/>
        <v>71923.899199637832</v>
      </c>
    </row>
    <row r="645" spans="1:19" x14ac:dyDescent="0.2">
      <c r="A645" t="s">
        <v>653</v>
      </c>
      <c r="B645" t="s">
        <v>1590</v>
      </c>
      <c r="C645" t="s">
        <v>654</v>
      </c>
      <c r="D645" t="s">
        <v>653</v>
      </c>
      <c r="E645" t="s">
        <v>1590</v>
      </c>
      <c r="F645" t="s">
        <v>654</v>
      </c>
      <c r="G645" s="79">
        <v>1294.8999999999999</v>
      </c>
      <c r="H645" s="79">
        <v>25387.460000000003</v>
      </c>
      <c r="I645">
        <v>63546.953406262364</v>
      </c>
      <c r="J645">
        <v>63546.953406262364</v>
      </c>
      <c r="K645">
        <v>63546.953406262364</v>
      </c>
      <c r="L645">
        <v>63546.953406262364</v>
      </c>
      <c r="M645">
        <v>63546.953406262364</v>
      </c>
      <c r="N645">
        <v>63546.953406262364</v>
      </c>
      <c r="O645">
        <v>63546.953406262364</v>
      </c>
      <c r="P645">
        <v>63546.953406262364</v>
      </c>
      <c r="Q645">
        <v>63546.953406262364</v>
      </c>
      <c r="R645">
        <v>63546.953406262364</v>
      </c>
      <c r="S645" s="67">
        <f t="shared" ref="S645:S708" si="11">SUM(G645:R645)</f>
        <v>662151.89406262361</v>
      </c>
    </row>
    <row r="646" spans="1:19" x14ac:dyDescent="0.2">
      <c r="A646" t="s">
        <v>404</v>
      </c>
      <c r="B646" t="s">
        <v>1485</v>
      </c>
      <c r="C646" t="s">
        <v>405</v>
      </c>
      <c r="D646" t="s">
        <v>404</v>
      </c>
      <c r="E646" t="s">
        <v>1485</v>
      </c>
      <c r="F646" t="s">
        <v>405</v>
      </c>
      <c r="G646" s="79">
        <v>0</v>
      </c>
      <c r="H646" s="79">
        <v>1555.9</v>
      </c>
      <c r="I646">
        <v>63404.333587257759</v>
      </c>
      <c r="J646">
        <v>63404.333587257759</v>
      </c>
      <c r="K646">
        <v>63404.333587257759</v>
      </c>
      <c r="L646">
        <v>63404.333587257759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 s="67">
        <f t="shared" si="11"/>
        <v>255173.23434903106</v>
      </c>
    </row>
    <row r="647" spans="1:19" x14ac:dyDescent="0.2">
      <c r="A647" t="s">
        <v>655</v>
      </c>
      <c r="B647" t="s">
        <v>1591</v>
      </c>
      <c r="C647" t="s">
        <v>656</v>
      </c>
      <c r="D647" t="s">
        <v>655</v>
      </c>
      <c r="E647" t="s">
        <v>1591</v>
      </c>
      <c r="F647" t="s">
        <v>656</v>
      </c>
      <c r="G647" s="79">
        <v>1752.3300000000004</v>
      </c>
      <c r="H647" s="79">
        <v>1992.97</v>
      </c>
      <c r="I647">
        <v>2718.7942357237262</v>
      </c>
      <c r="J647">
        <v>2718.7942357237262</v>
      </c>
      <c r="K647">
        <v>2718.7942357237262</v>
      </c>
      <c r="L647">
        <v>2718.7942357237262</v>
      </c>
      <c r="M647">
        <v>2718.7942357237262</v>
      </c>
      <c r="N647">
        <v>2718.7942357237262</v>
      </c>
      <c r="O647">
        <v>2718.7942357237262</v>
      </c>
      <c r="P647">
        <v>0</v>
      </c>
      <c r="Q647">
        <v>0</v>
      </c>
      <c r="R647">
        <v>0</v>
      </c>
      <c r="S647" s="67">
        <f t="shared" si="11"/>
        <v>22776.859650066082</v>
      </c>
    </row>
    <row r="648" spans="1:19" x14ac:dyDescent="0.2">
      <c r="A648" t="s">
        <v>406</v>
      </c>
      <c r="B648" t="s">
        <v>1486</v>
      </c>
      <c r="C648" t="s">
        <v>407</v>
      </c>
      <c r="D648" t="s">
        <v>406</v>
      </c>
      <c r="E648" t="s">
        <v>1486</v>
      </c>
      <c r="F648" t="s">
        <v>407</v>
      </c>
      <c r="G648" s="79">
        <v>0</v>
      </c>
      <c r="H648" s="79">
        <v>16632.149999999998</v>
      </c>
      <c r="I648">
        <v>75075.6443139521</v>
      </c>
      <c r="J648">
        <v>75075.6443139521</v>
      </c>
      <c r="K648">
        <v>75075.6443139521</v>
      </c>
      <c r="L648">
        <v>75075.6443139521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67">
        <f t="shared" si="11"/>
        <v>316934.72725580842</v>
      </c>
    </row>
    <row r="649" spans="1:19" x14ac:dyDescent="0.2">
      <c r="A649" t="s">
        <v>657</v>
      </c>
      <c r="B649" t="s">
        <v>1592</v>
      </c>
      <c r="C649" t="s">
        <v>658</v>
      </c>
      <c r="D649" t="s">
        <v>657</v>
      </c>
      <c r="E649" t="s">
        <v>1592</v>
      </c>
      <c r="F649" t="s">
        <v>658</v>
      </c>
      <c r="G649" s="79">
        <v>-103458.52</v>
      </c>
      <c r="H649" s="79">
        <v>5185.8799999999992</v>
      </c>
      <c r="I649">
        <v>4812.1983977057134</v>
      </c>
      <c r="J649">
        <v>4812.1983977057134</v>
      </c>
      <c r="K649">
        <v>4812.1983977057134</v>
      </c>
      <c r="L649">
        <v>4812.1983977057134</v>
      </c>
      <c r="M649">
        <v>4812.1983977057134</v>
      </c>
      <c r="N649">
        <v>4812.1983977057134</v>
      </c>
      <c r="O649">
        <v>4812.1983977057134</v>
      </c>
      <c r="P649">
        <v>4812.1983977057134</v>
      </c>
      <c r="Q649">
        <v>4812.1983977057134</v>
      </c>
      <c r="R649">
        <v>4812.1983977057134</v>
      </c>
      <c r="S649" s="67">
        <f t="shared" si="11"/>
        <v>-50150.656022942901</v>
      </c>
    </row>
    <row r="650" spans="1:19" x14ac:dyDescent="0.2">
      <c r="A650" t="s">
        <v>659</v>
      </c>
      <c r="B650" t="s">
        <v>1593</v>
      </c>
      <c r="C650" t="s">
        <v>660</v>
      </c>
      <c r="D650" t="s">
        <v>659</v>
      </c>
      <c r="E650" t="s">
        <v>1593</v>
      </c>
      <c r="F650" t="s">
        <v>660</v>
      </c>
      <c r="G650" s="79">
        <v>1171.5300000000002</v>
      </c>
      <c r="H650" s="79">
        <v>19207.36</v>
      </c>
      <c r="I650">
        <v>43897.314733318417</v>
      </c>
      <c r="J650">
        <v>43897.314733318417</v>
      </c>
      <c r="K650">
        <v>43897.314733318417</v>
      </c>
      <c r="L650">
        <v>43897.314733318417</v>
      </c>
      <c r="M650">
        <v>43897.314733318417</v>
      </c>
      <c r="N650">
        <v>43897.314733318417</v>
      </c>
      <c r="O650">
        <v>43897.314733318417</v>
      </c>
      <c r="P650">
        <v>43897.314733318417</v>
      </c>
      <c r="Q650">
        <v>43897.314733318417</v>
      </c>
      <c r="R650">
        <v>43897.314733318417</v>
      </c>
      <c r="S650" s="67">
        <f t="shared" si="11"/>
        <v>459352.0373331841</v>
      </c>
    </row>
    <row r="651" spans="1:19" x14ac:dyDescent="0.2">
      <c r="A651" t="s">
        <v>839</v>
      </c>
      <c r="B651" t="s">
        <v>1664</v>
      </c>
      <c r="C651" t="s">
        <v>840</v>
      </c>
      <c r="D651" t="s">
        <v>839</v>
      </c>
      <c r="E651" t="s">
        <v>1664</v>
      </c>
      <c r="F651" t="s">
        <v>840</v>
      </c>
      <c r="G651" s="79">
        <v>50376.13</v>
      </c>
      <c r="H651" s="79">
        <v>44991.37</v>
      </c>
      <c r="I651">
        <v>2042.1018259483467</v>
      </c>
      <c r="J651">
        <v>2042.1018259483467</v>
      </c>
      <c r="K651">
        <v>2042.1018259483467</v>
      </c>
      <c r="L651">
        <v>2042.1018259483467</v>
      </c>
      <c r="M651">
        <v>2042.1018259483467</v>
      </c>
      <c r="N651">
        <v>0</v>
      </c>
      <c r="O651">
        <v>0</v>
      </c>
      <c r="P651">
        <v>0</v>
      </c>
      <c r="Q651">
        <v>0</v>
      </c>
      <c r="R651">
        <v>0</v>
      </c>
      <c r="S651" s="67">
        <f t="shared" si="11"/>
        <v>105578.00912974177</v>
      </c>
    </row>
    <row r="652" spans="1:19" x14ac:dyDescent="0.2">
      <c r="A652" t="s">
        <v>841</v>
      </c>
      <c r="B652" t="s">
        <v>1665</v>
      </c>
      <c r="C652" t="s">
        <v>842</v>
      </c>
      <c r="D652" t="s">
        <v>841</v>
      </c>
      <c r="E652" t="s">
        <v>1665</v>
      </c>
      <c r="F652" t="s">
        <v>842</v>
      </c>
      <c r="G652" s="79">
        <v>10999.58</v>
      </c>
      <c r="H652" s="79">
        <v>6529.83</v>
      </c>
      <c r="I652">
        <v>22627.136054500814</v>
      </c>
      <c r="J652">
        <v>22627.136054500814</v>
      </c>
      <c r="K652">
        <v>22627.136054500814</v>
      </c>
      <c r="L652">
        <v>22627.136054500814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67">
        <f t="shared" si="11"/>
        <v>108037.95421800326</v>
      </c>
    </row>
    <row r="653" spans="1:19" x14ac:dyDescent="0.2">
      <c r="A653" t="s">
        <v>2125</v>
      </c>
      <c r="B653" t="s">
        <v>2125</v>
      </c>
      <c r="C653" t="s">
        <v>2121</v>
      </c>
      <c r="D653" t="s">
        <v>2125</v>
      </c>
      <c r="E653" t="s">
        <v>2125</v>
      </c>
      <c r="F653" t="s">
        <v>2121</v>
      </c>
      <c r="G653" s="79">
        <v>0</v>
      </c>
      <c r="H653" s="79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 s="67">
        <f t="shared" si="11"/>
        <v>0</v>
      </c>
    </row>
    <row r="654" spans="1:19" x14ac:dyDescent="0.2">
      <c r="A654" t="s">
        <v>2126</v>
      </c>
      <c r="B654" t="s">
        <v>2126</v>
      </c>
      <c r="C654" t="s">
        <v>2127</v>
      </c>
      <c r="D654" t="s">
        <v>2126</v>
      </c>
      <c r="E654" t="s">
        <v>2126</v>
      </c>
      <c r="F654" t="s">
        <v>2127</v>
      </c>
      <c r="G654" s="79">
        <v>0</v>
      </c>
      <c r="H654" s="79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 s="67">
        <f t="shared" si="11"/>
        <v>0</v>
      </c>
    </row>
    <row r="655" spans="1:19" x14ac:dyDescent="0.2">
      <c r="A655" t="s">
        <v>2128</v>
      </c>
      <c r="B655" t="s">
        <v>2128</v>
      </c>
      <c r="C655" t="s">
        <v>2129</v>
      </c>
      <c r="D655" t="s">
        <v>2128</v>
      </c>
      <c r="E655" t="s">
        <v>2128</v>
      </c>
      <c r="F655" t="s">
        <v>2129</v>
      </c>
      <c r="G655" s="79">
        <v>0</v>
      </c>
      <c r="H655" s="79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 s="67">
        <f t="shared" si="11"/>
        <v>0</v>
      </c>
    </row>
    <row r="656" spans="1:19" x14ac:dyDescent="0.2">
      <c r="A656" t="s">
        <v>2130</v>
      </c>
      <c r="B656" t="s">
        <v>2130</v>
      </c>
      <c r="C656" t="s">
        <v>2131</v>
      </c>
      <c r="D656" t="s">
        <v>2130</v>
      </c>
      <c r="E656" t="s">
        <v>2130</v>
      </c>
      <c r="F656" t="s">
        <v>2131</v>
      </c>
      <c r="G656" s="79">
        <v>0</v>
      </c>
      <c r="H656" s="79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 s="67">
        <f t="shared" si="11"/>
        <v>0</v>
      </c>
    </row>
    <row r="657" spans="1:19" x14ac:dyDescent="0.2">
      <c r="A657" t="s">
        <v>2132</v>
      </c>
      <c r="B657" t="s">
        <v>2132</v>
      </c>
      <c r="C657" t="s">
        <v>2133</v>
      </c>
      <c r="D657" t="s">
        <v>2132</v>
      </c>
      <c r="E657" t="s">
        <v>2132</v>
      </c>
      <c r="F657" t="s">
        <v>2133</v>
      </c>
      <c r="G657" s="79">
        <v>0</v>
      </c>
      <c r="H657" s="79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 s="67">
        <f t="shared" si="11"/>
        <v>0</v>
      </c>
    </row>
    <row r="658" spans="1:19" x14ac:dyDescent="0.2">
      <c r="A658" t="s">
        <v>2134</v>
      </c>
      <c r="B658" t="s">
        <v>2134</v>
      </c>
      <c r="C658" t="s">
        <v>2135</v>
      </c>
      <c r="D658" t="s">
        <v>2134</v>
      </c>
      <c r="E658" t="s">
        <v>2134</v>
      </c>
      <c r="F658" t="s">
        <v>2135</v>
      </c>
      <c r="G658" s="79">
        <v>0</v>
      </c>
      <c r="H658" s="79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 s="67">
        <f t="shared" si="11"/>
        <v>0</v>
      </c>
    </row>
    <row r="659" spans="1:19" x14ac:dyDescent="0.2">
      <c r="A659" t="s">
        <v>2136</v>
      </c>
      <c r="B659" t="s">
        <v>2136</v>
      </c>
      <c r="C659" t="s">
        <v>2137</v>
      </c>
      <c r="D659" t="s">
        <v>2136</v>
      </c>
      <c r="E659" t="s">
        <v>2136</v>
      </c>
      <c r="F659" t="s">
        <v>2137</v>
      </c>
      <c r="G659" s="79">
        <v>0</v>
      </c>
      <c r="H659" s="7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 s="67">
        <f t="shared" si="11"/>
        <v>0</v>
      </c>
    </row>
    <row r="660" spans="1:19" x14ac:dyDescent="0.2">
      <c r="A660" t="s">
        <v>2138</v>
      </c>
      <c r="B660" t="s">
        <v>2138</v>
      </c>
      <c r="C660" t="s">
        <v>2139</v>
      </c>
      <c r="D660" t="s">
        <v>2138</v>
      </c>
      <c r="E660" t="s">
        <v>2138</v>
      </c>
      <c r="F660" t="s">
        <v>2139</v>
      </c>
      <c r="G660" s="79">
        <v>0</v>
      </c>
      <c r="H660" s="79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 s="67">
        <f t="shared" si="11"/>
        <v>0</v>
      </c>
    </row>
    <row r="661" spans="1:19" x14ac:dyDescent="0.2">
      <c r="A661" t="s">
        <v>2140</v>
      </c>
      <c r="B661" t="s">
        <v>2140</v>
      </c>
      <c r="C661" t="s">
        <v>2141</v>
      </c>
      <c r="D661" t="s">
        <v>2140</v>
      </c>
      <c r="E661" t="s">
        <v>2140</v>
      </c>
      <c r="F661" t="s">
        <v>2141</v>
      </c>
      <c r="G661" s="79">
        <v>0</v>
      </c>
      <c r="H661" s="79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 s="67">
        <f t="shared" si="11"/>
        <v>0</v>
      </c>
    </row>
    <row r="662" spans="1:19" x14ac:dyDescent="0.2">
      <c r="A662" t="s">
        <v>2142</v>
      </c>
      <c r="B662" t="s">
        <v>2142</v>
      </c>
      <c r="C662" t="s">
        <v>2143</v>
      </c>
      <c r="D662" t="s">
        <v>2142</v>
      </c>
      <c r="E662" t="s">
        <v>2142</v>
      </c>
      <c r="F662" t="s">
        <v>2143</v>
      </c>
      <c r="G662" s="79">
        <v>0</v>
      </c>
      <c r="H662" s="79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 s="67">
        <f t="shared" si="11"/>
        <v>0</v>
      </c>
    </row>
    <row r="663" spans="1:19" x14ac:dyDescent="0.2">
      <c r="A663" t="s">
        <v>2144</v>
      </c>
      <c r="B663" t="s">
        <v>2144</v>
      </c>
      <c r="C663" t="s">
        <v>2145</v>
      </c>
      <c r="D663" t="s">
        <v>2144</v>
      </c>
      <c r="E663" t="s">
        <v>2144</v>
      </c>
      <c r="F663" t="s">
        <v>2145</v>
      </c>
      <c r="G663" s="79">
        <v>0</v>
      </c>
      <c r="H663" s="79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 s="67">
        <f t="shared" si="11"/>
        <v>0</v>
      </c>
    </row>
    <row r="664" spans="1:19" x14ac:dyDescent="0.2">
      <c r="A664" t="s">
        <v>2146</v>
      </c>
      <c r="B664" t="s">
        <v>2146</v>
      </c>
      <c r="C664" t="s">
        <v>2147</v>
      </c>
      <c r="D664" t="s">
        <v>2146</v>
      </c>
      <c r="E664" t="s">
        <v>2146</v>
      </c>
      <c r="F664" t="s">
        <v>2147</v>
      </c>
      <c r="G664" s="79">
        <v>0</v>
      </c>
      <c r="H664" s="79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s="67">
        <f t="shared" si="11"/>
        <v>0</v>
      </c>
    </row>
    <row r="665" spans="1:19" x14ac:dyDescent="0.2">
      <c r="A665" t="s">
        <v>2148</v>
      </c>
      <c r="B665" t="s">
        <v>2148</v>
      </c>
      <c r="C665" t="s">
        <v>2149</v>
      </c>
      <c r="D665" t="s">
        <v>2148</v>
      </c>
      <c r="E665" t="s">
        <v>2148</v>
      </c>
      <c r="F665" t="s">
        <v>2149</v>
      </c>
      <c r="G665" s="79">
        <v>0</v>
      </c>
      <c r="H665" s="79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 s="67">
        <f t="shared" si="11"/>
        <v>0</v>
      </c>
    </row>
    <row r="666" spans="1:19" x14ac:dyDescent="0.2">
      <c r="A666" t="s">
        <v>2150</v>
      </c>
      <c r="B666" t="s">
        <v>2150</v>
      </c>
      <c r="C666" t="s">
        <v>2151</v>
      </c>
      <c r="D666" t="s">
        <v>2150</v>
      </c>
      <c r="E666" t="s">
        <v>2150</v>
      </c>
      <c r="F666" t="s">
        <v>2151</v>
      </c>
      <c r="G666" s="79">
        <v>0</v>
      </c>
      <c r="H666" s="79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 s="67">
        <f t="shared" si="11"/>
        <v>0</v>
      </c>
    </row>
    <row r="667" spans="1:19" x14ac:dyDescent="0.2">
      <c r="A667" t="s">
        <v>2152</v>
      </c>
      <c r="B667" t="s">
        <v>2152</v>
      </c>
      <c r="C667" t="s">
        <v>2153</v>
      </c>
      <c r="D667" t="s">
        <v>2152</v>
      </c>
      <c r="E667" t="s">
        <v>2152</v>
      </c>
      <c r="F667" t="s">
        <v>2153</v>
      </c>
      <c r="G667" s="79">
        <v>0</v>
      </c>
      <c r="H667" s="79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 s="67">
        <f t="shared" si="11"/>
        <v>0</v>
      </c>
    </row>
    <row r="668" spans="1:19" x14ac:dyDescent="0.2">
      <c r="A668" t="s">
        <v>2154</v>
      </c>
      <c r="B668" t="s">
        <v>2154</v>
      </c>
      <c r="C668" t="s">
        <v>2155</v>
      </c>
      <c r="D668" t="s">
        <v>2154</v>
      </c>
      <c r="E668" t="s">
        <v>2154</v>
      </c>
      <c r="F668" t="s">
        <v>2155</v>
      </c>
      <c r="G668" s="79">
        <v>0</v>
      </c>
      <c r="H668" s="79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 s="67">
        <f t="shared" si="11"/>
        <v>0</v>
      </c>
    </row>
    <row r="669" spans="1:19" x14ac:dyDescent="0.2">
      <c r="A669" t="s">
        <v>2156</v>
      </c>
      <c r="B669" t="s">
        <v>2156</v>
      </c>
      <c r="C669" t="s">
        <v>2157</v>
      </c>
      <c r="D669" t="s">
        <v>2156</v>
      </c>
      <c r="E669" t="s">
        <v>2156</v>
      </c>
      <c r="F669" t="s">
        <v>2157</v>
      </c>
      <c r="G669" s="79">
        <v>0</v>
      </c>
      <c r="H669" s="7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 s="67">
        <f t="shared" si="11"/>
        <v>0</v>
      </c>
    </row>
    <row r="670" spans="1:19" x14ac:dyDescent="0.2">
      <c r="A670" t="s">
        <v>2158</v>
      </c>
      <c r="B670" t="s">
        <v>2158</v>
      </c>
      <c r="C670" t="s">
        <v>2159</v>
      </c>
      <c r="D670" t="s">
        <v>2158</v>
      </c>
      <c r="E670" t="s">
        <v>2158</v>
      </c>
      <c r="F670" t="s">
        <v>2159</v>
      </c>
      <c r="G670" s="79">
        <v>0</v>
      </c>
      <c r="H670" s="79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 s="67">
        <f t="shared" si="11"/>
        <v>0</v>
      </c>
    </row>
    <row r="671" spans="1:19" x14ac:dyDescent="0.2">
      <c r="A671" t="s">
        <v>2160</v>
      </c>
      <c r="B671" t="s">
        <v>2160</v>
      </c>
      <c r="C671" t="s">
        <v>2161</v>
      </c>
      <c r="D671" t="s">
        <v>2160</v>
      </c>
      <c r="E671" t="s">
        <v>2160</v>
      </c>
      <c r="F671" t="s">
        <v>2161</v>
      </c>
      <c r="G671" s="79">
        <v>0</v>
      </c>
      <c r="H671" s="79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s="67">
        <f t="shared" si="11"/>
        <v>0</v>
      </c>
    </row>
    <row r="672" spans="1:19" x14ac:dyDescent="0.2">
      <c r="A672" t="s">
        <v>2162</v>
      </c>
      <c r="B672" t="s">
        <v>2162</v>
      </c>
      <c r="C672" t="s">
        <v>2163</v>
      </c>
      <c r="D672" t="s">
        <v>2162</v>
      </c>
      <c r="E672" t="s">
        <v>2162</v>
      </c>
      <c r="F672" t="s">
        <v>2163</v>
      </c>
      <c r="G672" s="79">
        <v>0</v>
      </c>
      <c r="H672" s="79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67">
        <f t="shared" si="11"/>
        <v>0</v>
      </c>
    </row>
    <row r="673" spans="1:19" x14ac:dyDescent="0.2">
      <c r="A673" t="s">
        <v>2164</v>
      </c>
      <c r="B673" t="s">
        <v>2164</v>
      </c>
      <c r="C673" t="s">
        <v>2165</v>
      </c>
      <c r="D673" t="s">
        <v>2164</v>
      </c>
      <c r="E673" t="s">
        <v>2164</v>
      </c>
      <c r="F673" t="s">
        <v>2165</v>
      </c>
      <c r="G673" s="79">
        <v>0</v>
      </c>
      <c r="H673" s="79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 s="67">
        <f t="shared" si="11"/>
        <v>0</v>
      </c>
    </row>
    <row r="674" spans="1:19" x14ac:dyDescent="0.2">
      <c r="A674" t="s">
        <v>2166</v>
      </c>
      <c r="B674" t="s">
        <v>2166</v>
      </c>
      <c r="C674" t="s">
        <v>2167</v>
      </c>
      <c r="D674" t="s">
        <v>2166</v>
      </c>
      <c r="E674" t="s">
        <v>2166</v>
      </c>
      <c r="F674" t="s">
        <v>2167</v>
      </c>
      <c r="G674" s="79">
        <v>0</v>
      </c>
      <c r="H674" s="79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67">
        <f t="shared" si="11"/>
        <v>0</v>
      </c>
    </row>
    <row r="675" spans="1:19" x14ac:dyDescent="0.2">
      <c r="A675" t="s">
        <v>2168</v>
      </c>
      <c r="B675" t="s">
        <v>2168</v>
      </c>
      <c r="C675" t="s">
        <v>2169</v>
      </c>
      <c r="D675" t="s">
        <v>2168</v>
      </c>
      <c r="E675" t="s">
        <v>2168</v>
      </c>
      <c r="F675" t="s">
        <v>2169</v>
      </c>
      <c r="G675" s="79">
        <v>0</v>
      </c>
      <c r="H675" s="79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s="67">
        <f t="shared" si="11"/>
        <v>0</v>
      </c>
    </row>
    <row r="676" spans="1:19" x14ac:dyDescent="0.2">
      <c r="A676" t="s">
        <v>2170</v>
      </c>
      <c r="B676" t="s">
        <v>2170</v>
      </c>
      <c r="C676" t="s">
        <v>2171</v>
      </c>
      <c r="D676" t="s">
        <v>2170</v>
      </c>
      <c r="E676" t="s">
        <v>2170</v>
      </c>
      <c r="F676" t="s">
        <v>2171</v>
      </c>
      <c r="G676" s="79">
        <v>0</v>
      </c>
      <c r="H676" s="79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 s="67">
        <f t="shared" si="11"/>
        <v>0</v>
      </c>
    </row>
    <row r="677" spans="1:19" x14ac:dyDescent="0.2">
      <c r="A677" t="s">
        <v>2172</v>
      </c>
      <c r="B677" t="s">
        <v>2172</v>
      </c>
      <c r="C677" t="s">
        <v>2173</v>
      </c>
      <c r="D677" t="s">
        <v>2172</v>
      </c>
      <c r="E677" t="s">
        <v>2172</v>
      </c>
      <c r="F677" t="s">
        <v>2173</v>
      </c>
      <c r="G677" s="79">
        <v>0</v>
      </c>
      <c r="H677" s="79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 s="67">
        <f t="shared" si="11"/>
        <v>0</v>
      </c>
    </row>
    <row r="678" spans="1:19" x14ac:dyDescent="0.2">
      <c r="A678" t="s">
        <v>2174</v>
      </c>
      <c r="B678" t="s">
        <v>2174</v>
      </c>
      <c r="C678" t="s">
        <v>2175</v>
      </c>
      <c r="D678" t="s">
        <v>2174</v>
      </c>
      <c r="E678" t="s">
        <v>2174</v>
      </c>
      <c r="F678" t="s">
        <v>2175</v>
      </c>
      <c r="G678" s="79">
        <v>0</v>
      </c>
      <c r="H678" s="79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67">
        <f t="shared" si="11"/>
        <v>0</v>
      </c>
    </row>
    <row r="679" spans="1:19" x14ac:dyDescent="0.2">
      <c r="A679" t="s">
        <v>2176</v>
      </c>
      <c r="B679" t="s">
        <v>2176</v>
      </c>
      <c r="C679" t="s">
        <v>2177</v>
      </c>
      <c r="D679" t="s">
        <v>2176</v>
      </c>
      <c r="E679" t="s">
        <v>2176</v>
      </c>
      <c r="F679" t="s">
        <v>2177</v>
      </c>
      <c r="G679" s="79">
        <v>0</v>
      </c>
      <c r="H679" s="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 s="67">
        <f t="shared" si="11"/>
        <v>0</v>
      </c>
    </row>
    <row r="680" spans="1:19" x14ac:dyDescent="0.2">
      <c r="A680" t="s">
        <v>2178</v>
      </c>
      <c r="B680" t="s">
        <v>2178</v>
      </c>
      <c r="C680" t="s">
        <v>2179</v>
      </c>
      <c r="D680" t="s">
        <v>2178</v>
      </c>
      <c r="E680" t="s">
        <v>2178</v>
      </c>
      <c r="F680" t="s">
        <v>2179</v>
      </c>
      <c r="G680" s="79">
        <v>0</v>
      </c>
      <c r="H680" s="79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s="67">
        <f t="shared" si="11"/>
        <v>0</v>
      </c>
    </row>
    <row r="681" spans="1:19" x14ac:dyDescent="0.2">
      <c r="A681" t="s">
        <v>2180</v>
      </c>
      <c r="B681" t="s">
        <v>2180</v>
      </c>
      <c r="C681" t="s">
        <v>2181</v>
      </c>
      <c r="D681" t="s">
        <v>2180</v>
      </c>
      <c r="E681" t="s">
        <v>2180</v>
      </c>
      <c r="F681" t="s">
        <v>2181</v>
      </c>
      <c r="G681" s="79">
        <v>0</v>
      </c>
      <c r="H681" s="79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s="67">
        <f t="shared" si="11"/>
        <v>0</v>
      </c>
    </row>
    <row r="682" spans="1:19" x14ac:dyDescent="0.2">
      <c r="A682" t="s">
        <v>2182</v>
      </c>
      <c r="B682" t="s">
        <v>2182</v>
      </c>
      <c r="C682" t="s">
        <v>2183</v>
      </c>
      <c r="D682" t="s">
        <v>2182</v>
      </c>
      <c r="E682" t="s">
        <v>2182</v>
      </c>
      <c r="F682" t="s">
        <v>2183</v>
      </c>
      <c r="G682" s="79">
        <v>0</v>
      </c>
      <c r="H682" s="79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 s="67">
        <f t="shared" si="11"/>
        <v>0</v>
      </c>
    </row>
    <row r="683" spans="1:19" x14ac:dyDescent="0.2">
      <c r="A683" t="s">
        <v>2184</v>
      </c>
      <c r="B683" t="s">
        <v>2184</v>
      </c>
      <c r="C683" t="s">
        <v>2185</v>
      </c>
      <c r="D683" t="s">
        <v>2184</v>
      </c>
      <c r="E683" t="s">
        <v>2184</v>
      </c>
      <c r="F683" t="s">
        <v>2185</v>
      </c>
      <c r="G683" s="79">
        <v>0</v>
      </c>
      <c r="H683" s="79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 s="67">
        <f t="shared" si="11"/>
        <v>0</v>
      </c>
    </row>
    <row r="684" spans="1:19" x14ac:dyDescent="0.2">
      <c r="A684" t="s">
        <v>2186</v>
      </c>
      <c r="B684" t="s">
        <v>2186</v>
      </c>
      <c r="C684" t="s">
        <v>2187</v>
      </c>
      <c r="D684" t="s">
        <v>2186</v>
      </c>
      <c r="E684" t="s">
        <v>2186</v>
      </c>
      <c r="F684" t="s">
        <v>2187</v>
      </c>
      <c r="G684" s="79">
        <v>0</v>
      </c>
      <c r="H684" s="79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 s="67">
        <f t="shared" si="11"/>
        <v>0</v>
      </c>
    </row>
    <row r="685" spans="1:19" x14ac:dyDescent="0.2">
      <c r="A685" t="s">
        <v>2188</v>
      </c>
      <c r="B685" t="s">
        <v>2188</v>
      </c>
      <c r="C685" t="s">
        <v>2189</v>
      </c>
      <c r="D685" t="s">
        <v>2188</v>
      </c>
      <c r="E685" t="s">
        <v>2188</v>
      </c>
      <c r="F685" t="s">
        <v>2189</v>
      </c>
      <c r="G685" s="79">
        <v>0</v>
      </c>
      <c r="H685" s="79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 s="67">
        <f t="shared" si="11"/>
        <v>0</v>
      </c>
    </row>
    <row r="686" spans="1:19" x14ac:dyDescent="0.2">
      <c r="A686" t="s">
        <v>2190</v>
      </c>
      <c r="B686" t="s">
        <v>2190</v>
      </c>
      <c r="C686" t="s">
        <v>2191</v>
      </c>
      <c r="D686" t="s">
        <v>2190</v>
      </c>
      <c r="E686" t="s">
        <v>2190</v>
      </c>
      <c r="F686" t="s">
        <v>2191</v>
      </c>
      <c r="G686" s="79">
        <v>0</v>
      </c>
      <c r="H686" s="79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 s="67">
        <f t="shared" si="11"/>
        <v>0</v>
      </c>
    </row>
    <row r="687" spans="1:19" x14ac:dyDescent="0.2">
      <c r="A687" t="s">
        <v>2192</v>
      </c>
      <c r="B687" t="s">
        <v>2192</v>
      </c>
      <c r="C687" t="s">
        <v>2193</v>
      </c>
      <c r="D687" t="s">
        <v>2192</v>
      </c>
      <c r="E687" t="s">
        <v>2192</v>
      </c>
      <c r="F687" t="s">
        <v>2193</v>
      </c>
      <c r="G687" s="79">
        <v>0</v>
      </c>
      <c r="H687" s="79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 s="67">
        <f t="shared" si="11"/>
        <v>0</v>
      </c>
    </row>
    <row r="688" spans="1:19" x14ac:dyDescent="0.2">
      <c r="A688" t="s">
        <v>2194</v>
      </c>
      <c r="B688" t="s">
        <v>2194</v>
      </c>
      <c r="C688" t="s">
        <v>2195</v>
      </c>
      <c r="D688" t="s">
        <v>2194</v>
      </c>
      <c r="E688" t="s">
        <v>2194</v>
      </c>
      <c r="F688" t="s">
        <v>2195</v>
      </c>
      <c r="G688" s="79">
        <v>0</v>
      </c>
      <c r="H688" s="79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 s="67">
        <f t="shared" si="11"/>
        <v>0</v>
      </c>
    </row>
    <row r="689" spans="1:19" x14ac:dyDescent="0.2">
      <c r="A689" t="s">
        <v>2196</v>
      </c>
      <c r="B689" t="s">
        <v>2196</v>
      </c>
      <c r="C689" t="s">
        <v>2197</v>
      </c>
      <c r="D689" t="s">
        <v>2196</v>
      </c>
      <c r="E689" t="s">
        <v>2196</v>
      </c>
      <c r="F689" t="s">
        <v>2197</v>
      </c>
      <c r="G689" s="79">
        <v>0</v>
      </c>
      <c r="H689" s="7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 s="67">
        <f t="shared" si="11"/>
        <v>0</v>
      </c>
    </row>
    <row r="690" spans="1:19" x14ac:dyDescent="0.2">
      <c r="A690" t="s">
        <v>2198</v>
      </c>
      <c r="B690" t="s">
        <v>2198</v>
      </c>
      <c r="C690" t="s">
        <v>2199</v>
      </c>
      <c r="D690" t="s">
        <v>2198</v>
      </c>
      <c r="E690" t="s">
        <v>2198</v>
      </c>
      <c r="F690" t="s">
        <v>2199</v>
      </c>
      <c r="G690" s="79">
        <v>0</v>
      </c>
      <c r="H690" s="79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 s="67">
        <f t="shared" si="11"/>
        <v>0</v>
      </c>
    </row>
    <row r="691" spans="1:19" x14ac:dyDescent="0.2">
      <c r="A691" t="s">
        <v>2200</v>
      </c>
      <c r="B691" t="s">
        <v>2200</v>
      </c>
      <c r="C691" t="s">
        <v>2201</v>
      </c>
      <c r="D691" t="s">
        <v>2200</v>
      </c>
      <c r="E691" t="s">
        <v>2200</v>
      </c>
      <c r="F691" t="s">
        <v>2201</v>
      </c>
      <c r="G691" s="79">
        <v>0</v>
      </c>
      <c r="H691" s="79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 s="67">
        <f t="shared" si="11"/>
        <v>0</v>
      </c>
    </row>
    <row r="692" spans="1:19" x14ac:dyDescent="0.2">
      <c r="A692" t="s">
        <v>2202</v>
      </c>
      <c r="B692" t="s">
        <v>2202</v>
      </c>
      <c r="C692" t="s">
        <v>2203</v>
      </c>
      <c r="D692" t="s">
        <v>2202</v>
      </c>
      <c r="E692" t="s">
        <v>2202</v>
      </c>
      <c r="F692" t="s">
        <v>2203</v>
      </c>
      <c r="G692" s="79">
        <v>0</v>
      </c>
      <c r="H692" s="79"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67">
        <f t="shared" si="11"/>
        <v>0</v>
      </c>
    </row>
    <row r="693" spans="1:19" x14ac:dyDescent="0.2">
      <c r="A693" t="s">
        <v>2204</v>
      </c>
      <c r="B693" t="s">
        <v>2204</v>
      </c>
      <c r="C693" t="s">
        <v>2205</v>
      </c>
      <c r="D693" t="s">
        <v>2204</v>
      </c>
      <c r="E693" t="s">
        <v>2204</v>
      </c>
      <c r="F693" t="s">
        <v>2205</v>
      </c>
      <c r="G693" s="79">
        <v>0</v>
      </c>
      <c r="H693" s="79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67">
        <f t="shared" si="11"/>
        <v>0</v>
      </c>
    </row>
    <row r="694" spans="1:19" x14ac:dyDescent="0.2">
      <c r="A694" t="s">
        <v>2206</v>
      </c>
      <c r="B694" t="s">
        <v>2206</v>
      </c>
      <c r="C694" t="s">
        <v>2207</v>
      </c>
      <c r="D694" t="s">
        <v>2206</v>
      </c>
      <c r="E694" t="s">
        <v>2206</v>
      </c>
      <c r="F694" t="s">
        <v>2207</v>
      </c>
      <c r="G694" s="79">
        <v>0</v>
      </c>
      <c r="H694" s="79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 s="67">
        <f t="shared" si="11"/>
        <v>0</v>
      </c>
    </row>
    <row r="695" spans="1:19" x14ac:dyDescent="0.2">
      <c r="A695" t="s">
        <v>2208</v>
      </c>
      <c r="B695" t="s">
        <v>2208</v>
      </c>
      <c r="C695" t="s">
        <v>2209</v>
      </c>
      <c r="D695" t="s">
        <v>2208</v>
      </c>
      <c r="E695" t="s">
        <v>2208</v>
      </c>
      <c r="F695" t="s">
        <v>2209</v>
      </c>
      <c r="G695" s="79">
        <v>0</v>
      </c>
      <c r="H695" s="79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 s="67">
        <f t="shared" si="11"/>
        <v>0</v>
      </c>
    </row>
    <row r="696" spans="1:19" x14ac:dyDescent="0.2">
      <c r="A696" t="s">
        <v>2210</v>
      </c>
      <c r="B696" t="s">
        <v>2210</v>
      </c>
      <c r="C696" t="s">
        <v>2211</v>
      </c>
      <c r="D696" t="s">
        <v>2210</v>
      </c>
      <c r="E696" t="s">
        <v>2210</v>
      </c>
      <c r="F696" t="s">
        <v>2211</v>
      </c>
      <c r="G696" s="79">
        <v>0</v>
      </c>
      <c r="H696" s="79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 s="67">
        <f t="shared" si="11"/>
        <v>0</v>
      </c>
    </row>
    <row r="697" spans="1:19" x14ac:dyDescent="0.2">
      <c r="A697" t="s">
        <v>2212</v>
      </c>
      <c r="B697" t="s">
        <v>2212</v>
      </c>
      <c r="C697" t="s">
        <v>2213</v>
      </c>
      <c r="D697" t="s">
        <v>2212</v>
      </c>
      <c r="E697" t="s">
        <v>2212</v>
      </c>
      <c r="F697" t="s">
        <v>2213</v>
      </c>
      <c r="G697" s="79">
        <v>0</v>
      </c>
      <c r="H697" s="79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 s="67">
        <f t="shared" si="11"/>
        <v>0</v>
      </c>
    </row>
    <row r="698" spans="1:19" x14ac:dyDescent="0.2">
      <c r="A698" t="s">
        <v>2214</v>
      </c>
      <c r="B698" t="s">
        <v>2214</v>
      </c>
      <c r="C698" t="s">
        <v>2215</v>
      </c>
      <c r="D698" t="s">
        <v>2214</v>
      </c>
      <c r="E698" t="s">
        <v>2214</v>
      </c>
      <c r="F698" t="s">
        <v>2215</v>
      </c>
      <c r="G698" s="79">
        <v>0</v>
      </c>
      <c r="H698" s="79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 s="67">
        <f t="shared" si="11"/>
        <v>0</v>
      </c>
    </row>
    <row r="699" spans="1:19" x14ac:dyDescent="0.2">
      <c r="A699" t="s">
        <v>2216</v>
      </c>
      <c r="B699" t="s">
        <v>2216</v>
      </c>
      <c r="C699" t="s">
        <v>2217</v>
      </c>
      <c r="D699" t="s">
        <v>2216</v>
      </c>
      <c r="E699" t="s">
        <v>2216</v>
      </c>
      <c r="F699" t="s">
        <v>2217</v>
      </c>
      <c r="G699" s="79">
        <v>0</v>
      </c>
      <c r="H699" s="7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 s="67">
        <f t="shared" si="11"/>
        <v>0</v>
      </c>
    </row>
    <row r="700" spans="1:19" x14ac:dyDescent="0.2">
      <c r="A700" t="s">
        <v>2218</v>
      </c>
      <c r="B700" t="s">
        <v>2218</v>
      </c>
      <c r="C700" t="s">
        <v>2219</v>
      </c>
      <c r="D700" t="s">
        <v>2218</v>
      </c>
      <c r="E700" t="s">
        <v>2218</v>
      </c>
      <c r="F700" t="s">
        <v>2219</v>
      </c>
      <c r="G700" s="79">
        <v>0</v>
      </c>
      <c r="H700" s="79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 s="67">
        <f t="shared" si="11"/>
        <v>0</v>
      </c>
    </row>
    <row r="701" spans="1:19" x14ac:dyDescent="0.2">
      <c r="A701" t="s">
        <v>2220</v>
      </c>
      <c r="B701" t="s">
        <v>2220</v>
      </c>
      <c r="C701" t="s">
        <v>2221</v>
      </c>
      <c r="D701" t="s">
        <v>2220</v>
      </c>
      <c r="E701" t="s">
        <v>2220</v>
      </c>
      <c r="F701" t="s">
        <v>2221</v>
      </c>
      <c r="G701" s="79">
        <v>0</v>
      </c>
      <c r="H701" s="79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 s="67">
        <f t="shared" si="11"/>
        <v>0</v>
      </c>
    </row>
    <row r="702" spans="1:19" x14ac:dyDescent="0.2">
      <c r="A702" t="s">
        <v>2222</v>
      </c>
      <c r="B702" t="s">
        <v>2222</v>
      </c>
      <c r="C702" t="s">
        <v>2223</v>
      </c>
      <c r="D702" t="s">
        <v>2222</v>
      </c>
      <c r="E702" t="s">
        <v>2222</v>
      </c>
      <c r="F702" t="s">
        <v>2223</v>
      </c>
      <c r="G702" s="79">
        <v>0</v>
      </c>
      <c r="H702" s="79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 s="67">
        <f t="shared" si="11"/>
        <v>0</v>
      </c>
    </row>
    <row r="703" spans="1:19" x14ac:dyDescent="0.2">
      <c r="A703" t="s">
        <v>2224</v>
      </c>
      <c r="B703" t="s">
        <v>2224</v>
      </c>
      <c r="C703" t="s">
        <v>2225</v>
      </c>
      <c r="D703" t="s">
        <v>2224</v>
      </c>
      <c r="E703" t="s">
        <v>2224</v>
      </c>
      <c r="F703" t="s">
        <v>2225</v>
      </c>
      <c r="G703" s="79">
        <v>0</v>
      </c>
      <c r="H703" s="79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 s="67">
        <f t="shared" si="11"/>
        <v>0</v>
      </c>
    </row>
    <row r="704" spans="1:19" x14ac:dyDescent="0.2">
      <c r="A704" t="s">
        <v>2226</v>
      </c>
      <c r="B704" t="s">
        <v>2226</v>
      </c>
      <c r="C704" t="s">
        <v>2227</v>
      </c>
      <c r="D704" t="s">
        <v>2226</v>
      </c>
      <c r="E704" t="s">
        <v>2226</v>
      </c>
      <c r="F704" t="s">
        <v>2227</v>
      </c>
      <c r="G704" s="79">
        <v>0</v>
      </c>
      <c r="H704" s="79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67">
        <f t="shared" si="11"/>
        <v>0</v>
      </c>
    </row>
    <row r="705" spans="1:19" x14ac:dyDescent="0.2">
      <c r="A705" t="s">
        <v>2228</v>
      </c>
      <c r="B705" t="s">
        <v>2228</v>
      </c>
      <c r="C705" t="s">
        <v>2229</v>
      </c>
      <c r="D705" t="s">
        <v>2228</v>
      </c>
      <c r="E705" t="s">
        <v>2228</v>
      </c>
      <c r="F705" t="s">
        <v>2229</v>
      </c>
      <c r="G705" s="79">
        <v>0</v>
      </c>
      <c r="H705" s="79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67">
        <f t="shared" si="11"/>
        <v>0</v>
      </c>
    </row>
    <row r="706" spans="1:19" x14ac:dyDescent="0.2">
      <c r="A706" t="s">
        <v>2230</v>
      </c>
      <c r="B706" t="s">
        <v>2230</v>
      </c>
      <c r="C706" t="s">
        <v>2231</v>
      </c>
      <c r="D706" t="s">
        <v>2230</v>
      </c>
      <c r="E706" t="s">
        <v>2230</v>
      </c>
      <c r="F706" t="s">
        <v>2231</v>
      </c>
      <c r="G706" s="79">
        <v>0</v>
      </c>
      <c r="H706" s="79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 s="67">
        <f t="shared" si="11"/>
        <v>0</v>
      </c>
    </row>
    <row r="707" spans="1:19" x14ac:dyDescent="0.2">
      <c r="A707" t="s">
        <v>2232</v>
      </c>
      <c r="B707" t="s">
        <v>2232</v>
      </c>
      <c r="C707" t="s">
        <v>2233</v>
      </c>
      <c r="D707" t="s">
        <v>2232</v>
      </c>
      <c r="E707" t="s">
        <v>2232</v>
      </c>
      <c r="F707" t="s">
        <v>2233</v>
      </c>
      <c r="G707" s="79">
        <v>0</v>
      </c>
      <c r="H707" s="79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 s="67">
        <f t="shared" si="11"/>
        <v>0</v>
      </c>
    </row>
    <row r="708" spans="1:19" x14ac:dyDescent="0.2">
      <c r="A708" t="s">
        <v>2234</v>
      </c>
      <c r="B708" t="s">
        <v>2234</v>
      </c>
      <c r="C708" t="s">
        <v>2235</v>
      </c>
      <c r="D708" t="s">
        <v>2234</v>
      </c>
      <c r="E708" t="s">
        <v>2234</v>
      </c>
      <c r="F708" t="s">
        <v>2235</v>
      </c>
      <c r="G708" s="79">
        <v>0</v>
      </c>
      <c r="H708" s="79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 s="67">
        <f t="shared" si="11"/>
        <v>0</v>
      </c>
    </row>
    <row r="709" spans="1:19" x14ac:dyDescent="0.2">
      <c r="A709" t="s">
        <v>2236</v>
      </c>
      <c r="B709" t="s">
        <v>2236</v>
      </c>
      <c r="C709" t="s">
        <v>2237</v>
      </c>
      <c r="D709" t="s">
        <v>2236</v>
      </c>
      <c r="E709" t="s">
        <v>2236</v>
      </c>
      <c r="F709" t="s">
        <v>2237</v>
      </c>
      <c r="G709" s="79">
        <v>0</v>
      </c>
      <c r="H709" s="7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s="67">
        <f t="shared" ref="S709:S772" si="12">SUM(G709:R709)</f>
        <v>0</v>
      </c>
    </row>
    <row r="710" spans="1:19" x14ac:dyDescent="0.2">
      <c r="A710" t="s">
        <v>2238</v>
      </c>
      <c r="B710" t="s">
        <v>2238</v>
      </c>
      <c r="C710" t="s">
        <v>2239</v>
      </c>
      <c r="D710" t="s">
        <v>2238</v>
      </c>
      <c r="E710" t="s">
        <v>2238</v>
      </c>
      <c r="F710" t="s">
        <v>2239</v>
      </c>
      <c r="G710" s="79">
        <v>0</v>
      </c>
      <c r="H710" s="79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s="67">
        <f t="shared" si="12"/>
        <v>0</v>
      </c>
    </row>
    <row r="711" spans="1:19" x14ac:dyDescent="0.2">
      <c r="A711" t="s">
        <v>2240</v>
      </c>
      <c r="B711" t="s">
        <v>2240</v>
      </c>
      <c r="C711" t="s">
        <v>764</v>
      </c>
      <c r="D711" t="s">
        <v>2240</v>
      </c>
      <c r="E711" t="s">
        <v>2240</v>
      </c>
      <c r="F711" t="s">
        <v>764</v>
      </c>
      <c r="G711" s="79">
        <v>0</v>
      </c>
      <c r="H711" s="79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 s="67">
        <f t="shared" si="12"/>
        <v>0</v>
      </c>
    </row>
    <row r="712" spans="1:19" x14ac:dyDescent="0.2">
      <c r="A712" t="s">
        <v>2241</v>
      </c>
      <c r="B712" t="s">
        <v>2241</v>
      </c>
      <c r="C712" t="s">
        <v>2242</v>
      </c>
      <c r="D712" t="s">
        <v>2241</v>
      </c>
      <c r="E712" t="s">
        <v>2241</v>
      </c>
      <c r="F712" t="s">
        <v>2242</v>
      </c>
      <c r="G712" s="79">
        <v>0</v>
      </c>
      <c r="H712" s="79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 s="67">
        <f t="shared" si="12"/>
        <v>0</v>
      </c>
    </row>
    <row r="713" spans="1:19" x14ac:dyDescent="0.2">
      <c r="A713" t="s">
        <v>2243</v>
      </c>
      <c r="B713" t="s">
        <v>2243</v>
      </c>
      <c r="C713" t="s">
        <v>2244</v>
      </c>
      <c r="D713" t="s">
        <v>2243</v>
      </c>
      <c r="E713" t="s">
        <v>2243</v>
      </c>
      <c r="F713" t="s">
        <v>2244</v>
      </c>
      <c r="G713" s="79">
        <v>0</v>
      </c>
      <c r="H713" s="79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 s="67">
        <f t="shared" si="12"/>
        <v>0</v>
      </c>
    </row>
    <row r="714" spans="1:19" x14ac:dyDescent="0.2">
      <c r="A714" t="s">
        <v>2245</v>
      </c>
      <c r="B714" t="s">
        <v>2245</v>
      </c>
      <c r="C714" t="s">
        <v>2246</v>
      </c>
      <c r="D714" t="s">
        <v>2245</v>
      </c>
      <c r="E714" t="s">
        <v>2245</v>
      </c>
      <c r="F714" t="s">
        <v>2246</v>
      </c>
      <c r="G714" s="79">
        <v>0</v>
      </c>
      <c r="H714" s="79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s="67">
        <f t="shared" si="12"/>
        <v>0</v>
      </c>
    </row>
    <row r="715" spans="1:19" x14ac:dyDescent="0.2">
      <c r="A715" t="s">
        <v>2247</v>
      </c>
      <c r="B715" t="s">
        <v>2247</v>
      </c>
      <c r="C715" t="s">
        <v>2248</v>
      </c>
      <c r="D715" t="s">
        <v>2247</v>
      </c>
      <c r="E715" t="s">
        <v>2247</v>
      </c>
      <c r="F715" t="s">
        <v>2248</v>
      </c>
      <c r="G715" s="79">
        <v>0</v>
      </c>
      <c r="H715" s="79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67">
        <f t="shared" si="12"/>
        <v>0</v>
      </c>
    </row>
    <row r="716" spans="1:19" x14ac:dyDescent="0.2">
      <c r="A716" t="s">
        <v>2249</v>
      </c>
      <c r="B716" t="s">
        <v>2249</v>
      </c>
      <c r="C716" t="s">
        <v>2250</v>
      </c>
      <c r="D716" t="s">
        <v>2249</v>
      </c>
      <c r="E716" t="s">
        <v>2249</v>
      </c>
      <c r="F716" t="s">
        <v>2250</v>
      </c>
      <c r="G716" s="79">
        <v>0</v>
      </c>
      <c r="H716" s="79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67">
        <f t="shared" si="12"/>
        <v>0</v>
      </c>
    </row>
    <row r="717" spans="1:19" x14ac:dyDescent="0.2">
      <c r="A717" t="s">
        <v>2251</v>
      </c>
      <c r="B717" t="s">
        <v>2251</v>
      </c>
      <c r="C717" t="s">
        <v>2252</v>
      </c>
      <c r="D717" t="s">
        <v>2251</v>
      </c>
      <c r="E717" t="s">
        <v>2251</v>
      </c>
      <c r="F717" t="s">
        <v>2252</v>
      </c>
      <c r="G717" s="79">
        <v>0</v>
      </c>
      <c r="H717" s="79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67">
        <f t="shared" si="12"/>
        <v>0</v>
      </c>
    </row>
    <row r="718" spans="1:19" x14ac:dyDescent="0.2">
      <c r="A718" t="s">
        <v>2253</v>
      </c>
      <c r="B718" t="s">
        <v>2253</v>
      </c>
      <c r="C718" t="s">
        <v>2254</v>
      </c>
      <c r="D718" t="s">
        <v>2253</v>
      </c>
      <c r="E718" t="s">
        <v>2253</v>
      </c>
      <c r="F718" t="s">
        <v>2254</v>
      </c>
      <c r="G718" s="79">
        <v>0</v>
      </c>
      <c r="H718" s="79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 s="67">
        <f t="shared" si="12"/>
        <v>0</v>
      </c>
    </row>
    <row r="719" spans="1:19" x14ac:dyDescent="0.2">
      <c r="A719" t="s">
        <v>2255</v>
      </c>
      <c r="B719" t="s">
        <v>2255</v>
      </c>
      <c r="C719" t="s">
        <v>2256</v>
      </c>
      <c r="D719" t="s">
        <v>2255</v>
      </c>
      <c r="E719" t="s">
        <v>2255</v>
      </c>
      <c r="F719" t="s">
        <v>2256</v>
      </c>
      <c r="G719" s="79">
        <v>0</v>
      </c>
      <c r="H719" s="7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 s="67">
        <f t="shared" si="12"/>
        <v>0</v>
      </c>
    </row>
    <row r="720" spans="1:19" x14ac:dyDescent="0.2">
      <c r="A720" t="s">
        <v>2257</v>
      </c>
      <c r="B720" t="s">
        <v>2257</v>
      </c>
      <c r="C720" t="s">
        <v>2258</v>
      </c>
      <c r="D720" t="s">
        <v>2257</v>
      </c>
      <c r="E720" t="s">
        <v>2257</v>
      </c>
      <c r="F720" t="s">
        <v>2258</v>
      </c>
      <c r="G720" s="79">
        <v>0</v>
      </c>
      <c r="H720" s="79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 s="67">
        <f t="shared" si="12"/>
        <v>0</v>
      </c>
    </row>
    <row r="721" spans="1:19" x14ac:dyDescent="0.2">
      <c r="A721" t="s">
        <v>2259</v>
      </c>
      <c r="B721" t="s">
        <v>2259</v>
      </c>
      <c r="C721" t="s">
        <v>2260</v>
      </c>
      <c r="D721" t="s">
        <v>2259</v>
      </c>
      <c r="E721" t="s">
        <v>2259</v>
      </c>
      <c r="F721" t="s">
        <v>2260</v>
      </c>
      <c r="G721" s="79">
        <v>0</v>
      </c>
      <c r="H721" s="79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 s="67">
        <f t="shared" si="12"/>
        <v>0</v>
      </c>
    </row>
    <row r="722" spans="1:19" x14ac:dyDescent="0.2">
      <c r="A722" t="s">
        <v>2261</v>
      </c>
      <c r="B722" t="s">
        <v>2261</v>
      </c>
      <c r="C722" t="s">
        <v>2262</v>
      </c>
      <c r="D722" t="s">
        <v>2261</v>
      </c>
      <c r="E722" t="s">
        <v>2261</v>
      </c>
      <c r="F722" t="s">
        <v>2262</v>
      </c>
      <c r="G722" s="79">
        <v>0</v>
      </c>
      <c r="H722" s="79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 s="67">
        <f t="shared" si="12"/>
        <v>0</v>
      </c>
    </row>
    <row r="723" spans="1:19" x14ac:dyDescent="0.2">
      <c r="A723" t="s">
        <v>2263</v>
      </c>
      <c r="B723" t="s">
        <v>2263</v>
      </c>
      <c r="C723" t="s">
        <v>2264</v>
      </c>
      <c r="D723" t="s">
        <v>2263</v>
      </c>
      <c r="E723" t="s">
        <v>2263</v>
      </c>
      <c r="F723" t="s">
        <v>2264</v>
      </c>
      <c r="G723" s="79">
        <v>0</v>
      </c>
      <c r="H723" s="79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67">
        <f t="shared" si="12"/>
        <v>0</v>
      </c>
    </row>
    <row r="724" spans="1:19" x14ac:dyDescent="0.2">
      <c r="A724" t="s">
        <v>2265</v>
      </c>
      <c r="B724" t="s">
        <v>2265</v>
      </c>
      <c r="C724" t="s">
        <v>2266</v>
      </c>
      <c r="D724" t="s">
        <v>2265</v>
      </c>
      <c r="E724" t="s">
        <v>2265</v>
      </c>
      <c r="F724" t="s">
        <v>2266</v>
      </c>
      <c r="G724" s="79">
        <v>0</v>
      </c>
      <c r="H724" s="79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 s="67">
        <f t="shared" si="12"/>
        <v>0</v>
      </c>
    </row>
    <row r="725" spans="1:19" x14ac:dyDescent="0.2">
      <c r="A725" t="s">
        <v>2267</v>
      </c>
      <c r="B725" t="s">
        <v>2267</v>
      </c>
      <c r="C725" t="s">
        <v>2268</v>
      </c>
      <c r="D725" t="s">
        <v>2267</v>
      </c>
      <c r="E725" t="s">
        <v>2267</v>
      </c>
      <c r="F725" t="s">
        <v>2268</v>
      </c>
      <c r="G725" s="79">
        <v>0</v>
      </c>
      <c r="H725" s="79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s="67">
        <f t="shared" si="12"/>
        <v>0</v>
      </c>
    </row>
    <row r="726" spans="1:19" x14ac:dyDescent="0.2">
      <c r="A726" t="s">
        <v>2269</v>
      </c>
      <c r="B726" t="s">
        <v>2269</v>
      </c>
      <c r="C726" t="s">
        <v>2270</v>
      </c>
      <c r="D726" t="s">
        <v>2269</v>
      </c>
      <c r="E726" t="s">
        <v>2269</v>
      </c>
      <c r="F726" t="s">
        <v>2270</v>
      </c>
      <c r="G726" s="79">
        <v>0</v>
      </c>
      <c r="H726" s="79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 s="67">
        <f t="shared" si="12"/>
        <v>0</v>
      </c>
    </row>
    <row r="727" spans="1:19" x14ac:dyDescent="0.2">
      <c r="A727" t="s">
        <v>2271</v>
      </c>
      <c r="B727" t="s">
        <v>2271</v>
      </c>
      <c r="C727" t="s">
        <v>2272</v>
      </c>
      <c r="D727" t="s">
        <v>2271</v>
      </c>
      <c r="E727" t="s">
        <v>2271</v>
      </c>
      <c r="F727" t="s">
        <v>2272</v>
      </c>
      <c r="G727" s="79">
        <v>0</v>
      </c>
      <c r="H727" s="79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 s="67">
        <f t="shared" si="12"/>
        <v>0</v>
      </c>
    </row>
    <row r="728" spans="1:19" x14ac:dyDescent="0.2">
      <c r="A728" t="s">
        <v>2273</v>
      </c>
      <c r="B728" t="s">
        <v>2273</v>
      </c>
      <c r="C728" t="s">
        <v>2274</v>
      </c>
      <c r="D728" t="s">
        <v>2273</v>
      </c>
      <c r="E728" t="s">
        <v>2273</v>
      </c>
      <c r="F728" t="s">
        <v>2274</v>
      </c>
      <c r="G728" s="79">
        <v>0</v>
      </c>
      <c r="H728" s="79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 s="67">
        <f t="shared" si="12"/>
        <v>0</v>
      </c>
    </row>
    <row r="729" spans="1:19" x14ac:dyDescent="0.2">
      <c r="A729" t="s">
        <v>2275</v>
      </c>
      <c r="B729" t="s">
        <v>2275</v>
      </c>
      <c r="C729" t="s">
        <v>2276</v>
      </c>
      <c r="D729" t="s">
        <v>2275</v>
      </c>
      <c r="E729" t="s">
        <v>2275</v>
      </c>
      <c r="F729" t="s">
        <v>2276</v>
      </c>
      <c r="G729" s="79">
        <v>0</v>
      </c>
      <c r="H729" s="7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 s="67">
        <f t="shared" si="12"/>
        <v>0</v>
      </c>
    </row>
    <row r="730" spans="1:19" x14ac:dyDescent="0.2">
      <c r="A730" t="s">
        <v>2277</v>
      </c>
      <c r="B730" t="s">
        <v>2277</v>
      </c>
      <c r="C730" t="s">
        <v>2278</v>
      </c>
      <c r="D730" t="s">
        <v>2277</v>
      </c>
      <c r="E730" t="s">
        <v>2277</v>
      </c>
      <c r="F730" t="s">
        <v>2278</v>
      </c>
      <c r="G730" s="79">
        <v>0</v>
      </c>
      <c r="H730" s="79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67">
        <f t="shared" si="12"/>
        <v>0</v>
      </c>
    </row>
    <row r="731" spans="1:19" x14ac:dyDescent="0.2">
      <c r="A731" t="s">
        <v>2279</v>
      </c>
      <c r="B731" t="s">
        <v>2279</v>
      </c>
      <c r="C731" t="s">
        <v>2280</v>
      </c>
      <c r="D731" t="s">
        <v>2279</v>
      </c>
      <c r="E731" t="s">
        <v>2279</v>
      </c>
      <c r="F731" t="s">
        <v>2280</v>
      </c>
      <c r="G731" s="79">
        <v>0</v>
      </c>
      <c r="H731" s="79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 s="67">
        <f t="shared" si="12"/>
        <v>0</v>
      </c>
    </row>
    <row r="732" spans="1:19" x14ac:dyDescent="0.2">
      <c r="A732" t="s">
        <v>2281</v>
      </c>
      <c r="B732" t="s">
        <v>2281</v>
      </c>
      <c r="C732" t="s">
        <v>2282</v>
      </c>
      <c r="D732" t="s">
        <v>2281</v>
      </c>
      <c r="E732" t="s">
        <v>2281</v>
      </c>
      <c r="F732" t="s">
        <v>2282</v>
      </c>
      <c r="G732" s="79">
        <v>0</v>
      </c>
      <c r="H732" s="79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 s="67">
        <f t="shared" si="12"/>
        <v>0</v>
      </c>
    </row>
    <row r="733" spans="1:19" x14ac:dyDescent="0.2">
      <c r="A733" t="s">
        <v>2283</v>
      </c>
      <c r="B733" t="s">
        <v>2283</v>
      </c>
      <c r="C733" t="s">
        <v>2284</v>
      </c>
      <c r="D733" t="s">
        <v>2283</v>
      </c>
      <c r="E733" t="s">
        <v>2283</v>
      </c>
      <c r="F733" t="s">
        <v>2284</v>
      </c>
      <c r="G733" s="79">
        <v>0</v>
      </c>
      <c r="H733" s="79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 s="67">
        <f t="shared" si="12"/>
        <v>0</v>
      </c>
    </row>
    <row r="734" spans="1:19" x14ac:dyDescent="0.2">
      <c r="A734" t="s">
        <v>2285</v>
      </c>
      <c r="B734" t="s">
        <v>2285</v>
      </c>
      <c r="C734" t="s">
        <v>2286</v>
      </c>
      <c r="D734" t="s">
        <v>2285</v>
      </c>
      <c r="E734" t="s">
        <v>2285</v>
      </c>
      <c r="F734" t="s">
        <v>2286</v>
      </c>
      <c r="G734" s="79">
        <v>0</v>
      </c>
      <c r="H734" s="79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 s="67">
        <f t="shared" si="12"/>
        <v>0</v>
      </c>
    </row>
    <row r="735" spans="1:19" x14ac:dyDescent="0.2">
      <c r="A735" t="s">
        <v>2287</v>
      </c>
      <c r="B735" t="s">
        <v>2287</v>
      </c>
      <c r="C735" t="s">
        <v>2288</v>
      </c>
      <c r="D735" t="s">
        <v>2287</v>
      </c>
      <c r="E735" t="s">
        <v>2287</v>
      </c>
      <c r="F735" t="s">
        <v>2288</v>
      </c>
      <c r="G735" s="79">
        <v>0</v>
      </c>
      <c r="H735" s="79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 s="67">
        <f t="shared" si="12"/>
        <v>0</v>
      </c>
    </row>
    <row r="736" spans="1:19" x14ac:dyDescent="0.2">
      <c r="A736" t="s">
        <v>2289</v>
      </c>
      <c r="B736" t="s">
        <v>2289</v>
      </c>
      <c r="C736" t="s">
        <v>2290</v>
      </c>
      <c r="D736" t="s">
        <v>2289</v>
      </c>
      <c r="E736" t="s">
        <v>2289</v>
      </c>
      <c r="F736" t="s">
        <v>2290</v>
      </c>
      <c r="G736" s="79">
        <v>0</v>
      </c>
      <c r="H736" s="79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 s="67">
        <f t="shared" si="12"/>
        <v>0</v>
      </c>
    </row>
    <row r="737" spans="1:19" x14ac:dyDescent="0.2">
      <c r="A737" t="s">
        <v>2291</v>
      </c>
      <c r="B737" t="s">
        <v>2291</v>
      </c>
      <c r="C737" t="s">
        <v>2292</v>
      </c>
      <c r="D737" t="s">
        <v>2291</v>
      </c>
      <c r="E737" t="s">
        <v>2291</v>
      </c>
      <c r="F737" t="s">
        <v>2292</v>
      </c>
      <c r="G737" s="79">
        <v>0</v>
      </c>
      <c r="H737" s="79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67">
        <f t="shared" si="12"/>
        <v>0</v>
      </c>
    </row>
    <row r="738" spans="1:19" x14ac:dyDescent="0.2">
      <c r="A738" t="s">
        <v>2293</v>
      </c>
      <c r="B738" t="s">
        <v>2293</v>
      </c>
      <c r="C738" t="s">
        <v>2294</v>
      </c>
      <c r="D738" t="s">
        <v>2293</v>
      </c>
      <c r="E738" t="s">
        <v>2293</v>
      </c>
      <c r="F738" t="s">
        <v>2294</v>
      </c>
      <c r="G738" s="79">
        <v>0</v>
      </c>
      <c r="H738" s="79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s="67">
        <f t="shared" si="12"/>
        <v>0</v>
      </c>
    </row>
    <row r="739" spans="1:19" x14ac:dyDescent="0.2">
      <c r="A739" t="s">
        <v>2295</v>
      </c>
      <c r="B739" t="s">
        <v>2295</v>
      </c>
      <c r="C739" t="s">
        <v>2296</v>
      </c>
      <c r="D739" t="s">
        <v>2295</v>
      </c>
      <c r="E739" t="s">
        <v>2295</v>
      </c>
      <c r="F739" t="s">
        <v>2296</v>
      </c>
      <c r="G739" s="79">
        <v>0</v>
      </c>
      <c r="H739" s="7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s="67">
        <f t="shared" si="12"/>
        <v>0</v>
      </c>
    </row>
    <row r="740" spans="1:19" x14ac:dyDescent="0.2">
      <c r="A740" t="s">
        <v>2297</v>
      </c>
      <c r="B740" t="s">
        <v>2297</v>
      </c>
      <c r="C740" t="s">
        <v>2298</v>
      </c>
      <c r="D740" t="s">
        <v>2297</v>
      </c>
      <c r="E740" t="s">
        <v>2297</v>
      </c>
      <c r="F740" t="s">
        <v>2298</v>
      </c>
      <c r="G740" s="79">
        <v>0</v>
      </c>
      <c r="H740" s="79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s="67">
        <f t="shared" si="12"/>
        <v>0</v>
      </c>
    </row>
    <row r="741" spans="1:19" x14ac:dyDescent="0.2">
      <c r="A741" t="s">
        <v>2299</v>
      </c>
      <c r="B741" t="s">
        <v>2299</v>
      </c>
      <c r="C741" t="s">
        <v>2300</v>
      </c>
      <c r="D741" t="s">
        <v>2299</v>
      </c>
      <c r="E741" t="s">
        <v>2299</v>
      </c>
      <c r="F741" t="s">
        <v>2300</v>
      </c>
      <c r="G741" s="79">
        <v>0</v>
      </c>
      <c r="H741" s="79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67">
        <f t="shared" si="12"/>
        <v>0</v>
      </c>
    </row>
    <row r="742" spans="1:19" x14ac:dyDescent="0.2">
      <c r="A742" t="s">
        <v>2301</v>
      </c>
      <c r="B742" t="s">
        <v>2301</v>
      </c>
      <c r="C742" t="s">
        <v>2302</v>
      </c>
      <c r="D742" t="s">
        <v>2301</v>
      </c>
      <c r="E742" t="s">
        <v>2301</v>
      </c>
      <c r="F742" t="s">
        <v>2302</v>
      </c>
      <c r="G742" s="79">
        <v>0</v>
      </c>
      <c r="H742" s="79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67">
        <f t="shared" si="12"/>
        <v>0</v>
      </c>
    </row>
    <row r="743" spans="1:19" x14ac:dyDescent="0.2">
      <c r="A743" t="s">
        <v>2303</v>
      </c>
      <c r="B743" t="s">
        <v>2303</v>
      </c>
      <c r="C743" t="s">
        <v>2304</v>
      </c>
      <c r="D743" t="s">
        <v>2303</v>
      </c>
      <c r="E743" t="s">
        <v>2303</v>
      </c>
      <c r="F743" t="s">
        <v>2304</v>
      </c>
      <c r="G743" s="79">
        <v>0</v>
      </c>
      <c r="H743" s="79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 s="67">
        <f t="shared" si="12"/>
        <v>0</v>
      </c>
    </row>
    <row r="744" spans="1:19" x14ac:dyDescent="0.2">
      <c r="A744" t="s">
        <v>2305</v>
      </c>
      <c r="B744" t="s">
        <v>2305</v>
      </c>
      <c r="C744" t="s">
        <v>2306</v>
      </c>
      <c r="D744" t="s">
        <v>2305</v>
      </c>
      <c r="E744" t="s">
        <v>2305</v>
      </c>
      <c r="F744" t="s">
        <v>2306</v>
      </c>
      <c r="G744" s="79">
        <v>0</v>
      </c>
      <c r="H744" s="79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67">
        <f t="shared" si="12"/>
        <v>0</v>
      </c>
    </row>
    <row r="745" spans="1:19" x14ac:dyDescent="0.2">
      <c r="A745" t="s">
        <v>2307</v>
      </c>
      <c r="B745" t="s">
        <v>2307</v>
      </c>
      <c r="C745" t="s">
        <v>2308</v>
      </c>
      <c r="D745" t="s">
        <v>2307</v>
      </c>
      <c r="E745" t="s">
        <v>2307</v>
      </c>
      <c r="F745" t="s">
        <v>2308</v>
      </c>
      <c r="G745" s="79">
        <v>0</v>
      </c>
      <c r="H745" s="79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 s="67">
        <f t="shared" si="12"/>
        <v>0</v>
      </c>
    </row>
    <row r="746" spans="1:19" x14ac:dyDescent="0.2">
      <c r="A746" t="s">
        <v>2309</v>
      </c>
      <c r="B746" t="s">
        <v>2309</v>
      </c>
      <c r="C746" t="s">
        <v>2310</v>
      </c>
      <c r="D746" t="s">
        <v>2309</v>
      </c>
      <c r="E746" t="s">
        <v>2309</v>
      </c>
      <c r="F746" t="s">
        <v>2310</v>
      </c>
      <c r="G746" s="79">
        <v>0</v>
      </c>
      <c r="H746" s="79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 s="67">
        <f t="shared" si="12"/>
        <v>0</v>
      </c>
    </row>
    <row r="747" spans="1:19" x14ac:dyDescent="0.2">
      <c r="A747" t="s">
        <v>2311</v>
      </c>
      <c r="B747" t="s">
        <v>2311</v>
      </c>
      <c r="C747" t="s">
        <v>2312</v>
      </c>
      <c r="D747" t="s">
        <v>2311</v>
      </c>
      <c r="E747" t="s">
        <v>2311</v>
      </c>
      <c r="F747" t="s">
        <v>2312</v>
      </c>
      <c r="G747" s="79">
        <v>0</v>
      </c>
      <c r="H747" s="79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 s="67">
        <f t="shared" si="12"/>
        <v>0</v>
      </c>
    </row>
    <row r="748" spans="1:19" x14ac:dyDescent="0.2">
      <c r="A748" t="s">
        <v>2313</v>
      </c>
      <c r="B748" t="s">
        <v>2313</v>
      </c>
      <c r="C748" t="s">
        <v>2314</v>
      </c>
      <c r="D748" t="s">
        <v>2313</v>
      </c>
      <c r="E748" t="s">
        <v>2313</v>
      </c>
      <c r="F748" t="s">
        <v>2314</v>
      </c>
      <c r="G748" s="79">
        <v>0</v>
      </c>
      <c r="H748" s="79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67">
        <f t="shared" si="12"/>
        <v>0</v>
      </c>
    </row>
    <row r="749" spans="1:19" x14ac:dyDescent="0.2">
      <c r="A749" t="s">
        <v>2315</v>
      </c>
      <c r="B749" t="s">
        <v>2315</v>
      </c>
      <c r="C749" t="s">
        <v>2316</v>
      </c>
      <c r="D749" t="s">
        <v>2315</v>
      </c>
      <c r="E749" t="s">
        <v>2315</v>
      </c>
      <c r="F749" t="s">
        <v>2316</v>
      </c>
      <c r="G749" s="79">
        <v>0</v>
      </c>
      <c r="H749" s="7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 s="67">
        <f t="shared" si="12"/>
        <v>0</v>
      </c>
    </row>
    <row r="750" spans="1:19" x14ac:dyDescent="0.2">
      <c r="A750" t="s">
        <v>2317</v>
      </c>
      <c r="B750" t="s">
        <v>2317</v>
      </c>
      <c r="C750" t="s">
        <v>2318</v>
      </c>
      <c r="D750" t="s">
        <v>2317</v>
      </c>
      <c r="E750" t="s">
        <v>2317</v>
      </c>
      <c r="F750" t="s">
        <v>2318</v>
      </c>
      <c r="G750" s="79">
        <v>0</v>
      </c>
      <c r="H750" s="79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 s="67">
        <f t="shared" si="12"/>
        <v>0</v>
      </c>
    </row>
    <row r="751" spans="1:19" x14ac:dyDescent="0.2">
      <c r="A751" t="s">
        <v>2319</v>
      </c>
      <c r="B751" t="s">
        <v>2319</v>
      </c>
      <c r="C751" t="s">
        <v>2320</v>
      </c>
      <c r="D751" t="s">
        <v>2319</v>
      </c>
      <c r="E751" t="s">
        <v>2319</v>
      </c>
      <c r="F751" t="s">
        <v>2320</v>
      </c>
      <c r="G751" s="79">
        <v>0</v>
      </c>
      <c r="H751" s="79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 s="67">
        <f t="shared" si="12"/>
        <v>0</v>
      </c>
    </row>
    <row r="752" spans="1:19" x14ac:dyDescent="0.2">
      <c r="A752" t="s">
        <v>2321</v>
      </c>
      <c r="B752" t="s">
        <v>2321</v>
      </c>
      <c r="C752" t="s">
        <v>2322</v>
      </c>
      <c r="D752" t="s">
        <v>2321</v>
      </c>
      <c r="E752" t="s">
        <v>2321</v>
      </c>
      <c r="F752" t="s">
        <v>2322</v>
      </c>
      <c r="G752" s="79">
        <v>0</v>
      </c>
      <c r="H752" s="79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 s="67">
        <f t="shared" si="12"/>
        <v>0</v>
      </c>
    </row>
    <row r="753" spans="1:19" x14ac:dyDescent="0.2">
      <c r="A753" t="s">
        <v>2323</v>
      </c>
      <c r="B753" t="s">
        <v>2323</v>
      </c>
      <c r="C753" t="s">
        <v>2324</v>
      </c>
      <c r="D753" t="s">
        <v>2323</v>
      </c>
      <c r="E753" t="s">
        <v>2323</v>
      </c>
      <c r="F753" t="s">
        <v>2324</v>
      </c>
      <c r="G753" s="79">
        <v>0</v>
      </c>
      <c r="H753" s="79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 s="67">
        <f t="shared" si="12"/>
        <v>0</v>
      </c>
    </row>
    <row r="754" spans="1:19" x14ac:dyDescent="0.2">
      <c r="A754" t="s">
        <v>2325</v>
      </c>
      <c r="B754" t="s">
        <v>2325</v>
      </c>
      <c r="C754" t="s">
        <v>2326</v>
      </c>
      <c r="D754" t="s">
        <v>2325</v>
      </c>
      <c r="E754" t="s">
        <v>2325</v>
      </c>
      <c r="F754" t="s">
        <v>2326</v>
      </c>
      <c r="G754" s="79">
        <v>0</v>
      </c>
      <c r="H754" s="79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 s="67">
        <f t="shared" si="12"/>
        <v>0</v>
      </c>
    </row>
    <row r="755" spans="1:19" x14ac:dyDescent="0.2">
      <c r="A755" t="s">
        <v>2327</v>
      </c>
      <c r="B755" t="s">
        <v>2327</v>
      </c>
      <c r="C755" t="s">
        <v>2328</v>
      </c>
      <c r="D755" t="s">
        <v>2327</v>
      </c>
      <c r="E755" t="s">
        <v>2327</v>
      </c>
      <c r="F755" t="s">
        <v>2328</v>
      </c>
      <c r="G755" s="79">
        <v>0</v>
      </c>
      <c r="H755" s="79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67">
        <f t="shared" si="12"/>
        <v>0</v>
      </c>
    </row>
    <row r="756" spans="1:19" x14ac:dyDescent="0.2">
      <c r="A756" t="s">
        <v>2329</v>
      </c>
      <c r="B756" t="s">
        <v>2329</v>
      </c>
      <c r="C756" t="s">
        <v>2330</v>
      </c>
      <c r="D756" t="s">
        <v>2329</v>
      </c>
      <c r="E756" t="s">
        <v>2329</v>
      </c>
      <c r="F756" t="s">
        <v>2330</v>
      </c>
      <c r="G756" s="79">
        <v>0</v>
      </c>
      <c r="H756" s="79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s="67">
        <f t="shared" si="12"/>
        <v>0</v>
      </c>
    </row>
    <row r="757" spans="1:19" x14ac:dyDescent="0.2">
      <c r="A757" t="s">
        <v>2331</v>
      </c>
      <c r="B757" t="s">
        <v>2331</v>
      </c>
      <c r="C757" t="s">
        <v>2332</v>
      </c>
      <c r="D757" t="s">
        <v>2331</v>
      </c>
      <c r="E757" t="s">
        <v>2331</v>
      </c>
      <c r="F757" t="s">
        <v>2332</v>
      </c>
      <c r="G757" s="79">
        <v>0</v>
      </c>
      <c r="H757" s="79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 s="67">
        <f t="shared" si="12"/>
        <v>0</v>
      </c>
    </row>
    <row r="758" spans="1:19" x14ac:dyDescent="0.2">
      <c r="A758" t="s">
        <v>2333</v>
      </c>
      <c r="B758" t="s">
        <v>2333</v>
      </c>
      <c r="C758" t="s">
        <v>2334</v>
      </c>
      <c r="D758" t="s">
        <v>2333</v>
      </c>
      <c r="E758" t="s">
        <v>2333</v>
      </c>
      <c r="F758" t="s">
        <v>2334</v>
      </c>
      <c r="G758" s="79">
        <v>0</v>
      </c>
      <c r="H758" s="79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 s="67">
        <f t="shared" si="12"/>
        <v>0</v>
      </c>
    </row>
    <row r="759" spans="1:19" x14ac:dyDescent="0.2">
      <c r="A759" t="s">
        <v>2335</v>
      </c>
      <c r="B759" t="s">
        <v>2335</v>
      </c>
      <c r="C759" t="s">
        <v>2336</v>
      </c>
      <c r="D759" t="s">
        <v>2335</v>
      </c>
      <c r="E759" t="s">
        <v>2335</v>
      </c>
      <c r="F759" t="s">
        <v>2336</v>
      </c>
      <c r="G759" s="79">
        <v>0</v>
      </c>
      <c r="H759" s="7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 s="67">
        <f t="shared" si="12"/>
        <v>0</v>
      </c>
    </row>
    <row r="760" spans="1:19" x14ac:dyDescent="0.2">
      <c r="A760" t="s">
        <v>2337</v>
      </c>
      <c r="B760" t="s">
        <v>2337</v>
      </c>
      <c r="C760" t="s">
        <v>2338</v>
      </c>
      <c r="D760" t="s">
        <v>2337</v>
      </c>
      <c r="E760" t="s">
        <v>2337</v>
      </c>
      <c r="F760" t="s">
        <v>2338</v>
      </c>
      <c r="G760" s="79">
        <v>0</v>
      </c>
      <c r="H760" s="79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67">
        <f t="shared" si="12"/>
        <v>0</v>
      </c>
    </row>
    <row r="761" spans="1:19" x14ac:dyDescent="0.2">
      <c r="A761" t="s">
        <v>2339</v>
      </c>
      <c r="B761" t="s">
        <v>2339</v>
      </c>
      <c r="C761" t="s">
        <v>2340</v>
      </c>
      <c r="D761" t="s">
        <v>2339</v>
      </c>
      <c r="E761" t="s">
        <v>2339</v>
      </c>
      <c r="F761" t="s">
        <v>2340</v>
      </c>
      <c r="G761" s="79">
        <v>0</v>
      </c>
      <c r="H761" s="79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67">
        <f t="shared" si="12"/>
        <v>0</v>
      </c>
    </row>
    <row r="762" spans="1:19" x14ac:dyDescent="0.2">
      <c r="A762" t="s">
        <v>2341</v>
      </c>
      <c r="B762" t="s">
        <v>2341</v>
      </c>
      <c r="C762" t="s">
        <v>2342</v>
      </c>
      <c r="D762" t="s">
        <v>2341</v>
      </c>
      <c r="E762" t="s">
        <v>2341</v>
      </c>
      <c r="F762" t="s">
        <v>2342</v>
      </c>
      <c r="G762" s="79">
        <v>0</v>
      </c>
      <c r="H762" s="79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 s="67">
        <f t="shared" si="12"/>
        <v>0</v>
      </c>
    </row>
    <row r="763" spans="1:19" x14ac:dyDescent="0.2">
      <c r="A763" t="s">
        <v>2343</v>
      </c>
      <c r="B763" t="s">
        <v>2343</v>
      </c>
      <c r="C763" t="s">
        <v>2344</v>
      </c>
      <c r="D763" t="s">
        <v>2343</v>
      </c>
      <c r="E763" t="s">
        <v>2343</v>
      </c>
      <c r="F763" t="s">
        <v>2344</v>
      </c>
      <c r="G763" s="79">
        <v>0</v>
      </c>
      <c r="H763" s="79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s="67">
        <f t="shared" si="12"/>
        <v>0</v>
      </c>
    </row>
    <row r="764" spans="1:19" x14ac:dyDescent="0.2">
      <c r="A764" t="s">
        <v>2345</v>
      </c>
      <c r="B764" t="s">
        <v>2345</v>
      </c>
      <c r="C764" t="s">
        <v>2346</v>
      </c>
      <c r="D764" t="s">
        <v>2345</v>
      </c>
      <c r="E764" t="s">
        <v>2345</v>
      </c>
      <c r="F764" t="s">
        <v>2346</v>
      </c>
      <c r="G764" s="79">
        <v>0</v>
      </c>
      <c r="H764" s="79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 s="67">
        <f t="shared" si="12"/>
        <v>0</v>
      </c>
    </row>
    <row r="765" spans="1:19" x14ac:dyDescent="0.2">
      <c r="A765" t="s">
        <v>2347</v>
      </c>
      <c r="B765" t="s">
        <v>2347</v>
      </c>
      <c r="C765" t="s">
        <v>2348</v>
      </c>
      <c r="D765" t="s">
        <v>2347</v>
      </c>
      <c r="E765" t="s">
        <v>2347</v>
      </c>
      <c r="F765" t="s">
        <v>2348</v>
      </c>
      <c r="G765" s="79">
        <v>0</v>
      </c>
      <c r="H765" s="79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 s="67">
        <f t="shared" si="12"/>
        <v>0</v>
      </c>
    </row>
    <row r="766" spans="1:19" x14ac:dyDescent="0.2">
      <c r="A766" t="s">
        <v>2349</v>
      </c>
      <c r="B766" t="s">
        <v>2349</v>
      </c>
      <c r="C766" t="s">
        <v>2350</v>
      </c>
      <c r="D766" t="s">
        <v>2349</v>
      </c>
      <c r="E766" t="s">
        <v>2349</v>
      </c>
      <c r="F766" t="s">
        <v>2350</v>
      </c>
      <c r="G766" s="79">
        <v>0</v>
      </c>
      <c r="H766" s="79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 s="67">
        <f t="shared" si="12"/>
        <v>0</v>
      </c>
    </row>
    <row r="767" spans="1:19" x14ac:dyDescent="0.2">
      <c r="A767" t="s">
        <v>2351</v>
      </c>
      <c r="B767" t="s">
        <v>2351</v>
      </c>
      <c r="C767" t="s">
        <v>2352</v>
      </c>
      <c r="D767" t="s">
        <v>2351</v>
      </c>
      <c r="E767" t="s">
        <v>2351</v>
      </c>
      <c r="F767" t="s">
        <v>2352</v>
      </c>
      <c r="G767" s="79">
        <v>0</v>
      </c>
      <c r="H767" s="79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 s="67">
        <f t="shared" si="12"/>
        <v>0</v>
      </c>
    </row>
    <row r="768" spans="1:19" x14ac:dyDescent="0.2">
      <c r="A768" t="s">
        <v>2353</v>
      </c>
      <c r="B768" t="s">
        <v>2353</v>
      </c>
      <c r="C768" t="s">
        <v>2354</v>
      </c>
      <c r="D768" t="s">
        <v>2353</v>
      </c>
      <c r="E768" t="s">
        <v>2353</v>
      </c>
      <c r="F768" t="s">
        <v>2354</v>
      </c>
      <c r="G768" s="79">
        <v>0</v>
      </c>
      <c r="H768" s="79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67">
        <f t="shared" si="12"/>
        <v>0</v>
      </c>
    </row>
    <row r="769" spans="1:19" x14ac:dyDescent="0.2">
      <c r="A769" t="s">
        <v>2355</v>
      </c>
      <c r="B769" t="s">
        <v>2355</v>
      </c>
      <c r="C769" t="s">
        <v>2356</v>
      </c>
      <c r="D769" t="s">
        <v>2355</v>
      </c>
      <c r="E769" t="s">
        <v>2355</v>
      </c>
      <c r="F769" t="s">
        <v>2356</v>
      </c>
      <c r="G769" s="79">
        <v>0</v>
      </c>
      <c r="H769" s="7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s="67">
        <f t="shared" si="12"/>
        <v>0</v>
      </c>
    </row>
    <row r="770" spans="1:19" x14ac:dyDescent="0.2">
      <c r="A770" t="s">
        <v>2357</v>
      </c>
      <c r="B770" t="s">
        <v>2357</v>
      </c>
      <c r="C770" t="s">
        <v>2358</v>
      </c>
      <c r="D770" t="s">
        <v>2357</v>
      </c>
      <c r="E770" t="s">
        <v>2357</v>
      </c>
      <c r="F770" t="s">
        <v>2358</v>
      </c>
      <c r="G770" s="79">
        <v>0</v>
      </c>
      <c r="H770" s="79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 s="67">
        <f t="shared" si="12"/>
        <v>0</v>
      </c>
    </row>
    <row r="771" spans="1:19" x14ac:dyDescent="0.2">
      <c r="A771" t="s">
        <v>2359</v>
      </c>
      <c r="B771" t="s">
        <v>2359</v>
      </c>
      <c r="C771" t="s">
        <v>2360</v>
      </c>
      <c r="D771" t="s">
        <v>2359</v>
      </c>
      <c r="E771" t="s">
        <v>2359</v>
      </c>
      <c r="F771" t="s">
        <v>2360</v>
      </c>
      <c r="G771" s="79">
        <v>0</v>
      </c>
      <c r="H771" s="79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s="67">
        <f t="shared" si="12"/>
        <v>0</v>
      </c>
    </row>
    <row r="772" spans="1:19" x14ac:dyDescent="0.2">
      <c r="A772" t="s">
        <v>2361</v>
      </c>
      <c r="B772" t="s">
        <v>2361</v>
      </c>
      <c r="C772" t="s">
        <v>2362</v>
      </c>
      <c r="D772" t="s">
        <v>2361</v>
      </c>
      <c r="E772" t="s">
        <v>2361</v>
      </c>
      <c r="F772" t="s">
        <v>2362</v>
      </c>
      <c r="G772" s="79">
        <v>0</v>
      </c>
      <c r="H772" s="79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s="67">
        <f t="shared" si="12"/>
        <v>0</v>
      </c>
    </row>
    <row r="773" spans="1:19" x14ac:dyDescent="0.2">
      <c r="A773" t="s">
        <v>2363</v>
      </c>
      <c r="B773" t="s">
        <v>2363</v>
      </c>
      <c r="C773" t="s">
        <v>2364</v>
      </c>
      <c r="D773" t="s">
        <v>2363</v>
      </c>
      <c r="E773" t="s">
        <v>2363</v>
      </c>
      <c r="F773" t="s">
        <v>2364</v>
      </c>
      <c r="G773" s="79">
        <v>0</v>
      </c>
      <c r="H773" s="79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s="67">
        <f t="shared" ref="S773:S832" si="13">SUM(G773:R773)</f>
        <v>0</v>
      </c>
    </row>
    <row r="774" spans="1:19" x14ac:dyDescent="0.2">
      <c r="A774" t="s">
        <v>2365</v>
      </c>
      <c r="B774" t="s">
        <v>2365</v>
      </c>
      <c r="C774" t="s">
        <v>2366</v>
      </c>
      <c r="D774" t="s">
        <v>2365</v>
      </c>
      <c r="E774" t="s">
        <v>2365</v>
      </c>
      <c r="F774" t="s">
        <v>2366</v>
      </c>
      <c r="G774" s="79">
        <v>0</v>
      </c>
      <c r="H774" s="79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 s="67">
        <f t="shared" si="13"/>
        <v>0</v>
      </c>
    </row>
    <row r="775" spans="1:19" x14ac:dyDescent="0.2">
      <c r="A775" t="s">
        <v>2367</v>
      </c>
      <c r="B775" t="s">
        <v>2367</v>
      </c>
      <c r="C775" t="s">
        <v>2368</v>
      </c>
      <c r="D775" t="s">
        <v>2367</v>
      </c>
      <c r="E775" t="s">
        <v>2367</v>
      </c>
      <c r="F775" t="s">
        <v>2368</v>
      </c>
      <c r="G775" s="79">
        <v>0</v>
      </c>
      <c r="H775" s="79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 s="67">
        <f t="shared" si="13"/>
        <v>0</v>
      </c>
    </row>
    <row r="776" spans="1:19" x14ac:dyDescent="0.2">
      <c r="A776" t="s">
        <v>2369</v>
      </c>
      <c r="B776" t="s">
        <v>2369</v>
      </c>
      <c r="C776" t="s">
        <v>2370</v>
      </c>
      <c r="D776" t="s">
        <v>2369</v>
      </c>
      <c r="E776" t="s">
        <v>2369</v>
      </c>
      <c r="F776" t="s">
        <v>2370</v>
      </c>
      <c r="G776" s="79">
        <v>0</v>
      </c>
      <c r="H776" s="79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 s="67">
        <f t="shared" si="13"/>
        <v>0</v>
      </c>
    </row>
    <row r="777" spans="1:19" x14ac:dyDescent="0.2">
      <c r="A777" t="s">
        <v>2371</v>
      </c>
      <c r="B777" t="s">
        <v>2371</v>
      </c>
      <c r="C777" t="s">
        <v>2372</v>
      </c>
      <c r="D777" t="s">
        <v>2371</v>
      </c>
      <c r="E777" t="s">
        <v>2371</v>
      </c>
      <c r="F777" t="s">
        <v>2372</v>
      </c>
      <c r="G777" s="79">
        <v>0</v>
      </c>
      <c r="H777" s="79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 s="67">
        <f t="shared" si="13"/>
        <v>0</v>
      </c>
    </row>
    <row r="778" spans="1:19" x14ac:dyDescent="0.2">
      <c r="A778" t="s">
        <v>2373</v>
      </c>
      <c r="B778" t="s">
        <v>2373</v>
      </c>
      <c r="C778" t="s">
        <v>2374</v>
      </c>
      <c r="D778" t="s">
        <v>2373</v>
      </c>
      <c r="E778" t="s">
        <v>2373</v>
      </c>
      <c r="F778" t="s">
        <v>2374</v>
      </c>
      <c r="G778" s="79">
        <v>0</v>
      </c>
      <c r="H778" s="79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 s="67">
        <f t="shared" si="13"/>
        <v>0</v>
      </c>
    </row>
    <row r="779" spans="1:19" x14ac:dyDescent="0.2">
      <c r="A779" t="s">
        <v>2375</v>
      </c>
      <c r="B779" t="s">
        <v>2375</v>
      </c>
      <c r="C779" t="s">
        <v>2376</v>
      </c>
      <c r="D779" t="s">
        <v>2375</v>
      </c>
      <c r="E779" t="s">
        <v>2375</v>
      </c>
      <c r="F779" t="s">
        <v>2376</v>
      </c>
      <c r="G779" s="79">
        <v>0</v>
      </c>
      <c r="H779" s="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 s="67">
        <f t="shared" si="13"/>
        <v>0</v>
      </c>
    </row>
    <row r="780" spans="1:19" x14ac:dyDescent="0.2">
      <c r="A780" t="s">
        <v>2377</v>
      </c>
      <c r="B780" t="s">
        <v>2377</v>
      </c>
      <c r="C780" t="s">
        <v>2378</v>
      </c>
      <c r="D780" t="s">
        <v>2377</v>
      </c>
      <c r="E780" t="s">
        <v>2377</v>
      </c>
      <c r="F780" t="s">
        <v>2378</v>
      </c>
      <c r="G780" s="79">
        <v>0</v>
      </c>
      <c r="H780" s="79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 s="67">
        <f t="shared" si="13"/>
        <v>0</v>
      </c>
    </row>
    <row r="781" spans="1:19" x14ac:dyDescent="0.2">
      <c r="A781" t="s">
        <v>2379</v>
      </c>
      <c r="B781" t="s">
        <v>2379</v>
      </c>
      <c r="C781" t="s">
        <v>2380</v>
      </c>
      <c r="D781" t="s">
        <v>2379</v>
      </c>
      <c r="E781" t="s">
        <v>2379</v>
      </c>
      <c r="F781" t="s">
        <v>2380</v>
      </c>
      <c r="G781" s="79">
        <v>0</v>
      </c>
      <c r="H781" s="79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 s="67">
        <f t="shared" si="13"/>
        <v>0</v>
      </c>
    </row>
    <row r="782" spans="1:19" x14ac:dyDescent="0.2">
      <c r="A782" t="s">
        <v>2381</v>
      </c>
      <c r="B782" t="s">
        <v>2381</v>
      </c>
      <c r="C782" t="s">
        <v>2382</v>
      </c>
      <c r="D782" t="s">
        <v>2381</v>
      </c>
      <c r="E782" t="s">
        <v>2381</v>
      </c>
      <c r="F782" t="s">
        <v>2382</v>
      </c>
      <c r="G782" s="79">
        <v>0</v>
      </c>
      <c r="H782" s="79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 s="67">
        <f t="shared" si="13"/>
        <v>0</v>
      </c>
    </row>
    <row r="783" spans="1:19" x14ac:dyDescent="0.2">
      <c r="A783" t="s">
        <v>2383</v>
      </c>
      <c r="B783" t="s">
        <v>2383</v>
      </c>
      <c r="C783" t="s">
        <v>2384</v>
      </c>
      <c r="D783" t="s">
        <v>2383</v>
      </c>
      <c r="E783" t="s">
        <v>2383</v>
      </c>
      <c r="F783" t="s">
        <v>2384</v>
      </c>
      <c r="G783" s="79">
        <v>0</v>
      </c>
      <c r="H783" s="79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 s="67">
        <f t="shared" si="13"/>
        <v>0</v>
      </c>
    </row>
    <row r="784" spans="1:19" x14ac:dyDescent="0.2">
      <c r="A784" t="s">
        <v>2385</v>
      </c>
      <c r="B784" t="s">
        <v>2385</v>
      </c>
      <c r="C784" t="s">
        <v>2386</v>
      </c>
      <c r="D784" t="s">
        <v>2385</v>
      </c>
      <c r="E784" t="s">
        <v>2385</v>
      </c>
      <c r="F784" t="s">
        <v>2386</v>
      </c>
      <c r="G784" s="79">
        <v>0</v>
      </c>
      <c r="H784" s="79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 s="67">
        <f t="shared" si="13"/>
        <v>0</v>
      </c>
    </row>
    <row r="785" spans="1:19" x14ac:dyDescent="0.2">
      <c r="A785" t="s">
        <v>2387</v>
      </c>
      <c r="B785" t="s">
        <v>2387</v>
      </c>
      <c r="C785" t="s">
        <v>2388</v>
      </c>
      <c r="D785" t="s">
        <v>2387</v>
      </c>
      <c r="E785" t="s">
        <v>2387</v>
      </c>
      <c r="F785" t="s">
        <v>2388</v>
      </c>
      <c r="G785" s="79">
        <v>0</v>
      </c>
      <c r="H785" s="79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 s="67">
        <f t="shared" si="13"/>
        <v>0</v>
      </c>
    </row>
    <row r="786" spans="1:19" x14ac:dyDescent="0.2">
      <c r="A786" t="s">
        <v>2389</v>
      </c>
      <c r="B786" t="s">
        <v>2389</v>
      </c>
      <c r="C786" t="s">
        <v>2390</v>
      </c>
      <c r="D786" t="s">
        <v>2389</v>
      </c>
      <c r="E786" t="s">
        <v>2389</v>
      </c>
      <c r="F786" t="s">
        <v>2390</v>
      </c>
      <c r="G786" s="79">
        <v>0</v>
      </c>
      <c r="H786" s="79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 s="67">
        <f t="shared" si="13"/>
        <v>0</v>
      </c>
    </row>
    <row r="787" spans="1:19" x14ac:dyDescent="0.2">
      <c r="A787" t="s">
        <v>2391</v>
      </c>
      <c r="B787" t="s">
        <v>2391</v>
      </c>
      <c r="C787" t="s">
        <v>2392</v>
      </c>
      <c r="D787" t="s">
        <v>2391</v>
      </c>
      <c r="E787" t="s">
        <v>2391</v>
      </c>
      <c r="F787" t="s">
        <v>2392</v>
      </c>
      <c r="G787" s="79">
        <v>0</v>
      </c>
      <c r="H787" s="79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 s="67">
        <f t="shared" si="13"/>
        <v>0</v>
      </c>
    </row>
    <row r="788" spans="1:19" x14ac:dyDescent="0.2">
      <c r="A788" t="s">
        <v>2393</v>
      </c>
      <c r="B788" t="s">
        <v>2393</v>
      </c>
      <c r="C788" t="s">
        <v>2394</v>
      </c>
      <c r="D788" t="s">
        <v>2393</v>
      </c>
      <c r="E788" t="s">
        <v>2393</v>
      </c>
      <c r="F788" t="s">
        <v>2394</v>
      </c>
      <c r="G788" s="79">
        <v>0</v>
      </c>
      <c r="H788" s="79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67">
        <f t="shared" si="13"/>
        <v>0</v>
      </c>
    </row>
    <row r="789" spans="1:19" x14ac:dyDescent="0.2">
      <c r="A789" t="s">
        <v>2395</v>
      </c>
      <c r="B789" t="s">
        <v>2395</v>
      </c>
      <c r="C789" t="s">
        <v>2396</v>
      </c>
      <c r="D789" t="s">
        <v>2395</v>
      </c>
      <c r="E789" t="s">
        <v>2395</v>
      </c>
      <c r="F789" t="s">
        <v>2396</v>
      </c>
      <c r="G789" s="79">
        <v>0</v>
      </c>
      <c r="H789" s="7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 s="67">
        <f t="shared" si="13"/>
        <v>0</v>
      </c>
    </row>
    <row r="790" spans="1:19" x14ac:dyDescent="0.2">
      <c r="A790" t="s">
        <v>2397</v>
      </c>
      <c r="B790" t="s">
        <v>2397</v>
      </c>
      <c r="C790" t="s">
        <v>2398</v>
      </c>
      <c r="D790" t="s">
        <v>2397</v>
      </c>
      <c r="E790" t="s">
        <v>2397</v>
      </c>
      <c r="F790" t="s">
        <v>2398</v>
      </c>
      <c r="G790" s="79">
        <v>0</v>
      </c>
      <c r="H790" s="79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67">
        <f t="shared" si="13"/>
        <v>0</v>
      </c>
    </row>
    <row r="791" spans="1:19" x14ac:dyDescent="0.2">
      <c r="A791" t="s">
        <v>2399</v>
      </c>
      <c r="B791" t="s">
        <v>2399</v>
      </c>
      <c r="C791" t="s">
        <v>2400</v>
      </c>
      <c r="D791" t="s">
        <v>2399</v>
      </c>
      <c r="E791" t="s">
        <v>2399</v>
      </c>
      <c r="F791" t="s">
        <v>2400</v>
      </c>
      <c r="G791" s="79">
        <v>0</v>
      </c>
      <c r="H791" s="79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67">
        <f t="shared" si="13"/>
        <v>0</v>
      </c>
    </row>
    <row r="792" spans="1:19" x14ac:dyDescent="0.2">
      <c r="A792" t="s">
        <v>2401</v>
      </c>
      <c r="B792" t="s">
        <v>2401</v>
      </c>
      <c r="C792" t="s">
        <v>2402</v>
      </c>
      <c r="D792" t="s">
        <v>2401</v>
      </c>
      <c r="E792" t="s">
        <v>2401</v>
      </c>
      <c r="F792" t="s">
        <v>2402</v>
      </c>
      <c r="G792" s="79">
        <v>0</v>
      </c>
      <c r="H792" s="79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 s="67">
        <f t="shared" si="13"/>
        <v>0</v>
      </c>
    </row>
    <row r="793" spans="1:19" x14ac:dyDescent="0.2">
      <c r="A793" t="s">
        <v>2403</v>
      </c>
      <c r="B793" t="s">
        <v>2403</v>
      </c>
      <c r="C793" t="s">
        <v>2404</v>
      </c>
      <c r="D793" t="s">
        <v>2403</v>
      </c>
      <c r="E793" t="s">
        <v>2403</v>
      </c>
      <c r="F793" t="s">
        <v>2404</v>
      </c>
      <c r="G793" s="79">
        <v>0</v>
      </c>
      <c r="H793" s="79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 s="67">
        <f t="shared" si="13"/>
        <v>0</v>
      </c>
    </row>
    <row r="794" spans="1:19" x14ac:dyDescent="0.2">
      <c r="A794" t="s">
        <v>2405</v>
      </c>
      <c r="B794" t="s">
        <v>2405</v>
      </c>
      <c r="C794" t="s">
        <v>2406</v>
      </c>
      <c r="D794" t="s">
        <v>2405</v>
      </c>
      <c r="E794" t="s">
        <v>2405</v>
      </c>
      <c r="F794" t="s">
        <v>2406</v>
      </c>
      <c r="G794" s="79">
        <v>0</v>
      </c>
      <c r="H794" s="79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 s="67">
        <f t="shared" si="13"/>
        <v>0</v>
      </c>
    </row>
    <row r="795" spans="1:19" x14ac:dyDescent="0.2">
      <c r="A795" t="s">
        <v>2407</v>
      </c>
      <c r="B795" t="s">
        <v>2407</v>
      </c>
      <c r="C795" t="s">
        <v>2408</v>
      </c>
      <c r="D795" t="s">
        <v>2407</v>
      </c>
      <c r="E795" t="s">
        <v>2407</v>
      </c>
      <c r="F795" t="s">
        <v>2408</v>
      </c>
      <c r="G795" s="79">
        <v>0</v>
      </c>
      <c r="H795" s="79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67">
        <f t="shared" si="13"/>
        <v>0</v>
      </c>
    </row>
    <row r="796" spans="1:19" x14ac:dyDescent="0.2">
      <c r="A796" t="s">
        <v>2409</v>
      </c>
      <c r="B796" t="s">
        <v>2409</v>
      </c>
      <c r="C796" t="s">
        <v>2410</v>
      </c>
      <c r="D796" t="s">
        <v>2409</v>
      </c>
      <c r="E796" t="s">
        <v>2409</v>
      </c>
      <c r="F796" t="s">
        <v>2410</v>
      </c>
      <c r="G796" s="79">
        <v>0</v>
      </c>
      <c r="H796" s="79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67">
        <f t="shared" si="13"/>
        <v>0</v>
      </c>
    </row>
    <row r="797" spans="1:19" x14ac:dyDescent="0.2">
      <c r="A797" t="s">
        <v>2411</v>
      </c>
      <c r="B797" t="s">
        <v>2411</v>
      </c>
      <c r="C797" t="s">
        <v>2412</v>
      </c>
      <c r="D797" t="s">
        <v>2411</v>
      </c>
      <c r="E797" t="s">
        <v>2411</v>
      </c>
      <c r="F797" t="s">
        <v>2412</v>
      </c>
      <c r="G797" s="79">
        <v>0</v>
      </c>
      <c r="H797" s="79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67">
        <f t="shared" si="13"/>
        <v>0</v>
      </c>
    </row>
    <row r="798" spans="1:19" x14ac:dyDescent="0.2">
      <c r="A798" t="s">
        <v>2413</v>
      </c>
      <c r="B798" t="s">
        <v>2413</v>
      </c>
      <c r="C798" t="s">
        <v>2414</v>
      </c>
      <c r="D798" t="s">
        <v>2413</v>
      </c>
      <c r="E798" t="s">
        <v>2413</v>
      </c>
      <c r="F798" t="s">
        <v>2414</v>
      </c>
      <c r="G798" s="79">
        <v>0</v>
      </c>
      <c r="H798" s="79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s="67">
        <f t="shared" si="13"/>
        <v>0</v>
      </c>
    </row>
    <row r="799" spans="1:19" x14ac:dyDescent="0.2">
      <c r="A799" t="s">
        <v>2415</v>
      </c>
      <c r="B799" t="s">
        <v>2415</v>
      </c>
      <c r="C799" t="s">
        <v>2416</v>
      </c>
      <c r="D799" t="s">
        <v>2415</v>
      </c>
      <c r="E799" t="s">
        <v>2415</v>
      </c>
      <c r="F799" t="s">
        <v>2416</v>
      </c>
      <c r="G799" s="79">
        <v>0</v>
      </c>
      <c r="H799" s="7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 s="67">
        <f t="shared" si="13"/>
        <v>0</v>
      </c>
    </row>
    <row r="800" spans="1:19" x14ac:dyDescent="0.2">
      <c r="A800" t="s">
        <v>2417</v>
      </c>
      <c r="B800" t="s">
        <v>2417</v>
      </c>
      <c r="C800" t="s">
        <v>2418</v>
      </c>
      <c r="D800" t="s">
        <v>2417</v>
      </c>
      <c r="E800" t="s">
        <v>2417</v>
      </c>
      <c r="F800" t="s">
        <v>2418</v>
      </c>
      <c r="G800" s="79">
        <v>0</v>
      </c>
      <c r="H800" s="79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 s="67">
        <f t="shared" si="13"/>
        <v>0</v>
      </c>
    </row>
    <row r="801" spans="1:19" x14ac:dyDescent="0.2">
      <c r="A801" t="s">
        <v>2419</v>
      </c>
      <c r="B801" t="s">
        <v>2419</v>
      </c>
      <c r="C801" t="s">
        <v>2420</v>
      </c>
      <c r="D801" t="s">
        <v>2419</v>
      </c>
      <c r="E801" t="s">
        <v>2419</v>
      </c>
      <c r="F801" t="s">
        <v>2420</v>
      </c>
      <c r="G801" s="79">
        <v>0</v>
      </c>
      <c r="H801" s="79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 s="67">
        <f t="shared" si="13"/>
        <v>0</v>
      </c>
    </row>
    <row r="802" spans="1:19" x14ac:dyDescent="0.2">
      <c r="A802" t="s">
        <v>2421</v>
      </c>
      <c r="B802" t="s">
        <v>2421</v>
      </c>
      <c r="C802" t="s">
        <v>2422</v>
      </c>
      <c r="D802" t="s">
        <v>2421</v>
      </c>
      <c r="E802" t="s">
        <v>2421</v>
      </c>
      <c r="F802" t="s">
        <v>2422</v>
      </c>
      <c r="G802" s="79">
        <v>0</v>
      </c>
      <c r="H802" s="79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67">
        <f t="shared" si="13"/>
        <v>0</v>
      </c>
    </row>
    <row r="803" spans="1:19" x14ac:dyDescent="0.2">
      <c r="A803" t="s">
        <v>2423</v>
      </c>
      <c r="B803" t="s">
        <v>2423</v>
      </c>
      <c r="C803" t="s">
        <v>2424</v>
      </c>
      <c r="D803" t="s">
        <v>2423</v>
      </c>
      <c r="E803" t="s">
        <v>2423</v>
      </c>
      <c r="F803" t="s">
        <v>2424</v>
      </c>
      <c r="G803" s="79">
        <v>0</v>
      </c>
      <c r="H803" s="79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 s="67">
        <f t="shared" si="13"/>
        <v>0</v>
      </c>
    </row>
    <row r="804" spans="1:19" x14ac:dyDescent="0.2">
      <c r="A804" t="s">
        <v>2425</v>
      </c>
      <c r="B804" t="s">
        <v>2425</v>
      </c>
      <c r="C804" t="s">
        <v>2426</v>
      </c>
      <c r="D804" t="s">
        <v>2425</v>
      </c>
      <c r="E804" t="s">
        <v>2425</v>
      </c>
      <c r="F804" t="s">
        <v>2426</v>
      </c>
      <c r="G804" s="79">
        <v>0</v>
      </c>
      <c r="H804" s="79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s="67">
        <f t="shared" si="13"/>
        <v>0</v>
      </c>
    </row>
    <row r="805" spans="1:19" x14ac:dyDescent="0.2">
      <c r="A805" t="s">
        <v>2427</v>
      </c>
      <c r="B805" t="s">
        <v>2427</v>
      </c>
      <c r="C805" t="s">
        <v>2428</v>
      </c>
      <c r="D805" t="s">
        <v>2427</v>
      </c>
      <c r="E805" t="s">
        <v>2427</v>
      </c>
      <c r="F805" t="s">
        <v>2428</v>
      </c>
      <c r="G805" s="79">
        <v>0</v>
      </c>
      <c r="H805" s="79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 s="67">
        <f t="shared" si="13"/>
        <v>0</v>
      </c>
    </row>
    <row r="806" spans="1:19" x14ac:dyDescent="0.2">
      <c r="A806" t="s">
        <v>2429</v>
      </c>
      <c r="B806" t="s">
        <v>2429</v>
      </c>
      <c r="C806" t="s">
        <v>2430</v>
      </c>
      <c r="D806" t="s">
        <v>2429</v>
      </c>
      <c r="E806" t="s">
        <v>2429</v>
      </c>
      <c r="F806" t="s">
        <v>2430</v>
      </c>
      <c r="G806" s="79">
        <v>0</v>
      </c>
      <c r="H806" s="79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67">
        <f t="shared" si="13"/>
        <v>0</v>
      </c>
    </row>
    <row r="807" spans="1:19" x14ac:dyDescent="0.2">
      <c r="A807" t="s">
        <v>2431</v>
      </c>
      <c r="B807" t="s">
        <v>2431</v>
      </c>
      <c r="C807" t="s">
        <v>2432</v>
      </c>
      <c r="D807" t="s">
        <v>2431</v>
      </c>
      <c r="E807" t="s">
        <v>2431</v>
      </c>
      <c r="F807" t="s">
        <v>2432</v>
      </c>
      <c r="G807" s="79">
        <v>0</v>
      </c>
      <c r="H807" s="79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 s="67">
        <f t="shared" si="13"/>
        <v>0</v>
      </c>
    </row>
    <row r="808" spans="1:19" x14ac:dyDescent="0.2">
      <c r="A808" t="s">
        <v>2433</v>
      </c>
      <c r="B808" t="s">
        <v>2433</v>
      </c>
      <c r="C808" t="s">
        <v>2434</v>
      </c>
      <c r="D808" t="s">
        <v>2433</v>
      </c>
      <c r="E808" t="s">
        <v>2433</v>
      </c>
      <c r="F808" t="s">
        <v>2434</v>
      </c>
      <c r="G808" s="79">
        <v>0</v>
      </c>
      <c r="H808" s="79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 s="67">
        <f t="shared" si="13"/>
        <v>0</v>
      </c>
    </row>
    <row r="809" spans="1:19" x14ac:dyDescent="0.2">
      <c r="A809" t="s">
        <v>2435</v>
      </c>
      <c r="B809" t="s">
        <v>2435</v>
      </c>
      <c r="C809" t="s">
        <v>2436</v>
      </c>
      <c r="D809" t="s">
        <v>2435</v>
      </c>
      <c r="E809" t="s">
        <v>2435</v>
      </c>
      <c r="F809" t="s">
        <v>2436</v>
      </c>
      <c r="G809" s="79">
        <v>0</v>
      </c>
      <c r="H809" s="7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 s="67">
        <f t="shared" si="13"/>
        <v>0</v>
      </c>
    </row>
    <row r="810" spans="1:19" x14ac:dyDescent="0.2">
      <c r="A810" t="s">
        <v>2437</v>
      </c>
      <c r="B810" t="s">
        <v>2437</v>
      </c>
      <c r="C810" t="s">
        <v>2438</v>
      </c>
      <c r="D810" t="s">
        <v>2437</v>
      </c>
      <c r="E810" t="s">
        <v>2437</v>
      </c>
      <c r="F810" t="s">
        <v>2438</v>
      </c>
      <c r="G810" s="79">
        <v>0</v>
      </c>
      <c r="H810" s="79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 s="67">
        <f t="shared" si="13"/>
        <v>0</v>
      </c>
    </row>
    <row r="811" spans="1:19" x14ac:dyDescent="0.2">
      <c r="A811" t="s">
        <v>2439</v>
      </c>
      <c r="B811" t="s">
        <v>2439</v>
      </c>
      <c r="C811" t="s">
        <v>2440</v>
      </c>
      <c r="D811" t="s">
        <v>2439</v>
      </c>
      <c r="E811" t="s">
        <v>2439</v>
      </c>
      <c r="F811" t="s">
        <v>2440</v>
      </c>
      <c r="G811" s="79">
        <v>0</v>
      </c>
      <c r="H811" s="79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67">
        <f t="shared" si="13"/>
        <v>0</v>
      </c>
    </row>
    <row r="812" spans="1:19" x14ac:dyDescent="0.2">
      <c r="A812" t="s">
        <v>2441</v>
      </c>
      <c r="B812" t="s">
        <v>2441</v>
      </c>
      <c r="C812" t="s">
        <v>2442</v>
      </c>
      <c r="D812" t="s">
        <v>2441</v>
      </c>
      <c r="E812" t="s">
        <v>2441</v>
      </c>
      <c r="F812" t="s">
        <v>2442</v>
      </c>
      <c r="G812" s="79">
        <v>0</v>
      </c>
      <c r="H812" s="79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s="67">
        <f t="shared" si="13"/>
        <v>0</v>
      </c>
    </row>
    <row r="813" spans="1:19" x14ac:dyDescent="0.2">
      <c r="A813" t="s">
        <v>2443</v>
      </c>
      <c r="B813" t="s">
        <v>2443</v>
      </c>
      <c r="C813" t="s">
        <v>2444</v>
      </c>
      <c r="D813" t="s">
        <v>2443</v>
      </c>
      <c r="E813" t="s">
        <v>2443</v>
      </c>
      <c r="F813" t="s">
        <v>2444</v>
      </c>
      <c r="G813" s="79">
        <v>0</v>
      </c>
      <c r="H813" s="79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 s="67">
        <f t="shared" si="13"/>
        <v>0</v>
      </c>
    </row>
    <row r="814" spans="1:19" x14ac:dyDescent="0.2">
      <c r="A814" t="s">
        <v>2445</v>
      </c>
      <c r="B814" t="s">
        <v>2445</v>
      </c>
      <c r="C814" t="s">
        <v>2446</v>
      </c>
      <c r="D814" t="s">
        <v>2445</v>
      </c>
      <c r="E814" t="s">
        <v>2445</v>
      </c>
      <c r="F814" t="s">
        <v>2446</v>
      </c>
      <c r="G814" s="79">
        <v>0</v>
      </c>
      <c r="H814" s="79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 s="67">
        <f t="shared" si="13"/>
        <v>0</v>
      </c>
    </row>
    <row r="815" spans="1:19" x14ac:dyDescent="0.2">
      <c r="A815" t="s">
        <v>2447</v>
      </c>
      <c r="B815" t="s">
        <v>2447</v>
      </c>
      <c r="C815" t="s">
        <v>2448</v>
      </c>
      <c r="D815" t="s">
        <v>2447</v>
      </c>
      <c r="E815" t="s">
        <v>2447</v>
      </c>
      <c r="F815" t="s">
        <v>2448</v>
      </c>
      <c r="G815" s="79">
        <v>0</v>
      </c>
      <c r="H815" s="79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 s="67">
        <f t="shared" si="13"/>
        <v>0</v>
      </c>
    </row>
    <row r="816" spans="1:19" x14ac:dyDescent="0.2">
      <c r="A816" t="s">
        <v>2449</v>
      </c>
      <c r="B816" t="s">
        <v>2449</v>
      </c>
      <c r="C816" t="s">
        <v>2450</v>
      </c>
      <c r="D816" t="s">
        <v>2449</v>
      </c>
      <c r="E816" t="s">
        <v>2449</v>
      </c>
      <c r="F816" t="s">
        <v>2450</v>
      </c>
      <c r="G816" s="79">
        <v>0</v>
      </c>
      <c r="H816" s="79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 s="67">
        <f t="shared" si="13"/>
        <v>0</v>
      </c>
    </row>
    <row r="817" spans="1:19" x14ac:dyDescent="0.2">
      <c r="A817" t="s">
        <v>2451</v>
      </c>
      <c r="B817" t="s">
        <v>2451</v>
      </c>
      <c r="C817" t="s">
        <v>2452</v>
      </c>
      <c r="D817" t="s">
        <v>2451</v>
      </c>
      <c r="E817" t="s">
        <v>2451</v>
      </c>
      <c r="F817" t="s">
        <v>2452</v>
      </c>
      <c r="G817" s="79">
        <v>0</v>
      </c>
      <c r="H817" s="79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 s="67">
        <f t="shared" si="13"/>
        <v>0</v>
      </c>
    </row>
    <row r="818" spans="1:19" x14ac:dyDescent="0.2">
      <c r="A818" t="s">
        <v>2453</v>
      </c>
      <c r="B818" t="s">
        <v>2453</v>
      </c>
      <c r="C818" t="s">
        <v>2454</v>
      </c>
      <c r="D818" t="s">
        <v>2453</v>
      </c>
      <c r="E818" t="s">
        <v>2453</v>
      </c>
      <c r="F818" t="s">
        <v>2454</v>
      </c>
      <c r="G818" s="79">
        <v>0</v>
      </c>
      <c r="H818" s="79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 s="67">
        <f t="shared" si="13"/>
        <v>0</v>
      </c>
    </row>
    <row r="819" spans="1:19" x14ac:dyDescent="0.2">
      <c r="A819" t="s">
        <v>2455</v>
      </c>
      <c r="B819" t="s">
        <v>2455</v>
      </c>
      <c r="C819" t="s">
        <v>2456</v>
      </c>
      <c r="D819" t="s">
        <v>2455</v>
      </c>
      <c r="E819" t="s">
        <v>2455</v>
      </c>
      <c r="F819" t="s">
        <v>2456</v>
      </c>
      <c r="G819" s="79">
        <v>0</v>
      </c>
      <c r="H819" s="7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 s="67">
        <f t="shared" si="13"/>
        <v>0</v>
      </c>
    </row>
    <row r="820" spans="1:19" x14ac:dyDescent="0.2">
      <c r="A820" t="s">
        <v>2457</v>
      </c>
      <c r="B820" t="s">
        <v>2457</v>
      </c>
      <c r="C820" t="s">
        <v>2458</v>
      </c>
      <c r="D820" t="s">
        <v>2457</v>
      </c>
      <c r="E820" t="s">
        <v>2457</v>
      </c>
      <c r="F820" t="s">
        <v>2458</v>
      </c>
      <c r="G820" s="79">
        <v>0</v>
      </c>
      <c r="H820" s="79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 s="67">
        <f t="shared" si="13"/>
        <v>0</v>
      </c>
    </row>
    <row r="821" spans="1:19" x14ac:dyDescent="0.2">
      <c r="A821" t="s">
        <v>2459</v>
      </c>
      <c r="B821" t="s">
        <v>2459</v>
      </c>
      <c r="C821" t="s">
        <v>2460</v>
      </c>
      <c r="D821" t="s">
        <v>2459</v>
      </c>
      <c r="E821" t="s">
        <v>2459</v>
      </c>
      <c r="F821" t="s">
        <v>2460</v>
      </c>
      <c r="G821" s="79">
        <v>0</v>
      </c>
      <c r="H821" s="79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 s="67">
        <f t="shared" si="13"/>
        <v>0</v>
      </c>
    </row>
    <row r="822" spans="1:19" x14ac:dyDescent="0.2">
      <c r="A822" t="s">
        <v>2461</v>
      </c>
      <c r="B822" t="s">
        <v>2461</v>
      </c>
      <c r="C822" t="s">
        <v>2462</v>
      </c>
      <c r="D822" t="s">
        <v>2461</v>
      </c>
      <c r="E822" t="s">
        <v>2461</v>
      </c>
      <c r="F822" t="s">
        <v>2462</v>
      </c>
      <c r="G822" s="79">
        <v>0</v>
      </c>
      <c r="H822" s="79">
        <v>0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 s="67">
        <f t="shared" si="13"/>
        <v>0</v>
      </c>
    </row>
    <row r="823" spans="1:19" x14ac:dyDescent="0.2">
      <c r="A823" t="s">
        <v>2463</v>
      </c>
      <c r="B823" t="s">
        <v>2463</v>
      </c>
      <c r="C823" t="s">
        <v>2464</v>
      </c>
      <c r="D823" t="s">
        <v>2463</v>
      </c>
      <c r="E823" t="s">
        <v>2463</v>
      </c>
      <c r="F823" t="s">
        <v>2464</v>
      </c>
      <c r="G823" s="79">
        <v>0</v>
      </c>
      <c r="H823" s="79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67">
        <f t="shared" si="13"/>
        <v>0</v>
      </c>
    </row>
    <row r="824" spans="1:19" x14ac:dyDescent="0.2">
      <c r="A824" t="s">
        <v>2465</v>
      </c>
      <c r="B824" t="s">
        <v>2465</v>
      </c>
      <c r="C824" t="s">
        <v>2466</v>
      </c>
      <c r="D824" t="s">
        <v>2465</v>
      </c>
      <c r="E824" t="s">
        <v>2465</v>
      </c>
      <c r="F824" t="s">
        <v>2466</v>
      </c>
      <c r="G824" s="79">
        <v>0</v>
      </c>
      <c r="H824" s="79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67">
        <f t="shared" si="13"/>
        <v>0</v>
      </c>
    </row>
    <row r="825" spans="1:19" x14ac:dyDescent="0.2">
      <c r="A825" t="s">
        <v>2467</v>
      </c>
      <c r="B825" t="s">
        <v>2467</v>
      </c>
      <c r="C825" t="s">
        <v>2468</v>
      </c>
      <c r="D825" t="s">
        <v>2467</v>
      </c>
      <c r="E825" t="s">
        <v>2467</v>
      </c>
      <c r="F825" t="s">
        <v>2468</v>
      </c>
      <c r="G825" s="79">
        <v>0</v>
      </c>
      <c r="H825" s="79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67">
        <f t="shared" si="13"/>
        <v>0</v>
      </c>
    </row>
    <row r="826" spans="1:19" x14ac:dyDescent="0.2">
      <c r="A826" t="s">
        <v>2469</v>
      </c>
      <c r="B826" t="s">
        <v>2469</v>
      </c>
      <c r="C826" t="s">
        <v>2470</v>
      </c>
      <c r="D826" t="s">
        <v>2469</v>
      </c>
      <c r="E826" t="s">
        <v>2469</v>
      </c>
      <c r="F826" t="s">
        <v>2470</v>
      </c>
      <c r="G826" s="79">
        <v>0</v>
      </c>
      <c r="H826" s="79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 s="67">
        <f t="shared" si="13"/>
        <v>0</v>
      </c>
    </row>
    <row r="827" spans="1:19" x14ac:dyDescent="0.2">
      <c r="A827" t="s">
        <v>2471</v>
      </c>
      <c r="B827" t="s">
        <v>2471</v>
      </c>
      <c r="C827" t="s">
        <v>2472</v>
      </c>
      <c r="D827" t="s">
        <v>2471</v>
      </c>
      <c r="E827" t="s">
        <v>2471</v>
      </c>
      <c r="F827" t="s">
        <v>2472</v>
      </c>
      <c r="G827" s="79">
        <v>0</v>
      </c>
      <c r="H827" s="79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 s="67">
        <f t="shared" si="13"/>
        <v>0</v>
      </c>
    </row>
    <row r="828" spans="1:19" x14ac:dyDescent="0.2">
      <c r="A828" t="s">
        <v>2473</v>
      </c>
      <c r="B828" t="s">
        <v>2473</v>
      </c>
      <c r="C828" t="s">
        <v>2474</v>
      </c>
      <c r="D828" t="s">
        <v>2473</v>
      </c>
      <c r="E828" t="s">
        <v>2473</v>
      </c>
      <c r="F828" t="s">
        <v>2474</v>
      </c>
      <c r="G828" s="79">
        <v>0</v>
      </c>
      <c r="H828" s="79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 s="67">
        <f t="shared" si="13"/>
        <v>0</v>
      </c>
    </row>
    <row r="829" spans="1:19" x14ac:dyDescent="0.2">
      <c r="A829" t="s">
        <v>2475</v>
      </c>
      <c r="B829" t="s">
        <v>2475</v>
      </c>
      <c r="C829" t="s">
        <v>2476</v>
      </c>
      <c r="D829" t="s">
        <v>2475</v>
      </c>
      <c r="E829" t="s">
        <v>2475</v>
      </c>
      <c r="F829" t="s">
        <v>2476</v>
      </c>
      <c r="G829" s="79">
        <v>0</v>
      </c>
      <c r="H829" s="7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 s="67">
        <f t="shared" si="13"/>
        <v>0</v>
      </c>
    </row>
    <row r="830" spans="1:19" x14ac:dyDescent="0.2">
      <c r="A830" t="s">
        <v>2477</v>
      </c>
      <c r="B830" t="s">
        <v>2477</v>
      </c>
      <c r="C830" t="s">
        <v>2478</v>
      </c>
      <c r="D830" t="s">
        <v>2477</v>
      </c>
      <c r="E830" t="s">
        <v>2477</v>
      </c>
      <c r="F830" t="s">
        <v>2478</v>
      </c>
      <c r="G830" s="79">
        <v>0</v>
      </c>
      <c r="H830" s="79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 s="67">
        <f t="shared" si="13"/>
        <v>0</v>
      </c>
    </row>
    <row r="831" spans="1:19" x14ac:dyDescent="0.2">
      <c r="A831" t="s">
        <v>2479</v>
      </c>
      <c r="B831" t="s">
        <v>2479</v>
      </c>
      <c r="C831" t="s">
        <v>2480</v>
      </c>
      <c r="D831" t="s">
        <v>2479</v>
      </c>
      <c r="E831" t="s">
        <v>2479</v>
      </c>
      <c r="F831" t="s">
        <v>2480</v>
      </c>
      <c r="G831" s="79">
        <v>0</v>
      </c>
      <c r="H831" s="79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67">
        <f t="shared" si="13"/>
        <v>0</v>
      </c>
    </row>
    <row r="832" spans="1:19" x14ac:dyDescent="0.2">
      <c r="A832" t="s">
        <v>2481</v>
      </c>
      <c r="B832" t="s">
        <v>2481</v>
      </c>
      <c r="C832" t="s">
        <v>2482</v>
      </c>
      <c r="D832" t="s">
        <v>2481</v>
      </c>
      <c r="E832" t="s">
        <v>2481</v>
      </c>
      <c r="F832" t="s">
        <v>2482</v>
      </c>
      <c r="G832" s="79">
        <v>0</v>
      </c>
      <c r="H832" s="79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 s="67">
        <f t="shared" si="13"/>
        <v>0</v>
      </c>
    </row>
  </sheetData>
  <autoFilter ref="A5:S832" xr:uid="{951152A7-7D6D-4F21-8E71-F21A4E44DAC9}"/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12CE9-0908-4A88-BF10-2B2DE16535EA}">
  <sheetPr filterMode="1"/>
  <dimension ref="A1:S832"/>
  <sheetViews>
    <sheetView topLeftCell="C2" zoomScale="70" zoomScaleNormal="70" workbookViewId="0">
      <selection activeCell="F109" sqref="F109"/>
    </sheetView>
  </sheetViews>
  <sheetFormatPr defaultRowHeight="15" x14ac:dyDescent="0.2"/>
  <cols>
    <col min="1" max="1" width="15" bestFit="1" customWidth="1"/>
    <col min="2" max="2" width="14.109375" bestFit="1" customWidth="1"/>
    <col min="3" max="3" width="23.5546875" bestFit="1" customWidth="1"/>
    <col min="4" max="4" width="8.5546875" customWidth="1"/>
    <col min="5" max="5" width="6.77734375" customWidth="1"/>
    <col min="6" max="6" width="16.5546875" customWidth="1"/>
    <col min="7" max="9" width="12.109375" customWidth="1"/>
    <col min="10" max="12" width="11" customWidth="1"/>
    <col min="13" max="15" width="10.88671875" bestFit="1" customWidth="1"/>
    <col min="16" max="18" width="10" customWidth="1"/>
    <col min="19" max="19" width="11.77734375" customWidth="1"/>
  </cols>
  <sheetData>
    <row r="1" spans="1:19" ht="30" x14ac:dyDescent="0.2">
      <c r="A1" s="120" t="s">
        <v>1282</v>
      </c>
      <c r="B1" s="120" t="s">
        <v>20</v>
      </c>
      <c r="C1" s="1"/>
      <c r="D1" s="7" t="s">
        <v>1283</v>
      </c>
      <c r="E1" s="7" t="s">
        <v>20</v>
      </c>
      <c r="F1" s="7"/>
      <c r="G1" s="37" t="s">
        <v>55</v>
      </c>
      <c r="H1" s="37" t="s">
        <v>55</v>
      </c>
      <c r="I1" s="37" t="s">
        <v>55</v>
      </c>
      <c r="J1" s="37" t="s">
        <v>55</v>
      </c>
      <c r="K1" s="37" t="s">
        <v>55</v>
      </c>
      <c r="L1" s="37" t="s">
        <v>55</v>
      </c>
      <c r="M1" s="37" t="s">
        <v>55</v>
      </c>
      <c r="N1" s="37" t="s">
        <v>55</v>
      </c>
      <c r="O1" s="37" t="s">
        <v>55</v>
      </c>
      <c r="P1" s="37" t="s">
        <v>55</v>
      </c>
      <c r="Q1" s="37" t="s">
        <v>55</v>
      </c>
      <c r="R1" s="37" t="s">
        <v>55</v>
      </c>
      <c r="S1" s="44" t="s">
        <v>4</v>
      </c>
    </row>
    <row r="2" spans="1:19" ht="15.75" thickBot="1" x14ac:dyDescent="0.25">
      <c r="A2" s="57" t="s">
        <v>35</v>
      </c>
      <c r="B2" s="57" t="s">
        <v>35</v>
      </c>
      <c r="C2" s="57" t="s">
        <v>34</v>
      </c>
      <c r="D2" s="9" t="s">
        <v>38</v>
      </c>
      <c r="E2" s="9" t="s">
        <v>38</v>
      </c>
      <c r="F2" s="9" t="s">
        <v>39</v>
      </c>
      <c r="G2" s="38" t="s">
        <v>6</v>
      </c>
      <c r="H2" s="38" t="s">
        <v>7</v>
      </c>
      <c r="I2" s="38" t="s">
        <v>8</v>
      </c>
      <c r="J2" s="38" t="s">
        <v>9</v>
      </c>
      <c r="K2" s="38" t="s">
        <v>10</v>
      </c>
      <c r="L2" s="38" t="s">
        <v>11</v>
      </c>
      <c r="M2" s="38" t="s">
        <v>12</v>
      </c>
      <c r="N2" s="38" t="s">
        <v>13</v>
      </c>
      <c r="O2" s="38" t="s">
        <v>14</v>
      </c>
      <c r="P2" s="38" t="s">
        <v>15</v>
      </c>
      <c r="Q2" s="38" t="s">
        <v>16</v>
      </c>
      <c r="R2" s="38" t="s">
        <v>17</v>
      </c>
      <c r="S2" s="38" t="s">
        <v>18</v>
      </c>
    </row>
    <row r="3" spans="1:19" x14ac:dyDescent="0.2">
      <c r="A3" s="83"/>
      <c r="B3" s="83"/>
      <c r="C3" s="1"/>
      <c r="D3" s="2"/>
      <c r="E3" s="2"/>
      <c r="F3" s="1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x14ac:dyDescent="0.25">
      <c r="A4" s="1"/>
      <c r="B4" s="1"/>
      <c r="C4" s="1"/>
      <c r="D4" s="48"/>
      <c r="E4" s="48"/>
      <c r="F4" s="3"/>
      <c r="G4" s="35">
        <f>SUM(G5:G832)</f>
        <v>5165897.4335235078</v>
      </c>
      <c r="H4" s="35">
        <f>SUM(H5:H832)</f>
        <v>7826891.1567311883</v>
      </c>
      <c r="I4" s="35">
        <f>SUM(I5:I832)</f>
        <v>10409780.095048273</v>
      </c>
      <c r="J4" s="35">
        <f t="shared" ref="J4:R4" si="0">SUM(J5:J832)</f>
        <v>10950190.754405122</v>
      </c>
      <c r="K4" s="35">
        <f t="shared" si="0"/>
        <v>11764353.99799303</v>
      </c>
      <c r="L4" s="35">
        <f t="shared" si="0"/>
        <v>12413198.548699267</v>
      </c>
      <c r="M4" s="35">
        <f t="shared" si="0"/>
        <v>12443269.675904516</v>
      </c>
      <c r="N4" s="35">
        <f t="shared" si="0"/>
        <v>12112542.556417255</v>
      </c>
      <c r="O4" s="35">
        <f t="shared" si="0"/>
        <v>10568261.998222452</v>
      </c>
      <c r="P4" s="35">
        <f t="shared" si="0"/>
        <v>7440503.0568214748</v>
      </c>
      <c r="Q4" s="35">
        <f t="shared" si="0"/>
        <v>4357444.9575367346</v>
      </c>
      <c r="R4" s="35">
        <f t="shared" si="0"/>
        <v>2623701.6821757681</v>
      </c>
      <c r="S4" s="35">
        <f>SUM(G4:R4)</f>
        <v>108076035.9134786</v>
      </c>
    </row>
    <row r="5" spans="1:19" hidden="1" x14ac:dyDescent="0.2">
      <c r="A5" t="s">
        <v>181</v>
      </c>
      <c r="B5" t="s">
        <v>1373</v>
      </c>
      <c r="C5" t="s">
        <v>182</v>
      </c>
      <c r="D5" t="s">
        <v>181</v>
      </c>
      <c r="E5" t="s">
        <v>1373</v>
      </c>
      <c r="F5" t="s">
        <v>182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67">
        <f t="shared" ref="S5:S68" si="1">SUM(G5:R5)</f>
        <v>0</v>
      </c>
    </row>
    <row r="6" spans="1:19" hidden="1" x14ac:dyDescent="0.2">
      <c r="A6" t="s">
        <v>183</v>
      </c>
      <c r="B6" t="s">
        <v>1374</v>
      </c>
      <c r="C6" t="s">
        <v>184</v>
      </c>
      <c r="D6" t="s">
        <v>183</v>
      </c>
      <c r="E6" t="s">
        <v>1374</v>
      </c>
      <c r="F6" t="s">
        <v>184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67">
        <f t="shared" si="1"/>
        <v>0</v>
      </c>
    </row>
    <row r="7" spans="1:19" hidden="1" x14ac:dyDescent="0.2">
      <c r="A7" t="s">
        <v>185</v>
      </c>
      <c r="B7" t="s">
        <v>1375</v>
      </c>
      <c r="C7" t="s">
        <v>186</v>
      </c>
      <c r="D7" t="s">
        <v>185</v>
      </c>
      <c r="E7" t="s">
        <v>1375</v>
      </c>
      <c r="F7" t="s">
        <v>186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 s="67">
        <f t="shared" si="1"/>
        <v>0</v>
      </c>
    </row>
    <row r="8" spans="1:19" hidden="1" x14ac:dyDescent="0.2">
      <c r="A8" t="s">
        <v>187</v>
      </c>
      <c r="B8" t="s">
        <v>1376</v>
      </c>
      <c r="C8" t="s">
        <v>188</v>
      </c>
      <c r="D8" t="s">
        <v>187</v>
      </c>
      <c r="E8" t="s">
        <v>1376</v>
      </c>
      <c r="F8" t="s">
        <v>188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s="67">
        <f t="shared" si="1"/>
        <v>0</v>
      </c>
    </row>
    <row r="9" spans="1:19" hidden="1" x14ac:dyDescent="0.2">
      <c r="A9" t="s">
        <v>189</v>
      </c>
      <c r="B9" t="s">
        <v>1377</v>
      </c>
      <c r="C9" t="s">
        <v>190</v>
      </c>
      <c r="D9" t="s">
        <v>189</v>
      </c>
      <c r="E9" t="s">
        <v>1377</v>
      </c>
      <c r="F9" t="s">
        <v>190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67">
        <f t="shared" si="1"/>
        <v>0</v>
      </c>
    </row>
    <row r="10" spans="1:19" hidden="1" x14ac:dyDescent="0.2">
      <c r="A10" t="s">
        <v>191</v>
      </c>
      <c r="B10" t="s">
        <v>1378</v>
      </c>
      <c r="C10" t="s">
        <v>192</v>
      </c>
      <c r="D10" t="s">
        <v>191</v>
      </c>
      <c r="E10" t="s">
        <v>1378</v>
      </c>
      <c r="F10" t="s">
        <v>192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67">
        <f t="shared" si="1"/>
        <v>0</v>
      </c>
    </row>
    <row r="11" spans="1:19" hidden="1" x14ac:dyDescent="0.2">
      <c r="A11" t="s">
        <v>193</v>
      </c>
      <c r="B11" t="s">
        <v>1379</v>
      </c>
      <c r="C11" t="s">
        <v>194</v>
      </c>
      <c r="D11" t="s">
        <v>193</v>
      </c>
      <c r="E11" t="s">
        <v>1379</v>
      </c>
      <c r="F11" t="s">
        <v>194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67">
        <f t="shared" si="1"/>
        <v>0</v>
      </c>
    </row>
    <row r="12" spans="1:19" hidden="1" x14ac:dyDescent="0.2">
      <c r="A12" t="s">
        <v>195</v>
      </c>
      <c r="B12" t="s">
        <v>1380</v>
      </c>
      <c r="C12" t="s">
        <v>196</v>
      </c>
      <c r="D12" t="s">
        <v>195</v>
      </c>
      <c r="E12" t="s">
        <v>1380</v>
      </c>
      <c r="F12" t="s">
        <v>196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67">
        <f t="shared" si="1"/>
        <v>0</v>
      </c>
    </row>
    <row r="13" spans="1:19" hidden="1" x14ac:dyDescent="0.2">
      <c r="A13" t="s">
        <v>197</v>
      </c>
      <c r="B13" t="s">
        <v>1381</v>
      </c>
      <c r="C13" t="s">
        <v>198</v>
      </c>
      <c r="D13" t="s">
        <v>197</v>
      </c>
      <c r="E13" t="s">
        <v>1381</v>
      </c>
      <c r="F13" t="s">
        <v>198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67">
        <f t="shared" si="1"/>
        <v>0</v>
      </c>
    </row>
    <row r="14" spans="1:19" hidden="1" x14ac:dyDescent="0.2">
      <c r="A14" t="s">
        <v>1835</v>
      </c>
      <c r="B14" t="s">
        <v>1273</v>
      </c>
      <c r="C14" t="s">
        <v>1836</v>
      </c>
      <c r="D14" t="s">
        <v>1835</v>
      </c>
      <c r="E14" t="s">
        <v>1273</v>
      </c>
      <c r="F14" t="s">
        <v>1836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s="67">
        <f t="shared" si="1"/>
        <v>0</v>
      </c>
    </row>
    <row r="15" spans="1:19" hidden="1" x14ac:dyDescent="0.2">
      <c r="A15" t="s">
        <v>199</v>
      </c>
      <c r="B15" t="s">
        <v>1382</v>
      </c>
      <c r="C15" t="s">
        <v>200</v>
      </c>
      <c r="D15" t="s">
        <v>199</v>
      </c>
      <c r="E15" t="s">
        <v>1382</v>
      </c>
      <c r="F15" t="s">
        <v>200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 s="67">
        <f t="shared" si="1"/>
        <v>0</v>
      </c>
    </row>
    <row r="16" spans="1:19" hidden="1" x14ac:dyDescent="0.2">
      <c r="A16" t="s">
        <v>843</v>
      </c>
      <c r="B16" t="s">
        <v>1666</v>
      </c>
      <c r="C16" t="s">
        <v>844</v>
      </c>
      <c r="D16" t="s">
        <v>843</v>
      </c>
      <c r="E16" t="s">
        <v>1666</v>
      </c>
      <c r="F16" t="s">
        <v>844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 s="67">
        <f t="shared" si="1"/>
        <v>0</v>
      </c>
    </row>
    <row r="17" spans="1:19" hidden="1" x14ac:dyDescent="0.2">
      <c r="A17" t="s">
        <v>845</v>
      </c>
      <c r="B17" t="s">
        <v>1667</v>
      </c>
      <c r="C17" t="s">
        <v>846</v>
      </c>
      <c r="D17" t="s">
        <v>845</v>
      </c>
      <c r="E17" t="s">
        <v>1667</v>
      </c>
      <c r="F17" t="s">
        <v>846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 s="67">
        <f t="shared" si="1"/>
        <v>0</v>
      </c>
    </row>
    <row r="18" spans="1:19" hidden="1" x14ac:dyDescent="0.2">
      <c r="A18" t="s">
        <v>847</v>
      </c>
      <c r="B18" t="s">
        <v>1668</v>
      </c>
      <c r="C18" t="s">
        <v>848</v>
      </c>
      <c r="D18" t="s">
        <v>847</v>
      </c>
      <c r="E18" t="s">
        <v>1668</v>
      </c>
      <c r="F18" t="s">
        <v>848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 s="67">
        <f t="shared" si="1"/>
        <v>0</v>
      </c>
    </row>
    <row r="19" spans="1:19" hidden="1" x14ac:dyDescent="0.2">
      <c r="A19" t="s">
        <v>849</v>
      </c>
      <c r="B19" t="s">
        <v>1669</v>
      </c>
      <c r="C19" t="s">
        <v>850</v>
      </c>
      <c r="D19" t="s">
        <v>849</v>
      </c>
      <c r="E19" t="s">
        <v>1669</v>
      </c>
      <c r="F19" t="s">
        <v>850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 s="67">
        <f t="shared" si="1"/>
        <v>0</v>
      </c>
    </row>
    <row r="20" spans="1:19" hidden="1" x14ac:dyDescent="0.2">
      <c r="A20" t="s">
        <v>851</v>
      </c>
      <c r="B20" t="s">
        <v>1670</v>
      </c>
      <c r="C20" t="s">
        <v>852</v>
      </c>
      <c r="D20" t="s">
        <v>851</v>
      </c>
      <c r="E20" t="s">
        <v>1670</v>
      </c>
      <c r="F20" t="s">
        <v>852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 s="67">
        <f t="shared" si="1"/>
        <v>0</v>
      </c>
    </row>
    <row r="21" spans="1:19" hidden="1" x14ac:dyDescent="0.2">
      <c r="A21" t="s">
        <v>853</v>
      </c>
      <c r="B21" t="s">
        <v>1671</v>
      </c>
      <c r="C21" t="s">
        <v>854</v>
      </c>
      <c r="D21" t="s">
        <v>853</v>
      </c>
      <c r="E21" t="s">
        <v>1671</v>
      </c>
      <c r="F21" t="s">
        <v>854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 s="67">
        <f t="shared" si="1"/>
        <v>0</v>
      </c>
    </row>
    <row r="22" spans="1:19" hidden="1" x14ac:dyDescent="0.2">
      <c r="A22" t="s">
        <v>855</v>
      </c>
      <c r="B22" t="s">
        <v>1672</v>
      </c>
      <c r="C22" t="s">
        <v>856</v>
      </c>
      <c r="D22" t="s">
        <v>855</v>
      </c>
      <c r="E22" t="s">
        <v>1672</v>
      </c>
      <c r="F22" t="s">
        <v>856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 s="67">
        <f t="shared" si="1"/>
        <v>0</v>
      </c>
    </row>
    <row r="23" spans="1:19" hidden="1" x14ac:dyDescent="0.2">
      <c r="A23" t="s">
        <v>857</v>
      </c>
      <c r="B23" t="s">
        <v>1673</v>
      </c>
      <c r="C23" t="s">
        <v>858</v>
      </c>
      <c r="D23" t="s">
        <v>857</v>
      </c>
      <c r="E23" t="s">
        <v>1673</v>
      </c>
      <c r="F23" t="s">
        <v>858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 s="67">
        <f t="shared" si="1"/>
        <v>0</v>
      </c>
    </row>
    <row r="24" spans="1:19" hidden="1" x14ac:dyDescent="0.2">
      <c r="A24" t="s">
        <v>859</v>
      </c>
      <c r="B24" t="s">
        <v>1674</v>
      </c>
      <c r="C24" t="s">
        <v>860</v>
      </c>
      <c r="D24" t="s">
        <v>859</v>
      </c>
      <c r="E24" t="s">
        <v>1674</v>
      </c>
      <c r="F24" t="s">
        <v>860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 s="67">
        <f t="shared" si="1"/>
        <v>0</v>
      </c>
    </row>
    <row r="25" spans="1:19" hidden="1" x14ac:dyDescent="0.2">
      <c r="A25" t="s">
        <v>861</v>
      </c>
      <c r="B25" t="s">
        <v>1675</v>
      </c>
      <c r="C25" t="s">
        <v>862</v>
      </c>
      <c r="D25" t="s">
        <v>861</v>
      </c>
      <c r="E25" t="s">
        <v>1675</v>
      </c>
      <c r="F25" t="s">
        <v>862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 s="67">
        <f t="shared" si="1"/>
        <v>0</v>
      </c>
    </row>
    <row r="26" spans="1:19" hidden="1" x14ac:dyDescent="0.2">
      <c r="A26" t="s">
        <v>201</v>
      </c>
      <c r="B26" t="s">
        <v>1383</v>
      </c>
      <c r="C26" t="s">
        <v>202</v>
      </c>
      <c r="D26" t="s">
        <v>201</v>
      </c>
      <c r="E26" t="s">
        <v>1383</v>
      </c>
      <c r="F26" t="s">
        <v>202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 s="67">
        <f t="shared" si="1"/>
        <v>0</v>
      </c>
    </row>
    <row r="27" spans="1:19" hidden="1" x14ac:dyDescent="0.2">
      <c r="A27" t="s">
        <v>863</v>
      </c>
      <c r="B27" t="s">
        <v>1676</v>
      </c>
      <c r="C27" t="s">
        <v>864</v>
      </c>
      <c r="D27" t="s">
        <v>863</v>
      </c>
      <c r="E27" t="s">
        <v>1676</v>
      </c>
      <c r="F27" t="s">
        <v>864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 s="67">
        <f t="shared" si="1"/>
        <v>0</v>
      </c>
    </row>
    <row r="28" spans="1:19" hidden="1" x14ac:dyDescent="0.2">
      <c r="A28" t="s">
        <v>865</v>
      </c>
      <c r="B28" t="s">
        <v>1677</v>
      </c>
      <c r="C28" t="s">
        <v>866</v>
      </c>
      <c r="D28" t="s">
        <v>865</v>
      </c>
      <c r="E28" t="s">
        <v>1677</v>
      </c>
      <c r="F28" t="s">
        <v>866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s="67">
        <f t="shared" si="1"/>
        <v>0</v>
      </c>
    </row>
    <row r="29" spans="1:19" hidden="1" x14ac:dyDescent="0.2">
      <c r="A29" t="s">
        <v>867</v>
      </c>
      <c r="B29" t="s">
        <v>1678</v>
      </c>
      <c r="C29" t="s">
        <v>868</v>
      </c>
      <c r="D29" t="s">
        <v>867</v>
      </c>
      <c r="E29" t="s">
        <v>1678</v>
      </c>
      <c r="F29" t="s">
        <v>868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s="67">
        <f t="shared" si="1"/>
        <v>0</v>
      </c>
    </row>
    <row r="30" spans="1:19" hidden="1" x14ac:dyDescent="0.2">
      <c r="A30" t="s">
        <v>869</v>
      </c>
      <c r="B30" t="s">
        <v>1679</v>
      </c>
      <c r="C30" t="s">
        <v>870</v>
      </c>
      <c r="D30" t="s">
        <v>869</v>
      </c>
      <c r="E30" t="s">
        <v>1679</v>
      </c>
      <c r="F30" t="s">
        <v>870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 s="67">
        <f t="shared" si="1"/>
        <v>0</v>
      </c>
    </row>
    <row r="31" spans="1:19" hidden="1" x14ac:dyDescent="0.2">
      <c r="A31" t="s">
        <v>871</v>
      </c>
      <c r="B31" t="s">
        <v>1680</v>
      </c>
      <c r="C31" t="s">
        <v>872</v>
      </c>
      <c r="D31" t="s">
        <v>871</v>
      </c>
      <c r="E31" t="s">
        <v>1680</v>
      </c>
      <c r="F31" t="s">
        <v>872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 s="67">
        <f t="shared" si="1"/>
        <v>0</v>
      </c>
    </row>
    <row r="32" spans="1:19" hidden="1" x14ac:dyDescent="0.2">
      <c r="A32" t="s">
        <v>873</v>
      </c>
      <c r="B32" t="s">
        <v>1681</v>
      </c>
      <c r="C32" t="s">
        <v>874</v>
      </c>
      <c r="D32" t="s">
        <v>873</v>
      </c>
      <c r="E32" t="s">
        <v>1681</v>
      </c>
      <c r="F32" t="s">
        <v>874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 s="67">
        <f t="shared" si="1"/>
        <v>0</v>
      </c>
    </row>
    <row r="33" spans="1:19" hidden="1" x14ac:dyDescent="0.2">
      <c r="A33" t="s">
        <v>875</v>
      </c>
      <c r="B33" t="s">
        <v>1682</v>
      </c>
      <c r="C33" t="s">
        <v>876</v>
      </c>
      <c r="D33" t="s">
        <v>875</v>
      </c>
      <c r="E33" t="s">
        <v>1682</v>
      </c>
      <c r="F33" t="s">
        <v>876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s="67">
        <f t="shared" si="1"/>
        <v>0</v>
      </c>
    </row>
    <row r="34" spans="1:19" hidden="1" x14ac:dyDescent="0.2">
      <c r="A34" t="s">
        <v>877</v>
      </c>
      <c r="B34" t="s">
        <v>1683</v>
      </c>
      <c r="C34" t="s">
        <v>878</v>
      </c>
      <c r="D34" t="s">
        <v>877</v>
      </c>
      <c r="E34" t="s">
        <v>1683</v>
      </c>
      <c r="F34" t="s">
        <v>878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 s="67">
        <f t="shared" si="1"/>
        <v>0</v>
      </c>
    </row>
    <row r="35" spans="1:19" hidden="1" x14ac:dyDescent="0.2">
      <c r="A35" t="s">
        <v>879</v>
      </c>
      <c r="B35" t="s">
        <v>1684</v>
      </c>
      <c r="C35" t="s">
        <v>880</v>
      </c>
      <c r="D35" t="s">
        <v>879</v>
      </c>
      <c r="E35" t="s">
        <v>1684</v>
      </c>
      <c r="F35" t="s">
        <v>880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 s="67">
        <f t="shared" si="1"/>
        <v>0</v>
      </c>
    </row>
    <row r="36" spans="1:19" hidden="1" x14ac:dyDescent="0.2">
      <c r="A36" t="s">
        <v>881</v>
      </c>
      <c r="B36" t="s">
        <v>1685</v>
      </c>
      <c r="C36" t="s">
        <v>882</v>
      </c>
      <c r="D36" t="s">
        <v>881</v>
      </c>
      <c r="E36" t="s">
        <v>1685</v>
      </c>
      <c r="F36" t="s">
        <v>882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 s="67">
        <f t="shared" si="1"/>
        <v>0</v>
      </c>
    </row>
    <row r="37" spans="1:19" hidden="1" x14ac:dyDescent="0.2">
      <c r="A37" t="s">
        <v>203</v>
      </c>
      <c r="B37" t="s">
        <v>1384</v>
      </c>
      <c r="C37" t="s">
        <v>204</v>
      </c>
      <c r="D37" t="s">
        <v>203</v>
      </c>
      <c r="E37" t="s">
        <v>1384</v>
      </c>
      <c r="F37" t="s">
        <v>204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 s="67">
        <f t="shared" si="1"/>
        <v>0</v>
      </c>
    </row>
    <row r="38" spans="1:19" hidden="1" x14ac:dyDescent="0.2">
      <c r="A38" t="s">
        <v>883</v>
      </c>
      <c r="B38" t="s">
        <v>1686</v>
      </c>
      <c r="C38" t="s">
        <v>884</v>
      </c>
      <c r="D38" t="s">
        <v>883</v>
      </c>
      <c r="E38" t="s">
        <v>1686</v>
      </c>
      <c r="F38" t="s">
        <v>884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 s="67">
        <f t="shared" si="1"/>
        <v>0</v>
      </c>
    </row>
    <row r="39" spans="1:19" hidden="1" x14ac:dyDescent="0.2">
      <c r="A39" t="s">
        <v>885</v>
      </c>
      <c r="B39" t="s">
        <v>1687</v>
      </c>
      <c r="C39" t="s">
        <v>886</v>
      </c>
      <c r="D39" t="s">
        <v>885</v>
      </c>
      <c r="E39" t="s">
        <v>1687</v>
      </c>
      <c r="F39" t="s">
        <v>886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s="67">
        <f t="shared" si="1"/>
        <v>0</v>
      </c>
    </row>
    <row r="40" spans="1:19" hidden="1" x14ac:dyDescent="0.2">
      <c r="A40" t="s">
        <v>887</v>
      </c>
      <c r="B40" t="s">
        <v>1688</v>
      </c>
      <c r="C40" t="s">
        <v>888</v>
      </c>
      <c r="D40" t="s">
        <v>887</v>
      </c>
      <c r="E40" t="s">
        <v>1688</v>
      </c>
      <c r="F40" t="s">
        <v>888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s="67">
        <f t="shared" si="1"/>
        <v>0</v>
      </c>
    </row>
    <row r="41" spans="1:19" hidden="1" x14ac:dyDescent="0.2">
      <c r="A41" t="s">
        <v>889</v>
      </c>
      <c r="B41" t="s">
        <v>1689</v>
      </c>
      <c r="C41" t="s">
        <v>890</v>
      </c>
      <c r="D41" t="s">
        <v>889</v>
      </c>
      <c r="E41" t="s">
        <v>1689</v>
      </c>
      <c r="F41" t="s">
        <v>890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 s="67">
        <f t="shared" si="1"/>
        <v>0</v>
      </c>
    </row>
    <row r="42" spans="1:19" hidden="1" x14ac:dyDescent="0.2">
      <c r="A42" t="s">
        <v>891</v>
      </c>
      <c r="B42" t="s">
        <v>1690</v>
      </c>
      <c r="C42" t="s">
        <v>892</v>
      </c>
      <c r="D42" t="s">
        <v>891</v>
      </c>
      <c r="E42" t="s">
        <v>1690</v>
      </c>
      <c r="F42" t="s">
        <v>892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s="67">
        <f t="shared" si="1"/>
        <v>0</v>
      </c>
    </row>
    <row r="43" spans="1:19" hidden="1" x14ac:dyDescent="0.2">
      <c r="A43" t="s">
        <v>893</v>
      </c>
      <c r="B43" t="s">
        <v>1691</v>
      </c>
      <c r="C43" t="s">
        <v>894</v>
      </c>
      <c r="D43" t="s">
        <v>893</v>
      </c>
      <c r="E43" t="s">
        <v>1691</v>
      </c>
      <c r="F43" t="s">
        <v>894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s="67">
        <f t="shared" si="1"/>
        <v>0</v>
      </c>
    </row>
    <row r="44" spans="1:19" hidden="1" x14ac:dyDescent="0.2">
      <c r="A44" t="s">
        <v>895</v>
      </c>
      <c r="B44" t="s">
        <v>1692</v>
      </c>
      <c r="C44" t="s">
        <v>896</v>
      </c>
      <c r="D44" t="s">
        <v>895</v>
      </c>
      <c r="E44" t="s">
        <v>1692</v>
      </c>
      <c r="F44" t="s">
        <v>896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 s="67">
        <f t="shared" si="1"/>
        <v>0</v>
      </c>
    </row>
    <row r="45" spans="1:19" x14ac:dyDescent="0.2">
      <c r="A45" t="s">
        <v>897</v>
      </c>
      <c r="B45" t="s">
        <v>1693</v>
      </c>
      <c r="C45" t="s">
        <v>898</v>
      </c>
      <c r="D45" t="s">
        <v>897</v>
      </c>
      <c r="E45" t="s">
        <v>1693</v>
      </c>
      <c r="F45" t="s">
        <v>898</v>
      </c>
      <c r="G45">
        <v>0</v>
      </c>
      <c r="H45">
        <v>0</v>
      </c>
      <c r="I45">
        <v>124299.54717895045</v>
      </c>
      <c r="J45">
        <v>124299.54717895045</v>
      </c>
      <c r="K45">
        <v>124299.54717895045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 s="67">
        <f t="shared" si="1"/>
        <v>372898.64153685136</v>
      </c>
    </row>
    <row r="46" spans="1:19" hidden="1" x14ac:dyDescent="0.2">
      <c r="A46" t="s">
        <v>899</v>
      </c>
      <c r="B46" t="s">
        <v>1694</v>
      </c>
      <c r="C46" t="s">
        <v>900</v>
      </c>
      <c r="D46" t="s">
        <v>899</v>
      </c>
      <c r="E46" t="s">
        <v>1694</v>
      </c>
      <c r="F46" t="s">
        <v>900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 s="67">
        <f t="shared" si="1"/>
        <v>0</v>
      </c>
    </row>
    <row r="47" spans="1:19" hidden="1" x14ac:dyDescent="0.2">
      <c r="A47" t="s">
        <v>901</v>
      </c>
      <c r="B47" t="s">
        <v>1695</v>
      </c>
      <c r="C47" t="s">
        <v>902</v>
      </c>
      <c r="D47" t="s">
        <v>901</v>
      </c>
      <c r="E47" t="s">
        <v>1695</v>
      </c>
      <c r="F47" t="s">
        <v>902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 s="67">
        <f t="shared" si="1"/>
        <v>0</v>
      </c>
    </row>
    <row r="48" spans="1:19" hidden="1" x14ac:dyDescent="0.2">
      <c r="A48" t="s">
        <v>205</v>
      </c>
      <c r="B48" t="s">
        <v>1385</v>
      </c>
      <c r="C48" t="s">
        <v>206</v>
      </c>
      <c r="D48" t="s">
        <v>205</v>
      </c>
      <c r="E48" t="s">
        <v>1385</v>
      </c>
      <c r="F48" t="s">
        <v>206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 s="67">
        <f t="shared" si="1"/>
        <v>0</v>
      </c>
    </row>
    <row r="49" spans="1:19" hidden="1" x14ac:dyDescent="0.2">
      <c r="A49" t="s">
        <v>903</v>
      </c>
      <c r="B49" t="s">
        <v>1696</v>
      </c>
      <c r="C49" t="s">
        <v>904</v>
      </c>
      <c r="D49" t="s">
        <v>903</v>
      </c>
      <c r="E49" t="s">
        <v>1696</v>
      </c>
      <c r="F49" t="s">
        <v>904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s="67">
        <f t="shared" si="1"/>
        <v>0</v>
      </c>
    </row>
    <row r="50" spans="1:19" x14ac:dyDescent="0.2">
      <c r="A50" t="s">
        <v>905</v>
      </c>
      <c r="B50" t="s">
        <v>1697</v>
      </c>
      <c r="C50" t="s">
        <v>906</v>
      </c>
      <c r="D50" t="s">
        <v>905</v>
      </c>
      <c r="E50" t="s">
        <v>1697</v>
      </c>
      <c r="F50" t="s">
        <v>906</v>
      </c>
      <c r="G50">
        <v>0</v>
      </c>
      <c r="H50">
        <v>0</v>
      </c>
      <c r="I50">
        <v>141157.37453192571</v>
      </c>
      <c r="J50">
        <v>141157.37453192571</v>
      </c>
      <c r="K50">
        <v>141157.37453192571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 s="67">
        <f t="shared" si="1"/>
        <v>423472.12359577714</v>
      </c>
    </row>
    <row r="51" spans="1:19" hidden="1" x14ac:dyDescent="0.2">
      <c r="A51" t="s">
        <v>907</v>
      </c>
      <c r="B51" t="s">
        <v>1698</v>
      </c>
      <c r="C51" t="s">
        <v>908</v>
      </c>
      <c r="D51" t="s">
        <v>907</v>
      </c>
      <c r="E51" t="s">
        <v>1698</v>
      </c>
      <c r="F51" t="s">
        <v>908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 s="67">
        <f t="shared" si="1"/>
        <v>0</v>
      </c>
    </row>
    <row r="52" spans="1:19" hidden="1" x14ac:dyDescent="0.2">
      <c r="A52" t="s">
        <v>909</v>
      </c>
      <c r="B52" t="s">
        <v>1699</v>
      </c>
      <c r="C52" t="s">
        <v>910</v>
      </c>
      <c r="D52" t="s">
        <v>909</v>
      </c>
      <c r="E52" t="s">
        <v>1699</v>
      </c>
      <c r="F52" t="s">
        <v>910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 s="67">
        <f t="shared" si="1"/>
        <v>0</v>
      </c>
    </row>
    <row r="53" spans="1:19" hidden="1" x14ac:dyDescent="0.2">
      <c r="A53" t="s">
        <v>911</v>
      </c>
      <c r="B53" t="s">
        <v>1700</v>
      </c>
      <c r="C53" t="s">
        <v>912</v>
      </c>
      <c r="D53" t="s">
        <v>911</v>
      </c>
      <c r="E53" t="s">
        <v>1700</v>
      </c>
      <c r="F53" t="s">
        <v>912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 s="67">
        <f t="shared" si="1"/>
        <v>0</v>
      </c>
    </row>
    <row r="54" spans="1:19" hidden="1" x14ac:dyDescent="0.2">
      <c r="A54" t="s">
        <v>215</v>
      </c>
      <c r="B54" t="s">
        <v>215</v>
      </c>
      <c r="C54" t="s">
        <v>216</v>
      </c>
      <c r="D54" t="s">
        <v>215</v>
      </c>
      <c r="E54" t="s">
        <v>215</v>
      </c>
      <c r="F54" t="s">
        <v>216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 s="67">
        <f t="shared" si="1"/>
        <v>0</v>
      </c>
    </row>
    <row r="55" spans="1:19" hidden="1" x14ac:dyDescent="0.2">
      <c r="A55" t="s">
        <v>215</v>
      </c>
      <c r="B55" t="s">
        <v>215</v>
      </c>
      <c r="C55" t="s">
        <v>216</v>
      </c>
      <c r="D55" t="s">
        <v>215</v>
      </c>
      <c r="E55" t="s">
        <v>215</v>
      </c>
      <c r="F55" t="s">
        <v>216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 s="67">
        <f t="shared" si="1"/>
        <v>0</v>
      </c>
    </row>
    <row r="56" spans="1:19" hidden="1" x14ac:dyDescent="0.2">
      <c r="A56" t="s">
        <v>217</v>
      </c>
      <c r="B56" t="s">
        <v>1389</v>
      </c>
      <c r="C56" t="s">
        <v>218</v>
      </c>
      <c r="D56" t="s">
        <v>217</v>
      </c>
      <c r="E56" t="s">
        <v>1389</v>
      </c>
      <c r="F56" t="s">
        <v>218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 s="67">
        <f t="shared" si="1"/>
        <v>0</v>
      </c>
    </row>
    <row r="57" spans="1:19" hidden="1" x14ac:dyDescent="0.2">
      <c r="A57" t="s">
        <v>219</v>
      </c>
      <c r="B57" t="s">
        <v>219</v>
      </c>
      <c r="C57" t="s">
        <v>220</v>
      </c>
      <c r="D57" t="s">
        <v>219</v>
      </c>
      <c r="E57" t="s">
        <v>219</v>
      </c>
      <c r="F57" t="s">
        <v>220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 s="67">
        <f t="shared" si="1"/>
        <v>0</v>
      </c>
    </row>
    <row r="58" spans="1:19" hidden="1" x14ac:dyDescent="0.2">
      <c r="A58" t="s">
        <v>221</v>
      </c>
      <c r="B58" t="s">
        <v>1390</v>
      </c>
      <c r="C58" t="s">
        <v>222</v>
      </c>
      <c r="D58" t="s">
        <v>221</v>
      </c>
      <c r="E58" t="s">
        <v>1390</v>
      </c>
      <c r="F58" t="s">
        <v>222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 s="67">
        <f t="shared" si="1"/>
        <v>0</v>
      </c>
    </row>
    <row r="59" spans="1:19" hidden="1" x14ac:dyDescent="0.2">
      <c r="A59" t="s">
        <v>223</v>
      </c>
      <c r="B59" t="s">
        <v>1391</v>
      </c>
      <c r="C59" t="s">
        <v>224</v>
      </c>
      <c r="D59" t="s">
        <v>223</v>
      </c>
      <c r="E59" t="s">
        <v>1391</v>
      </c>
      <c r="F59" t="s">
        <v>224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 s="67">
        <f t="shared" si="1"/>
        <v>0</v>
      </c>
    </row>
    <row r="60" spans="1:19" hidden="1" x14ac:dyDescent="0.2">
      <c r="A60" t="s">
        <v>207</v>
      </c>
      <c r="B60" t="s">
        <v>1386</v>
      </c>
      <c r="C60" t="s">
        <v>208</v>
      </c>
      <c r="D60" t="s">
        <v>207</v>
      </c>
      <c r="E60" t="s">
        <v>1386</v>
      </c>
      <c r="F60" t="s">
        <v>208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 s="67">
        <f t="shared" si="1"/>
        <v>0</v>
      </c>
    </row>
    <row r="61" spans="1:19" hidden="1" x14ac:dyDescent="0.2">
      <c r="A61" t="s">
        <v>225</v>
      </c>
      <c r="B61" t="s">
        <v>1392</v>
      </c>
      <c r="C61" t="s">
        <v>226</v>
      </c>
      <c r="D61" t="s">
        <v>225</v>
      </c>
      <c r="E61" t="s">
        <v>1392</v>
      </c>
      <c r="F61" t="s">
        <v>226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 s="67">
        <f t="shared" si="1"/>
        <v>0</v>
      </c>
    </row>
    <row r="62" spans="1:19" hidden="1" x14ac:dyDescent="0.2">
      <c r="A62" t="s">
        <v>227</v>
      </c>
      <c r="B62" t="s">
        <v>1393</v>
      </c>
      <c r="C62" t="s">
        <v>228</v>
      </c>
      <c r="D62" t="s">
        <v>227</v>
      </c>
      <c r="E62" t="s">
        <v>1393</v>
      </c>
      <c r="F62" t="s">
        <v>228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 s="67">
        <f t="shared" si="1"/>
        <v>0</v>
      </c>
    </row>
    <row r="63" spans="1:19" hidden="1" x14ac:dyDescent="0.2">
      <c r="A63" t="s">
        <v>229</v>
      </c>
      <c r="B63" t="s">
        <v>1394</v>
      </c>
      <c r="C63" t="s">
        <v>230</v>
      </c>
      <c r="D63" t="s">
        <v>229</v>
      </c>
      <c r="E63" t="s">
        <v>1394</v>
      </c>
      <c r="F63" t="s">
        <v>230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 s="67">
        <f t="shared" si="1"/>
        <v>0</v>
      </c>
    </row>
    <row r="64" spans="1:19" hidden="1" x14ac:dyDescent="0.2">
      <c r="A64" t="s">
        <v>231</v>
      </c>
      <c r="B64" t="s">
        <v>1395</v>
      </c>
      <c r="C64" t="s">
        <v>232</v>
      </c>
      <c r="D64" t="s">
        <v>231</v>
      </c>
      <c r="E64" t="s">
        <v>1395</v>
      </c>
      <c r="F64" t="s">
        <v>232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 s="67">
        <f t="shared" si="1"/>
        <v>0</v>
      </c>
    </row>
    <row r="65" spans="1:19" hidden="1" x14ac:dyDescent="0.2">
      <c r="A65" t="s">
        <v>233</v>
      </c>
      <c r="B65" t="s">
        <v>1396</v>
      </c>
      <c r="C65" t="s">
        <v>234</v>
      </c>
      <c r="D65" t="s">
        <v>233</v>
      </c>
      <c r="E65" t="s">
        <v>1396</v>
      </c>
      <c r="F65" t="s">
        <v>234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 s="67">
        <f t="shared" si="1"/>
        <v>0</v>
      </c>
    </row>
    <row r="66" spans="1:19" hidden="1" x14ac:dyDescent="0.2">
      <c r="A66" t="s">
        <v>235</v>
      </c>
      <c r="B66" t="s">
        <v>1397</v>
      </c>
      <c r="C66" t="s">
        <v>236</v>
      </c>
      <c r="D66" t="s">
        <v>235</v>
      </c>
      <c r="E66" t="s">
        <v>1397</v>
      </c>
      <c r="F66" t="s">
        <v>236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 s="67">
        <f t="shared" si="1"/>
        <v>0</v>
      </c>
    </row>
    <row r="67" spans="1:19" hidden="1" x14ac:dyDescent="0.2">
      <c r="A67" t="s">
        <v>237</v>
      </c>
      <c r="B67" t="s">
        <v>1398</v>
      </c>
      <c r="C67" t="s">
        <v>238</v>
      </c>
      <c r="D67" t="s">
        <v>237</v>
      </c>
      <c r="E67" t="s">
        <v>1398</v>
      </c>
      <c r="F67" t="s">
        <v>238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 s="67">
        <f t="shared" si="1"/>
        <v>0</v>
      </c>
    </row>
    <row r="68" spans="1:19" hidden="1" x14ac:dyDescent="0.2">
      <c r="A68" t="s">
        <v>239</v>
      </c>
      <c r="B68" t="s">
        <v>1399</v>
      </c>
      <c r="C68" t="s">
        <v>240</v>
      </c>
      <c r="D68" t="s">
        <v>239</v>
      </c>
      <c r="E68" t="s">
        <v>1399</v>
      </c>
      <c r="F68" t="s">
        <v>240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s="67">
        <f t="shared" si="1"/>
        <v>0</v>
      </c>
    </row>
    <row r="69" spans="1:19" hidden="1" x14ac:dyDescent="0.2">
      <c r="A69" t="s">
        <v>241</v>
      </c>
      <c r="B69" t="s">
        <v>1400</v>
      </c>
      <c r="C69" t="s">
        <v>242</v>
      </c>
      <c r="D69" t="s">
        <v>241</v>
      </c>
      <c r="E69" t="s">
        <v>1400</v>
      </c>
      <c r="F69" t="s">
        <v>242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 s="67">
        <f t="shared" ref="S69:S132" si="2">SUM(G69:R69)</f>
        <v>0</v>
      </c>
    </row>
    <row r="70" spans="1:19" hidden="1" x14ac:dyDescent="0.2">
      <c r="A70" t="s">
        <v>243</v>
      </c>
      <c r="B70" t="s">
        <v>1401</v>
      </c>
      <c r="C70" t="s">
        <v>244</v>
      </c>
      <c r="D70" t="s">
        <v>243</v>
      </c>
      <c r="E70" t="s">
        <v>1401</v>
      </c>
      <c r="F70" t="s">
        <v>244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 s="67">
        <f t="shared" si="2"/>
        <v>0</v>
      </c>
    </row>
    <row r="71" spans="1:19" hidden="1" x14ac:dyDescent="0.2">
      <c r="A71" t="s">
        <v>209</v>
      </c>
      <c r="B71" t="s">
        <v>1837</v>
      </c>
      <c r="C71" t="s">
        <v>210</v>
      </c>
      <c r="D71" t="s">
        <v>209</v>
      </c>
      <c r="E71" t="s">
        <v>1837</v>
      </c>
      <c r="F71" t="s">
        <v>210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 s="67">
        <f t="shared" si="2"/>
        <v>0</v>
      </c>
    </row>
    <row r="72" spans="1:19" hidden="1" x14ac:dyDescent="0.2">
      <c r="A72" t="s">
        <v>245</v>
      </c>
      <c r="B72" t="s">
        <v>1402</v>
      </c>
      <c r="C72" t="s">
        <v>246</v>
      </c>
      <c r="D72" t="s">
        <v>245</v>
      </c>
      <c r="E72" t="s">
        <v>1402</v>
      </c>
      <c r="F72" t="s">
        <v>246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 s="67">
        <f t="shared" si="2"/>
        <v>0</v>
      </c>
    </row>
    <row r="73" spans="1:19" hidden="1" x14ac:dyDescent="0.2">
      <c r="A73" t="s">
        <v>247</v>
      </c>
      <c r="B73" t="s">
        <v>1403</v>
      </c>
      <c r="C73" t="s">
        <v>248</v>
      </c>
      <c r="D73" t="s">
        <v>247</v>
      </c>
      <c r="E73" t="s">
        <v>1403</v>
      </c>
      <c r="F73" t="s">
        <v>248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 s="67">
        <f t="shared" si="2"/>
        <v>0</v>
      </c>
    </row>
    <row r="74" spans="1:19" hidden="1" x14ac:dyDescent="0.2">
      <c r="A74" t="s">
        <v>249</v>
      </c>
      <c r="B74" t="s">
        <v>1404</v>
      </c>
      <c r="C74" t="s">
        <v>250</v>
      </c>
      <c r="D74" t="s">
        <v>249</v>
      </c>
      <c r="E74" t="s">
        <v>1404</v>
      </c>
      <c r="F74" t="s">
        <v>250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 s="67">
        <f t="shared" si="2"/>
        <v>0</v>
      </c>
    </row>
    <row r="75" spans="1:19" hidden="1" x14ac:dyDescent="0.2">
      <c r="A75" t="s">
        <v>251</v>
      </c>
      <c r="B75" t="s">
        <v>1405</v>
      </c>
      <c r="C75" t="s">
        <v>252</v>
      </c>
      <c r="D75" t="s">
        <v>251</v>
      </c>
      <c r="E75" t="s">
        <v>1405</v>
      </c>
      <c r="F75" t="s">
        <v>252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 s="67">
        <f t="shared" si="2"/>
        <v>0</v>
      </c>
    </row>
    <row r="76" spans="1:19" hidden="1" x14ac:dyDescent="0.2">
      <c r="A76" t="s">
        <v>253</v>
      </c>
      <c r="B76" t="s">
        <v>1406</v>
      </c>
      <c r="C76" t="s">
        <v>254</v>
      </c>
      <c r="D76" t="s">
        <v>253</v>
      </c>
      <c r="E76" t="s">
        <v>1406</v>
      </c>
      <c r="F76" t="s">
        <v>254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 s="67">
        <f t="shared" si="2"/>
        <v>0</v>
      </c>
    </row>
    <row r="77" spans="1:19" hidden="1" x14ac:dyDescent="0.2">
      <c r="A77" t="s">
        <v>255</v>
      </c>
      <c r="B77" t="s">
        <v>1407</v>
      </c>
      <c r="C77" t="s">
        <v>256</v>
      </c>
      <c r="D77" t="s">
        <v>255</v>
      </c>
      <c r="E77" t="s">
        <v>1407</v>
      </c>
      <c r="F77" t="s">
        <v>256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 s="67">
        <f t="shared" si="2"/>
        <v>0</v>
      </c>
    </row>
    <row r="78" spans="1:19" hidden="1" x14ac:dyDescent="0.2">
      <c r="A78" t="s">
        <v>257</v>
      </c>
      <c r="B78" t="s">
        <v>1408</v>
      </c>
      <c r="C78" t="s">
        <v>258</v>
      </c>
      <c r="D78" t="s">
        <v>257</v>
      </c>
      <c r="E78" t="s">
        <v>1408</v>
      </c>
      <c r="F78" t="s">
        <v>258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 s="67">
        <f t="shared" si="2"/>
        <v>0</v>
      </c>
    </row>
    <row r="79" spans="1:19" hidden="1" x14ac:dyDescent="0.2">
      <c r="A79" t="s">
        <v>259</v>
      </c>
      <c r="B79" t="s">
        <v>1409</v>
      </c>
      <c r="C79" t="s">
        <v>260</v>
      </c>
      <c r="D79" t="s">
        <v>259</v>
      </c>
      <c r="E79" t="s">
        <v>1409</v>
      </c>
      <c r="F79" t="s">
        <v>260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 s="67">
        <f t="shared" si="2"/>
        <v>0</v>
      </c>
    </row>
    <row r="80" spans="1:19" hidden="1" x14ac:dyDescent="0.2">
      <c r="A80" t="s">
        <v>261</v>
      </c>
      <c r="B80" t="s">
        <v>1410</v>
      </c>
      <c r="C80" t="s">
        <v>262</v>
      </c>
      <c r="D80" t="s">
        <v>261</v>
      </c>
      <c r="E80" t="s">
        <v>1410</v>
      </c>
      <c r="F80" t="s">
        <v>262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 s="67">
        <f t="shared" si="2"/>
        <v>0</v>
      </c>
    </row>
    <row r="81" spans="1:19" hidden="1" x14ac:dyDescent="0.2">
      <c r="A81" t="s">
        <v>263</v>
      </c>
      <c r="B81" t="s">
        <v>1411</v>
      </c>
      <c r="C81" t="s">
        <v>264</v>
      </c>
      <c r="D81" t="s">
        <v>263</v>
      </c>
      <c r="E81" t="s">
        <v>1411</v>
      </c>
      <c r="F81" t="s">
        <v>264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 s="67">
        <f t="shared" si="2"/>
        <v>0</v>
      </c>
    </row>
    <row r="82" spans="1:19" hidden="1" x14ac:dyDescent="0.2">
      <c r="A82" t="s">
        <v>211</v>
      </c>
      <c r="B82" t="s">
        <v>1387</v>
      </c>
      <c r="C82" t="s">
        <v>212</v>
      </c>
      <c r="D82" t="s">
        <v>211</v>
      </c>
      <c r="E82" t="s">
        <v>1387</v>
      </c>
      <c r="F82" t="s">
        <v>212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 s="67">
        <f t="shared" si="2"/>
        <v>0</v>
      </c>
    </row>
    <row r="83" spans="1:19" hidden="1" x14ac:dyDescent="0.2">
      <c r="A83" t="s">
        <v>265</v>
      </c>
      <c r="B83" t="s">
        <v>1412</v>
      </c>
      <c r="C83" t="s">
        <v>266</v>
      </c>
      <c r="D83" t="s">
        <v>265</v>
      </c>
      <c r="E83" t="s">
        <v>1412</v>
      </c>
      <c r="F83" t="s">
        <v>266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 s="67">
        <f t="shared" si="2"/>
        <v>0</v>
      </c>
    </row>
    <row r="84" spans="1:19" hidden="1" x14ac:dyDescent="0.2">
      <c r="A84" t="s">
        <v>267</v>
      </c>
      <c r="B84" t="s">
        <v>1413</v>
      </c>
      <c r="C84" t="s">
        <v>268</v>
      </c>
      <c r="D84" t="s">
        <v>267</v>
      </c>
      <c r="E84" t="s">
        <v>1413</v>
      </c>
      <c r="F84" t="s">
        <v>268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 s="67">
        <f t="shared" si="2"/>
        <v>0</v>
      </c>
    </row>
    <row r="85" spans="1:19" hidden="1" x14ac:dyDescent="0.2">
      <c r="A85" t="s">
        <v>269</v>
      </c>
      <c r="B85" t="s">
        <v>1414</v>
      </c>
      <c r="C85" t="s">
        <v>270</v>
      </c>
      <c r="D85" t="s">
        <v>269</v>
      </c>
      <c r="E85" t="s">
        <v>1414</v>
      </c>
      <c r="F85" t="s">
        <v>270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 s="67">
        <f t="shared" si="2"/>
        <v>0</v>
      </c>
    </row>
    <row r="86" spans="1:19" hidden="1" x14ac:dyDescent="0.2">
      <c r="A86" t="s">
        <v>271</v>
      </c>
      <c r="B86" t="s">
        <v>1415</v>
      </c>
      <c r="C86" t="s">
        <v>1416</v>
      </c>
      <c r="D86" t="s">
        <v>271</v>
      </c>
      <c r="E86" t="s">
        <v>1415</v>
      </c>
      <c r="F86" t="s">
        <v>1416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 s="67">
        <f t="shared" si="2"/>
        <v>0</v>
      </c>
    </row>
    <row r="87" spans="1:19" hidden="1" x14ac:dyDescent="0.2">
      <c r="A87" t="s">
        <v>272</v>
      </c>
      <c r="B87" t="s">
        <v>1417</v>
      </c>
      <c r="C87" t="s">
        <v>273</v>
      </c>
      <c r="D87" t="s">
        <v>272</v>
      </c>
      <c r="E87" t="s">
        <v>1417</v>
      </c>
      <c r="F87" t="s">
        <v>273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 s="67">
        <f t="shared" si="2"/>
        <v>0</v>
      </c>
    </row>
    <row r="88" spans="1:19" hidden="1" x14ac:dyDescent="0.2">
      <c r="A88" t="s">
        <v>274</v>
      </c>
      <c r="B88" t="s">
        <v>1418</v>
      </c>
      <c r="C88" t="s">
        <v>275</v>
      </c>
      <c r="D88" t="s">
        <v>274</v>
      </c>
      <c r="E88" t="s">
        <v>1418</v>
      </c>
      <c r="F88" t="s">
        <v>275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 s="67">
        <f t="shared" si="2"/>
        <v>0</v>
      </c>
    </row>
    <row r="89" spans="1:19" hidden="1" x14ac:dyDescent="0.2">
      <c r="A89" t="s">
        <v>276</v>
      </c>
      <c r="B89" t="s">
        <v>1419</v>
      </c>
      <c r="C89" t="s">
        <v>277</v>
      </c>
      <c r="D89" t="s">
        <v>276</v>
      </c>
      <c r="E89" t="s">
        <v>1419</v>
      </c>
      <c r="F89" t="s">
        <v>277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 s="67">
        <f t="shared" si="2"/>
        <v>0</v>
      </c>
    </row>
    <row r="90" spans="1:19" hidden="1" x14ac:dyDescent="0.2">
      <c r="A90" t="s">
        <v>278</v>
      </c>
      <c r="B90" t="s">
        <v>1420</v>
      </c>
      <c r="C90" t="s">
        <v>279</v>
      </c>
      <c r="D90" t="s">
        <v>278</v>
      </c>
      <c r="E90" t="s">
        <v>1420</v>
      </c>
      <c r="F90" t="s">
        <v>279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 s="67">
        <f t="shared" si="2"/>
        <v>0</v>
      </c>
    </row>
    <row r="91" spans="1:19" hidden="1" x14ac:dyDescent="0.2">
      <c r="A91" t="s">
        <v>280</v>
      </c>
      <c r="B91" t="s">
        <v>1421</v>
      </c>
      <c r="C91" t="s">
        <v>281</v>
      </c>
      <c r="D91" t="s">
        <v>280</v>
      </c>
      <c r="E91" t="s">
        <v>1421</v>
      </c>
      <c r="F91" t="s">
        <v>281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s="67">
        <f t="shared" si="2"/>
        <v>0</v>
      </c>
    </row>
    <row r="92" spans="1:19" hidden="1" x14ac:dyDescent="0.2">
      <c r="A92" t="s">
        <v>282</v>
      </c>
      <c r="B92" t="s">
        <v>1422</v>
      </c>
      <c r="C92" t="s">
        <v>283</v>
      </c>
      <c r="D92" t="s">
        <v>282</v>
      </c>
      <c r="E92" t="s">
        <v>1422</v>
      </c>
      <c r="F92" t="s">
        <v>283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 s="67">
        <f t="shared" si="2"/>
        <v>0</v>
      </c>
    </row>
    <row r="93" spans="1:19" hidden="1" x14ac:dyDescent="0.2">
      <c r="A93" t="s">
        <v>213</v>
      </c>
      <c r="B93" t="s">
        <v>1388</v>
      </c>
      <c r="C93" t="s">
        <v>214</v>
      </c>
      <c r="D93" t="s">
        <v>213</v>
      </c>
      <c r="E93" t="s">
        <v>1388</v>
      </c>
      <c r="F93" t="s">
        <v>214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 s="67">
        <f t="shared" si="2"/>
        <v>0</v>
      </c>
    </row>
    <row r="94" spans="1:19" hidden="1" x14ac:dyDescent="0.2">
      <c r="A94" t="s">
        <v>284</v>
      </c>
      <c r="B94" t="s">
        <v>1423</v>
      </c>
      <c r="C94" t="s">
        <v>1424</v>
      </c>
      <c r="D94" t="s">
        <v>284</v>
      </c>
      <c r="E94" t="s">
        <v>1423</v>
      </c>
      <c r="F94" t="s">
        <v>1424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 s="67">
        <f t="shared" si="2"/>
        <v>0</v>
      </c>
    </row>
    <row r="95" spans="1:19" hidden="1" x14ac:dyDescent="0.2">
      <c r="A95" t="s">
        <v>285</v>
      </c>
      <c r="B95" t="s">
        <v>1425</v>
      </c>
      <c r="C95" t="s">
        <v>286</v>
      </c>
      <c r="D95" t="s">
        <v>285</v>
      </c>
      <c r="E95" t="s">
        <v>1425</v>
      </c>
      <c r="F95" t="s">
        <v>286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 s="67">
        <f t="shared" si="2"/>
        <v>0</v>
      </c>
    </row>
    <row r="96" spans="1:19" hidden="1" x14ac:dyDescent="0.2">
      <c r="A96" t="s">
        <v>287</v>
      </c>
      <c r="B96" t="s">
        <v>1426</v>
      </c>
      <c r="C96" t="s">
        <v>288</v>
      </c>
      <c r="D96" t="s">
        <v>287</v>
      </c>
      <c r="E96" t="s">
        <v>1426</v>
      </c>
      <c r="F96" t="s">
        <v>288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 s="67">
        <f t="shared" si="2"/>
        <v>0</v>
      </c>
    </row>
    <row r="97" spans="1:19" x14ac:dyDescent="0.2">
      <c r="A97" t="s">
        <v>289</v>
      </c>
      <c r="B97" t="s">
        <v>1427</v>
      </c>
      <c r="C97" t="s">
        <v>290</v>
      </c>
      <c r="D97" t="s">
        <v>289</v>
      </c>
      <c r="E97" t="s">
        <v>1427</v>
      </c>
      <c r="F97" t="s">
        <v>290</v>
      </c>
      <c r="G97">
        <v>120784.88298898573</v>
      </c>
      <c r="H97">
        <v>115036.38298898576</v>
      </c>
      <c r="I97">
        <v>115036.38298898576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 s="67">
        <f t="shared" si="2"/>
        <v>350857.64896695723</v>
      </c>
    </row>
    <row r="98" spans="1:19" x14ac:dyDescent="0.2">
      <c r="A98" t="s">
        <v>291</v>
      </c>
      <c r="B98" t="s">
        <v>1428</v>
      </c>
      <c r="C98" t="s">
        <v>292</v>
      </c>
      <c r="D98" t="s">
        <v>291</v>
      </c>
      <c r="E98" t="s">
        <v>1428</v>
      </c>
      <c r="F98" t="s">
        <v>292</v>
      </c>
      <c r="G98">
        <v>162075.56368296346</v>
      </c>
      <c r="H98">
        <v>162075.56368296346</v>
      </c>
      <c r="I98">
        <v>162075.56368296346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s="67">
        <f t="shared" si="2"/>
        <v>486226.69104889035</v>
      </c>
    </row>
    <row r="99" spans="1:19" x14ac:dyDescent="0.2">
      <c r="A99" t="s">
        <v>293</v>
      </c>
      <c r="B99" t="s">
        <v>1429</v>
      </c>
      <c r="C99" t="s">
        <v>294</v>
      </c>
      <c r="D99" t="s">
        <v>293</v>
      </c>
      <c r="E99" t="s">
        <v>1429</v>
      </c>
      <c r="F99" t="s">
        <v>294</v>
      </c>
      <c r="G99">
        <v>21070.532390913002</v>
      </c>
      <c r="H99">
        <v>21070.532390913002</v>
      </c>
      <c r="I99">
        <v>21070.532390913002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 s="67">
        <f t="shared" si="2"/>
        <v>63211.597172739006</v>
      </c>
    </row>
    <row r="100" spans="1:19" x14ac:dyDescent="0.2">
      <c r="A100" t="s">
        <v>295</v>
      </c>
      <c r="B100" t="s">
        <v>1430</v>
      </c>
      <c r="C100" t="s">
        <v>296</v>
      </c>
      <c r="D100" t="s">
        <v>295</v>
      </c>
      <c r="E100" t="s">
        <v>1430</v>
      </c>
      <c r="F100" t="s">
        <v>296</v>
      </c>
      <c r="G100">
        <v>139281.85930787309</v>
      </c>
      <c r="H100">
        <v>139281.85930787309</v>
      </c>
      <c r="I100">
        <v>139281.85930787309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 s="67">
        <f t="shared" si="2"/>
        <v>417845.5779236193</v>
      </c>
    </row>
    <row r="101" spans="1:19" x14ac:dyDescent="0.2">
      <c r="A101" t="s">
        <v>297</v>
      </c>
      <c r="B101" t="s">
        <v>1431</v>
      </c>
      <c r="C101" t="s">
        <v>298</v>
      </c>
      <c r="D101" t="s">
        <v>297</v>
      </c>
      <c r="E101" t="s">
        <v>1431</v>
      </c>
      <c r="F101" t="s">
        <v>298</v>
      </c>
      <c r="G101">
        <v>46825.682717720512</v>
      </c>
      <c r="H101">
        <v>46825.682717720512</v>
      </c>
      <c r="I101">
        <v>46825.682717720512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 s="67">
        <f t="shared" si="2"/>
        <v>140477.04815316154</v>
      </c>
    </row>
    <row r="102" spans="1:19" x14ac:dyDescent="0.2">
      <c r="A102" t="s">
        <v>299</v>
      </c>
      <c r="B102" t="s">
        <v>1432</v>
      </c>
      <c r="C102" t="s">
        <v>300</v>
      </c>
      <c r="D102" t="s">
        <v>299</v>
      </c>
      <c r="E102" t="s">
        <v>1432</v>
      </c>
      <c r="F102" t="s">
        <v>300</v>
      </c>
      <c r="G102">
        <v>52961.844620761833</v>
      </c>
      <c r="H102">
        <v>52961.844620761833</v>
      </c>
      <c r="I102">
        <v>52961.844620761833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 s="67">
        <f t="shared" si="2"/>
        <v>158885.53386228549</v>
      </c>
    </row>
    <row r="103" spans="1:19" x14ac:dyDescent="0.2">
      <c r="A103" t="s">
        <v>301</v>
      </c>
      <c r="B103" t="s">
        <v>1433</v>
      </c>
      <c r="C103" t="s">
        <v>302</v>
      </c>
      <c r="D103" t="s">
        <v>301</v>
      </c>
      <c r="E103" t="s">
        <v>1433</v>
      </c>
      <c r="F103" t="s">
        <v>302</v>
      </c>
      <c r="G103">
        <v>36491.243617925524</v>
      </c>
      <c r="H103">
        <v>36491.243617925524</v>
      </c>
      <c r="I103">
        <v>36491.243617925524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 s="67">
        <f t="shared" si="2"/>
        <v>109473.73085377656</v>
      </c>
    </row>
    <row r="104" spans="1:19" hidden="1" x14ac:dyDescent="0.2">
      <c r="A104" t="s">
        <v>329</v>
      </c>
      <c r="B104" t="s">
        <v>1447</v>
      </c>
      <c r="C104" t="s">
        <v>330</v>
      </c>
      <c r="D104" t="s">
        <v>329</v>
      </c>
      <c r="E104" t="s">
        <v>1447</v>
      </c>
      <c r="F104" t="s">
        <v>330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 s="67">
        <f t="shared" si="2"/>
        <v>0</v>
      </c>
    </row>
    <row r="105" spans="1:19" x14ac:dyDescent="0.2">
      <c r="A105" t="s">
        <v>303</v>
      </c>
      <c r="B105" t="s">
        <v>1434</v>
      </c>
      <c r="C105" t="s">
        <v>304</v>
      </c>
      <c r="D105" t="s">
        <v>303</v>
      </c>
      <c r="E105" t="s">
        <v>1434</v>
      </c>
      <c r="F105" t="s">
        <v>304</v>
      </c>
      <c r="G105">
        <v>110772.41817147052</v>
      </c>
      <c r="H105">
        <v>110772.41817147052</v>
      </c>
      <c r="I105">
        <v>110772.41817147052</v>
      </c>
      <c r="J105">
        <v>110772.41817147052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 s="67">
        <f t="shared" si="2"/>
        <v>443089.67268588208</v>
      </c>
    </row>
    <row r="106" spans="1:19" x14ac:dyDescent="0.2">
      <c r="A106" t="s">
        <v>305</v>
      </c>
      <c r="B106" t="s">
        <v>1435</v>
      </c>
      <c r="C106" t="s">
        <v>306</v>
      </c>
      <c r="D106" t="s">
        <v>305</v>
      </c>
      <c r="E106" t="s">
        <v>1435</v>
      </c>
      <c r="F106" t="s">
        <v>306</v>
      </c>
      <c r="G106">
        <v>86782.137528330248</v>
      </c>
      <c r="H106">
        <v>86782.137528330248</v>
      </c>
      <c r="I106">
        <v>86782.137528330248</v>
      </c>
      <c r="J106">
        <v>86782.137528330248</v>
      </c>
      <c r="K106">
        <v>86782.137528330248</v>
      </c>
      <c r="L106">
        <v>86782.137528330248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 s="67">
        <f t="shared" si="2"/>
        <v>520692.82516998152</v>
      </c>
    </row>
    <row r="107" spans="1:19" x14ac:dyDescent="0.2">
      <c r="A107" t="s">
        <v>307</v>
      </c>
      <c r="B107" t="s">
        <v>1436</v>
      </c>
      <c r="C107" t="s">
        <v>308</v>
      </c>
      <c r="D107" t="s">
        <v>307</v>
      </c>
      <c r="E107" t="s">
        <v>1436</v>
      </c>
      <c r="F107" t="s">
        <v>308</v>
      </c>
      <c r="G107">
        <v>0</v>
      </c>
      <c r="H107">
        <v>37312.889333227657</v>
      </c>
      <c r="I107">
        <v>37312.889333227657</v>
      </c>
      <c r="J107">
        <v>37312.889333227657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 s="67">
        <f t="shared" si="2"/>
        <v>111938.66799968298</v>
      </c>
    </row>
    <row r="108" spans="1:19" x14ac:dyDescent="0.2">
      <c r="A108" t="s">
        <v>309</v>
      </c>
      <c r="B108" t="s">
        <v>1437</v>
      </c>
      <c r="C108" t="s">
        <v>310</v>
      </c>
      <c r="D108" t="s">
        <v>309</v>
      </c>
      <c r="E108" t="s">
        <v>1437</v>
      </c>
      <c r="F108" t="s">
        <v>310</v>
      </c>
      <c r="G108">
        <v>0</v>
      </c>
      <c r="H108">
        <v>66018.915197102746</v>
      </c>
      <c r="I108">
        <v>66018.915197102746</v>
      </c>
      <c r="J108">
        <v>66018.915197102746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 s="67">
        <f t="shared" si="2"/>
        <v>198056.74559130822</v>
      </c>
    </row>
    <row r="109" spans="1:19" x14ac:dyDescent="0.2">
      <c r="A109" t="s">
        <v>311</v>
      </c>
      <c r="B109" t="s">
        <v>1438</v>
      </c>
      <c r="C109" t="s">
        <v>312</v>
      </c>
      <c r="D109" t="s">
        <v>311</v>
      </c>
      <c r="E109" t="s">
        <v>1438</v>
      </c>
      <c r="F109" t="s">
        <v>312</v>
      </c>
      <c r="G109">
        <v>0</v>
      </c>
      <c r="H109">
        <v>69865.67766172174</v>
      </c>
      <c r="I109">
        <v>69865.67766172174</v>
      </c>
      <c r="J109">
        <v>69865.67766172174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 s="67">
        <f t="shared" si="2"/>
        <v>209597.03298516522</v>
      </c>
    </row>
    <row r="110" spans="1:19" x14ac:dyDescent="0.2">
      <c r="A110" t="s">
        <v>313</v>
      </c>
      <c r="B110" t="s">
        <v>1439</v>
      </c>
      <c r="C110" t="s">
        <v>314</v>
      </c>
      <c r="D110" t="s">
        <v>313</v>
      </c>
      <c r="E110" t="s">
        <v>1439</v>
      </c>
      <c r="F110" t="s">
        <v>314</v>
      </c>
      <c r="G110">
        <v>0</v>
      </c>
      <c r="H110">
        <v>151168.83618483541</v>
      </c>
      <c r="I110">
        <v>151168.83618483541</v>
      </c>
      <c r="J110">
        <v>151168.83618483541</v>
      </c>
      <c r="K110">
        <v>151168.83618483541</v>
      </c>
      <c r="L110">
        <v>151168.83618483541</v>
      </c>
      <c r="M110">
        <v>151168.83618483541</v>
      </c>
      <c r="N110">
        <v>0</v>
      </c>
      <c r="O110">
        <v>0</v>
      </c>
      <c r="P110">
        <v>0</v>
      </c>
      <c r="Q110">
        <v>0</v>
      </c>
      <c r="R110">
        <v>0</v>
      </c>
      <c r="S110" s="67">
        <f t="shared" si="2"/>
        <v>907013.01710901246</v>
      </c>
    </row>
    <row r="111" spans="1:19" x14ac:dyDescent="0.2">
      <c r="A111" t="s">
        <v>315</v>
      </c>
      <c r="B111" t="s">
        <v>1440</v>
      </c>
      <c r="C111" t="s">
        <v>316</v>
      </c>
      <c r="D111" t="s">
        <v>315</v>
      </c>
      <c r="E111" t="s">
        <v>1440</v>
      </c>
      <c r="F111" t="s">
        <v>316</v>
      </c>
      <c r="G111">
        <v>0</v>
      </c>
      <c r="H111">
        <v>70638.996024127191</v>
      </c>
      <c r="I111">
        <v>70638.996024127191</v>
      </c>
      <c r="J111">
        <v>70638.996024127191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 s="67">
        <f t="shared" si="2"/>
        <v>211916.98807238159</v>
      </c>
    </row>
    <row r="112" spans="1:19" x14ac:dyDescent="0.2">
      <c r="A112" t="s">
        <v>317</v>
      </c>
      <c r="B112" t="s">
        <v>1441</v>
      </c>
      <c r="C112" t="s">
        <v>318</v>
      </c>
      <c r="D112" t="s">
        <v>317</v>
      </c>
      <c r="E112" t="s">
        <v>1441</v>
      </c>
      <c r="F112" t="s">
        <v>318</v>
      </c>
      <c r="G112">
        <v>0</v>
      </c>
      <c r="H112">
        <v>0</v>
      </c>
      <c r="I112">
        <v>65956.105935586776</v>
      </c>
      <c r="J112">
        <v>65956.105935586776</v>
      </c>
      <c r="K112">
        <v>65956.105935586776</v>
      </c>
      <c r="L112">
        <v>65956.105935586776</v>
      </c>
      <c r="M112">
        <v>65956.105935586776</v>
      </c>
      <c r="N112">
        <v>65956.105935586776</v>
      </c>
      <c r="O112">
        <v>0</v>
      </c>
      <c r="P112">
        <v>0</v>
      </c>
      <c r="Q112">
        <v>0</v>
      </c>
      <c r="R112">
        <v>0</v>
      </c>
      <c r="S112" s="67">
        <f t="shared" si="2"/>
        <v>395736.63561352069</v>
      </c>
    </row>
    <row r="113" spans="1:19" x14ac:dyDescent="0.2">
      <c r="A113" t="s">
        <v>319</v>
      </c>
      <c r="B113" t="s">
        <v>1442</v>
      </c>
      <c r="C113" t="s">
        <v>320</v>
      </c>
      <c r="D113" t="s">
        <v>319</v>
      </c>
      <c r="E113" t="s">
        <v>1442</v>
      </c>
      <c r="F113" t="s">
        <v>320</v>
      </c>
      <c r="G113">
        <v>0</v>
      </c>
      <c r="H113">
        <v>14571.543492745093</v>
      </c>
      <c r="I113">
        <v>14571.543492745093</v>
      </c>
      <c r="J113">
        <v>14571.543492745093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 s="67">
        <f t="shared" si="2"/>
        <v>43714.630478235282</v>
      </c>
    </row>
    <row r="114" spans="1:19" x14ac:dyDescent="0.2">
      <c r="A114" t="s">
        <v>321</v>
      </c>
      <c r="B114" t="s">
        <v>1443</v>
      </c>
      <c r="C114" t="s">
        <v>322</v>
      </c>
      <c r="D114" t="s">
        <v>321</v>
      </c>
      <c r="E114" t="s">
        <v>1443</v>
      </c>
      <c r="F114" t="s">
        <v>322</v>
      </c>
      <c r="G114">
        <v>0</v>
      </c>
      <c r="H114">
        <v>60052.081410520121</v>
      </c>
      <c r="I114">
        <v>60052.081410520121</v>
      </c>
      <c r="J114">
        <v>60052.081410520121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 s="67">
        <f t="shared" si="2"/>
        <v>180156.24423156035</v>
      </c>
    </row>
    <row r="115" spans="1:19" hidden="1" x14ac:dyDescent="0.2">
      <c r="A115" t="s">
        <v>331</v>
      </c>
      <c r="B115" t="s">
        <v>1448</v>
      </c>
      <c r="C115" t="s">
        <v>332</v>
      </c>
      <c r="D115" t="s">
        <v>331</v>
      </c>
      <c r="E115" t="s">
        <v>1448</v>
      </c>
      <c r="F115" t="s">
        <v>332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 s="67">
        <f t="shared" si="2"/>
        <v>0</v>
      </c>
    </row>
    <row r="116" spans="1:19" x14ac:dyDescent="0.2">
      <c r="A116" t="s">
        <v>323</v>
      </c>
      <c r="B116" t="s">
        <v>1444</v>
      </c>
      <c r="C116" t="s">
        <v>324</v>
      </c>
      <c r="D116" t="s">
        <v>323</v>
      </c>
      <c r="E116" t="s">
        <v>1444</v>
      </c>
      <c r="F116" t="s">
        <v>324</v>
      </c>
      <c r="G116">
        <v>0</v>
      </c>
      <c r="H116">
        <v>0</v>
      </c>
      <c r="I116">
        <v>59078.663321197571</v>
      </c>
      <c r="J116">
        <v>59078.663321197571</v>
      </c>
      <c r="K116">
        <v>59078.663321197571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 s="67">
        <f t="shared" si="2"/>
        <v>177235.98996359273</v>
      </c>
    </row>
    <row r="117" spans="1:19" x14ac:dyDescent="0.2">
      <c r="A117" t="s">
        <v>325</v>
      </c>
      <c r="B117" t="s">
        <v>1445</v>
      </c>
      <c r="C117" t="s">
        <v>326</v>
      </c>
      <c r="D117" t="s">
        <v>325</v>
      </c>
      <c r="E117" t="s">
        <v>1445</v>
      </c>
      <c r="F117" t="s">
        <v>326</v>
      </c>
      <c r="G117">
        <v>0</v>
      </c>
      <c r="H117">
        <v>0</v>
      </c>
      <c r="I117">
        <v>42027.551818912732</v>
      </c>
      <c r="J117">
        <v>42027.551818912732</v>
      </c>
      <c r="K117">
        <v>42027.551818912732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 s="67">
        <f t="shared" si="2"/>
        <v>126082.6554567382</v>
      </c>
    </row>
    <row r="118" spans="1:19" x14ac:dyDescent="0.2">
      <c r="A118" t="s">
        <v>327</v>
      </c>
      <c r="B118" t="s">
        <v>1446</v>
      </c>
      <c r="C118" t="s">
        <v>328</v>
      </c>
      <c r="D118" t="s">
        <v>327</v>
      </c>
      <c r="E118" t="s">
        <v>1446</v>
      </c>
      <c r="F118" t="s">
        <v>328</v>
      </c>
      <c r="G118">
        <v>0</v>
      </c>
      <c r="H118">
        <v>0</v>
      </c>
      <c r="I118">
        <v>0</v>
      </c>
      <c r="J118">
        <v>104755.57570419708</v>
      </c>
      <c r="K118">
        <v>104755.57570419708</v>
      </c>
      <c r="L118">
        <v>104755.57570419708</v>
      </c>
      <c r="M118">
        <v>104755.57570419708</v>
      </c>
      <c r="N118">
        <v>104755.57570419708</v>
      </c>
      <c r="O118">
        <v>104755.57570419708</v>
      </c>
      <c r="P118">
        <v>104755.57570419708</v>
      </c>
      <c r="Q118">
        <v>104755.57570419708</v>
      </c>
      <c r="R118">
        <v>104755.57570419708</v>
      </c>
      <c r="S118" s="67">
        <f t="shared" si="2"/>
        <v>942800.18133777357</v>
      </c>
    </row>
    <row r="119" spans="1:19" hidden="1" x14ac:dyDescent="0.2">
      <c r="A119" t="s">
        <v>408</v>
      </c>
      <c r="B119" t="s">
        <v>1487</v>
      </c>
      <c r="C119" t="s">
        <v>409</v>
      </c>
      <c r="D119" t="s">
        <v>408</v>
      </c>
      <c r="E119" t="s">
        <v>1487</v>
      </c>
      <c r="F119" t="s">
        <v>409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 s="67">
        <f t="shared" si="2"/>
        <v>0</v>
      </c>
    </row>
    <row r="120" spans="1:19" hidden="1" x14ac:dyDescent="0.2">
      <c r="A120" t="s">
        <v>410</v>
      </c>
      <c r="B120" t="s">
        <v>1488</v>
      </c>
      <c r="C120" t="s">
        <v>411</v>
      </c>
      <c r="D120" t="s">
        <v>410</v>
      </c>
      <c r="E120" t="s">
        <v>1488</v>
      </c>
      <c r="F120" t="s">
        <v>411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 s="67">
        <f t="shared" si="2"/>
        <v>0</v>
      </c>
    </row>
    <row r="121" spans="1:19" hidden="1" x14ac:dyDescent="0.2">
      <c r="A121" t="s">
        <v>412</v>
      </c>
      <c r="B121" t="s">
        <v>412</v>
      </c>
      <c r="C121" t="s">
        <v>413</v>
      </c>
      <c r="D121" t="s">
        <v>412</v>
      </c>
      <c r="E121" t="s">
        <v>412</v>
      </c>
      <c r="F121" t="s">
        <v>413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 s="67">
        <f t="shared" si="2"/>
        <v>0</v>
      </c>
    </row>
    <row r="122" spans="1:19" x14ac:dyDescent="0.2">
      <c r="A122" t="s">
        <v>333</v>
      </c>
      <c r="B122" t="s">
        <v>1449</v>
      </c>
      <c r="C122" t="s">
        <v>334</v>
      </c>
      <c r="D122" t="s">
        <v>333</v>
      </c>
      <c r="E122" t="s">
        <v>1449</v>
      </c>
      <c r="F122" t="s">
        <v>334</v>
      </c>
      <c r="G122">
        <v>0</v>
      </c>
      <c r="H122">
        <v>61143.796891641912</v>
      </c>
      <c r="I122">
        <v>61143.796891641912</v>
      </c>
      <c r="J122">
        <v>61143.796891641912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 s="67">
        <f t="shared" si="2"/>
        <v>183431.39067492573</v>
      </c>
    </row>
    <row r="123" spans="1:19" hidden="1" x14ac:dyDescent="0.2">
      <c r="A123" t="s">
        <v>414</v>
      </c>
      <c r="B123" t="s">
        <v>1489</v>
      </c>
      <c r="C123" t="s">
        <v>415</v>
      </c>
      <c r="D123" t="s">
        <v>414</v>
      </c>
      <c r="E123" t="s">
        <v>1489</v>
      </c>
      <c r="F123" t="s">
        <v>415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s="67">
        <f t="shared" si="2"/>
        <v>0</v>
      </c>
    </row>
    <row r="124" spans="1:19" hidden="1" x14ac:dyDescent="0.2">
      <c r="A124" t="s">
        <v>416</v>
      </c>
      <c r="B124" t="s">
        <v>1490</v>
      </c>
      <c r="C124" t="s">
        <v>417</v>
      </c>
      <c r="D124" t="s">
        <v>416</v>
      </c>
      <c r="E124" t="s">
        <v>1490</v>
      </c>
      <c r="F124" t="s">
        <v>417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 s="67">
        <f t="shared" si="2"/>
        <v>0</v>
      </c>
    </row>
    <row r="125" spans="1:19" hidden="1" x14ac:dyDescent="0.2">
      <c r="A125" t="s">
        <v>418</v>
      </c>
      <c r="B125" t="s">
        <v>1491</v>
      </c>
      <c r="C125" t="s">
        <v>419</v>
      </c>
      <c r="D125" t="s">
        <v>418</v>
      </c>
      <c r="E125" t="s">
        <v>1491</v>
      </c>
      <c r="F125" t="s">
        <v>419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 s="67">
        <f t="shared" si="2"/>
        <v>0</v>
      </c>
    </row>
    <row r="126" spans="1:19" hidden="1" x14ac:dyDescent="0.2">
      <c r="A126" t="s">
        <v>420</v>
      </c>
      <c r="B126" t="s">
        <v>1492</v>
      </c>
      <c r="C126" t="s">
        <v>421</v>
      </c>
      <c r="D126" t="s">
        <v>420</v>
      </c>
      <c r="E126" t="s">
        <v>1492</v>
      </c>
      <c r="F126" t="s">
        <v>421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 s="67">
        <f t="shared" si="2"/>
        <v>0</v>
      </c>
    </row>
    <row r="127" spans="1:19" hidden="1" x14ac:dyDescent="0.2">
      <c r="A127" t="s">
        <v>422</v>
      </c>
      <c r="B127" t="s">
        <v>1493</v>
      </c>
      <c r="C127" t="s">
        <v>423</v>
      </c>
      <c r="D127" t="s">
        <v>422</v>
      </c>
      <c r="E127" t="s">
        <v>1493</v>
      </c>
      <c r="F127" t="s">
        <v>423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s="67">
        <f t="shared" si="2"/>
        <v>0</v>
      </c>
    </row>
    <row r="128" spans="1:19" hidden="1" x14ac:dyDescent="0.2">
      <c r="A128" t="s">
        <v>424</v>
      </c>
      <c r="B128" t="s">
        <v>1494</v>
      </c>
      <c r="C128" t="s">
        <v>425</v>
      </c>
      <c r="D128" t="s">
        <v>424</v>
      </c>
      <c r="E128" t="s">
        <v>1494</v>
      </c>
      <c r="F128" t="s">
        <v>425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 s="67">
        <f t="shared" si="2"/>
        <v>0</v>
      </c>
    </row>
    <row r="129" spans="1:19" hidden="1" x14ac:dyDescent="0.2">
      <c r="A129" t="s">
        <v>426</v>
      </c>
      <c r="B129" t="s">
        <v>1495</v>
      </c>
      <c r="C129" t="s">
        <v>427</v>
      </c>
      <c r="D129" t="s">
        <v>426</v>
      </c>
      <c r="E129" t="s">
        <v>1495</v>
      </c>
      <c r="F129" t="s">
        <v>427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 s="67">
        <f t="shared" si="2"/>
        <v>0</v>
      </c>
    </row>
    <row r="130" spans="1:19" hidden="1" x14ac:dyDescent="0.2">
      <c r="A130" t="s">
        <v>428</v>
      </c>
      <c r="B130" t="s">
        <v>1496</v>
      </c>
      <c r="C130" t="s">
        <v>429</v>
      </c>
      <c r="D130" t="s">
        <v>428</v>
      </c>
      <c r="E130" t="s">
        <v>1496</v>
      </c>
      <c r="F130" t="s">
        <v>429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 s="67">
        <f t="shared" si="2"/>
        <v>0</v>
      </c>
    </row>
    <row r="131" spans="1:19" hidden="1" x14ac:dyDescent="0.2">
      <c r="A131" t="s">
        <v>430</v>
      </c>
      <c r="B131" t="s">
        <v>430</v>
      </c>
      <c r="C131" t="s">
        <v>431</v>
      </c>
      <c r="D131" t="s">
        <v>430</v>
      </c>
      <c r="E131" t="s">
        <v>430</v>
      </c>
      <c r="F131" t="s">
        <v>431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 s="67">
        <f t="shared" si="2"/>
        <v>0</v>
      </c>
    </row>
    <row r="132" spans="1:19" hidden="1" x14ac:dyDescent="0.2">
      <c r="A132" t="s">
        <v>432</v>
      </c>
      <c r="B132" t="s">
        <v>1497</v>
      </c>
      <c r="C132" t="s">
        <v>433</v>
      </c>
      <c r="D132" t="s">
        <v>432</v>
      </c>
      <c r="E132" t="s">
        <v>1497</v>
      </c>
      <c r="F132" t="s">
        <v>433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 s="67">
        <f t="shared" si="2"/>
        <v>0</v>
      </c>
    </row>
    <row r="133" spans="1:19" hidden="1" x14ac:dyDescent="0.2">
      <c r="A133" t="s">
        <v>335</v>
      </c>
      <c r="B133" t="s">
        <v>1450</v>
      </c>
      <c r="C133" t="s">
        <v>336</v>
      </c>
      <c r="D133" t="s">
        <v>335</v>
      </c>
      <c r="E133" t="s">
        <v>1450</v>
      </c>
      <c r="F133" t="s">
        <v>336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s="67">
        <f t="shared" ref="S133:S196" si="3">SUM(G133:R133)</f>
        <v>0</v>
      </c>
    </row>
    <row r="134" spans="1:19" hidden="1" x14ac:dyDescent="0.2">
      <c r="A134" t="s">
        <v>434</v>
      </c>
      <c r="B134" t="s">
        <v>434</v>
      </c>
      <c r="C134" t="s">
        <v>435</v>
      </c>
      <c r="D134" t="s">
        <v>434</v>
      </c>
      <c r="E134" t="s">
        <v>434</v>
      </c>
      <c r="F134" t="s">
        <v>435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 s="67">
        <f t="shared" si="3"/>
        <v>0</v>
      </c>
    </row>
    <row r="135" spans="1:19" hidden="1" x14ac:dyDescent="0.2">
      <c r="A135" t="s">
        <v>436</v>
      </c>
      <c r="B135" t="s">
        <v>1498</v>
      </c>
      <c r="C135" t="s">
        <v>437</v>
      </c>
      <c r="D135" t="s">
        <v>436</v>
      </c>
      <c r="E135" t="s">
        <v>1498</v>
      </c>
      <c r="F135" t="s">
        <v>437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 s="67">
        <f t="shared" si="3"/>
        <v>0</v>
      </c>
    </row>
    <row r="136" spans="1:19" hidden="1" x14ac:dyDescent="0.2">
      <c r="A136" t="s">
        <v>438</v>
      </c>
      <c r="B136" t="s">
        <v>1499</v>
      </c>
      <c r="C136" t="s">
        <v>439</v>
      </c>
      <c r="D136" t="s">
        <v>438</v>
      </c>
      <c r="E136" t="s">
        <v>1499</v>
      </c>
      <c r="F136" t="s">
        <v>439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 s="67">
        <f t="shared" si="3"/>
        <v>0</v>
      </c>
    </row>
    <row r="137" spans="1:19" hidden="1" x14ac:dyDescent="0.2">
      <c r="A137" t="s">
        <v>440</v>
      </c>
      <c r="B137" t="s">
        <v>1500</v>
      </c>
      <c r="C137" t="s">
        <v>441</v>
      </c>
      <c r="D137" t="s">
        <v>440</v>
      </c>
      <c r="E137" t="s">
        <v>1500</v>
      </c>
      <c r="F137" t="s">
        <v>441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 s="67">
        <f t="shared" si="3"/>
        <v>0</v>
      </c>
    </row>
    <row r="138" spans="1:19" hidden="1" x14ac:dyDescent="0.2">
      <c r="A138" t="s">
        <v>442</v>
      </c>
      <c r="B138" t="s">
        <v>1501</v>
      </c>
      <c r="C138" t="s">
        <v>443</v>
      </c>
      <c r="D138" t="s">
        <v>442</v>
      </c>
      <c r="E138" t="s">
        <v>1501</v>
      </c>
      <c r="F138" t="s">
        <v>443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 s="67">
        <f t="shared" si="3"/>
        <v>0</v>
      </c>
    </row>
    <row r="139" spans="1:19" hidden="1" x14ac:dyDescent="0.2">
      <c r="A139" t="s">
        <v>444</v>
      </c>
      <c r="B139" t="s">
        <v>444</v>
      </c>
      <c r="C139" t="s">
        <v>445</v>
      </c>
      <c r="D139" t="s">
        <v>444</v>
      </c>
      <c r="E139" t="s">
        <v>444</v>
      </c>
      <c r="F139" t="s">
        <v>445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 s="67">
        <f t="shared" si="3"/>
        <v>0</v>
      </c>
    </row>
    <row r="140" spans="1:19" hidden="1" x14ac:dyDescent="0.2">
      <c r="A140" t="s">
        <v>446</v>
      </c>
      <c r="B140" t="s">
        <v>1502</v>
      </c>
      <c r="C140" t="s">
        <v>447</v>
      </c>
      <c r="D140" t="s">
        <v>446</v>
      </c>
      <c r="E140" t="s">
        <v>1502</v>
      </c>
      <c r="F140" t="s">
        <v>447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 s="67">
        <f t="shared" si="3"/>
        <v>0</v>
      </c>
    </row>
    <row r="141" spans="1:19" hidden="1" x14ac:dyDescent="0.2">
      <c r="A141" t="s">
        <v>448</v>
      </c>
      <c r="B141" t="s">
        <v>448</v>
      </c>
      <c r="C141" t="s">
        <v>449</v>
      </c>
      <c r="D141" t="s">
        <v>448</v>
      </c>
      <c r="E141" t="s">
        <v>448</v>
      </c>
      <c r="F141" t="s">
        <v>449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 s="67">
        <f t="shared" si="3"/>
        <v>0</v>
      </c>
    </row>
    <row r="142" spans="1:19" hidden="1" x14ac:dyDescent="0.2">
      <c r="A142" t="s">
        <v>450</v>
      </c>
      <c r="B142" t="s">
        <v>1503</v>
      </c>
      <c r="C142" t="s">
        <v>451</v>
      </c>
      <c r="D142" t="s">
        <v>450</v>
      </c>
      <c r="E142" t="s">
        <v>1503</v>
      </c>
      <c r="F142" t="s">
        <v>451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 s="67">
        <f t="shared" si="3"/>
        <v>0</v>
      </c>
    </row>
    <row r="143" spans="1:19" hidden="1" x14ac:dyDescent="0.2">
      <c r="A143" t="s">
        <v>452</v>
      </c>
      <c r="B143" t="s">
        <v>1504</v>
      </c>
      <c r="C143" t="s">
        <v>453</v>
      </c>
      <c r="D143" t="s">
        <v>452</v>
      </c>
      <c r="E143" t="s">
        <v>1504</v>
      </c>
      <c r="F143" t="s">
        <v>453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 s="67">
        <f t="shared" si="3"/>
        <v>0</v>
      </c>
    </row>
    <row r="144" spans="1:19" hidden="1" x14ac:dyDescent="0.2">
      <c r="A144" t="s">
        <v>337</v>
      </c>
      <c r="B144" t="s">
        <v>1451</v>
      </c>
      <c r="C144" t="s">
        <v>338</v>
      </c>
      <c r="D144" t="s">
        <v>337</v>
      </c>
      <c r="E144" t="s">
        <v>1451</v>
      </c>
      <c r="F144" t="s">
        <v>338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 s="67">
        <f t="shared" si="3"/>
        <v>0</v>
      </c>
    </row>
    <row r="145" spans="1:19" hidden="1" x14ac:dyDescent="0.2">
      <c r="A145" t="s">
        <v>454</v>
      </c>
      <c r="B145" t="s">
        <v>454</v>
      </c>
      <c r="C145" t="s">
        <v>455</v>
      </c>
      <c r="D145" t="s">
        <v>454</v>
      </c>
      <c r="E145" t="s">
        <v>454</v>
      </c>
      <c r="F145" t="s">
        <v>455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 s="67">
        <f t="shared" si="3"/>
        <v>0</v>
      </c>
    </row>
    <row r="146" spans="1:19" hidden="1" x14ac:dyDescent="0.2">
      <c r="A146" t="s">
        <v>456</v>
      </c>
      <c r="B146" t="s">
        <v>1505</v>
      </c>
      <c r="C146" t="s">
        <v>457</v>
      </c>
      <c r="D146" t="s">
        <v>456</v>
      </c>
      <c r="E146" t="s">
        <v>1505</v>
      </c>
      <c r="F146" t="s">
        <v>457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 s="67">
        <f t="shared" si="3"/>
        <v>0</v>
      </c>
    </row>
    <row r="147" spans="1:19" hidden="1" x14ac:dyDescent="0.2">
      <c r="A147" t="s">
        <v>458</v>
      </c>
      <c r="B147" t="s">
        <v>1506</v>
      </c>
      <c r="C147" t="s">
        <v>459</v>
      </c>
      <c r="D147" t="s">
        <v>458</v>
      </c>
      <c r="E147" t="s">
        <v>1506</v>
      </c>
      <c r="F147" t="s">
        <v>459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s="67">
        <f t="shared" si="3"/>
        <v>0</v>
      </c>
    </row>
    <row r="148" spans="1:19" hidden="1" x14ac:dyDescent="0.2">
      <c r="A148" t="s">
        <v>460</v>
      </c>
      <c r="B148" t="s">
        <v>460</v>
      </c>
      <c r="C148" t="s">
        <v>461</v>
      </c>
      <c r="D148" t="s">
        <v>460</v>
      </c>
      <c r="E148" t="s">
        <v>460</v>
      </c>
      <c r="F148" t="s">
        <v>461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 s="67">
        <f t="shared" si="3"/>
        <v>0</v>
      </c>
    </row>
    <row r="149" spans="1:19" hidden="1" x14ac:dyDescent="0.2">
      <c r="A149" t="s">
        <v>462</v>
      </c>
      <c r="B149" t="s">
        <v>1507</v>
      </c>
      <c r="C149" t="s">
        <v>463</v>
      </c>
      <c r="D149" t="s">
        <v>462</v>
      </c>
      <c r="E149" t="s">
        <v>1507</v>
      </c>
      <c r="F149" t="s">
        <v>463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 s="67">
        <f t="shared" si="3"/>
        <v>0</v>
      </c>
    </row>
    <row r="150" spans="1:19" hidden="1" x14ac:dyDescent="0.2">
      <c r="A150" t="s">
        <v>464</v>
      </c>
      <c r="B150" t="s">
        <v>1508</v>
      </c>
      <c r="C150" t="s">
        <v>465</v>
      </c>
      <c r="D150" t="s">
        <v>464</v>
      </c>
      <c r="E150" t="s">
        <v>1508</v>
      </c>
      <c r="F150" t="s">
        <v>465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 s="67">
        <f t="shared" si="3"/>
        <v>0</v>
      </c>
    </row>
    <row r="151" spans="1:19" hidden="1" x14ac:dyDescent="0.2">
      <c r="A151" t="s">
        <v>466</v>
      </c>
      <c r="B151" t="s">
        <v>1509</v>
      </c>
      <c r="C151" t="s">
        <v>467</v>
      </c>
      <c r="D151" t="s">
        <v>466</v>
      </c>
      <c r="E151" t="s">
        <v>1509</v>
      </c>
      <c r="F151" t="s">
        <v>467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 s="67">
        <f t="shared" si="3"/>
        <v>0</v>
      </c>
    </row>
    <row r="152" spans="1:19" hidden="1" x14ac:dyDescent="0.2">
      <c r="A152" t="s">
        <v>468</v>
      </c>
      <c r="B152" t="s">
        <v>1510</v>
      </c>
      <c r="C152" t="s">
        <v>1269</v>
      </c>
      <c r="D152" t="s">
        <v>468</v>
      </c>
      <c r="E152" t="s">
        <v>1510</v>
      </c>
      <c r="F152" t="s">
        <v>1269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 s="67">
        <f t="shared" si="3"/>
        <v>0</v>
      </c>
    </row>
    <row r="153" spans="1:19" hidden="1" x14ac:dyDescent="0.2">
      <c r="A153" t="s">
        <v>469</v>
      </c>
      <c r="B153" t="s">
        <v>1511</v>
      </c>
      <c r="C153" t="s">
        <v>470</v>
      </c>
      <c r="D153" t="s">
        <v>469</v>
      </c>
      <c r="E153" t="s">
        <v>1511</v>
      </c>
      <c r="F153" t="s">
        <v>470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 s="67">
        <f t="shared" si="3"/>
        <v>0</v>
      </c>
    </row>
    <row r="154" spans="1:19" x14ac:dyDescent="0.2">
      <c r="A154" t="s">
        <v>471</v>
      </c>
      <c r="B154" t="s">
        <v>1512</v>
      </c>
      <c r="C154" t="s">
        <v>472</v>
      </c>
      <c r="D154" t="s">
        <v>471</v>
      </c>
      <c r="E154" t="s">
        <v>1512</v>
      </c>
      <c r="F154" t="s">
        <v>472</v>
      </c>
      <c r="G154">
        <v>41964.709439167062</v>
      </c>
      <c r="H154">
        <v>41964.709439167062</v>
      </c>
      <c r="I154">
        <v>41964.709439167062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 s="67">
        <f t="shared" si="3"/>
        <v>125894.12831750119</v>
      </c>
    </row>
    <row r="155" spans="1:19" hidden="1" x14ac:dyDescent="0.2">
      <c r="A155" t="s">
        <v>339</v>
      </c>
      <c r="B155" t="s">
        <v>1452</v>
      </c>
      <c r="C155" t="s">
        <v>340</v>
      </c>
      <c r="D155" t="s">
        <v>339</v>
      </c>
      <c r="E155" t="s">
        <v>1452</v>
      </c>
      <c r="F155" t="s">
        <v>340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 s="67">
        <f t="shared" si="3"/>
        <v>0</v>
      </c>
    </row>
    <row r="156" spans="1:19" hidden="1" x14ac:dyDescent="0.2">
      <c r="A156" t="s">
        <v>473</v>
      </c>
      <c r="B156" t="s">
        <v>1513</v>
      </c>
      <c r="C156" t="s">
        <v>474</v>
      </c>
      <c r="D156" t="s">
        <v>473</v>
      </c>
      <c r="E156" t="s">
        <v>1513</v>
      </c>
      <c r="F156" t="s">
        <v>474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 s="67">
        <f t="shared" si="3"/>
        <v>0</v>
      </c>
    </row>
    <row r="157" spans="1:19" x14ac:dyDescent="0.2">
      <c r="A157" t="s">
        <v>475</v>
      </c>
      <c r="B157" t="s">
        <v>1514</v>
      </c>
      <c r="C157" t="s">
        <v>476</v>
      </c>
      <c r="D157" t="s">
        <v>475</v>
      </c>
      <c r="E157" t="s">
        <v>1514</v>
      </c>
      <c r="F157" t="s">
        <v>476</v>
      </c>
      <c r="G157">
        <v>87426.899755067396</v>
      </c>
      <c r="H157">
        <v>87426.899755067396</v>
      </c>
      <c r="I157">
        <v>87426.899755067396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 s="67">
        <f t="shared" si="3"/>
        <v>262280.69926520216</v>
      </c>
    </row>
    <row r="158" spans="1:19" x14ac:dyDescent="0.2">
      <c r="A158" t="s">
        <v>477</v>
      </c>
      <c r="B158" t="s">
        <v>1515</v>
      </c>
      <c r="C158" t="s">
        <v>478</v>
      </c>
      <c r="D158" t="s">
        <v>477</v>
      </c>
      <c r="E158" t="s">
        <v>1515</v>
      </c>
      <c r="F158" t="s">
        <v>478</v>
      </c>
      <c r="G158">
        <v>85295.382772963945</v>
      </c>
      <c r="H158">
        <v>85295.382772963945</v>
      </c>
      <c r="I158">
        <v>85295.382772963945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 s="67">
        <f t="shared" si="3"/>
        <v>255886.14831889182</v>
      </c>
    </row>
    <row r="159" spans="1:19" x14ac:dyDescent="0.2">
      <c r="A159" t="s">
        <v>479</v>
      </c>
      <c r="B159" t="s">
        <v>1516</v>
      </c>
      <c r="C159" t="s">
        <v>480</v>
      </c>
      <c r="D159" t="s">
        <v>479</v>
      </c>
      <c r="E159" t="s">
        <v>1516</v>
      </c>
      <c r="F159" t="s">
        <v>480</v>
      </c>
      <c r="G159">
        <v>47178.617477385465</v>
      </c>
      <c r="H159">
        <v>47178.617477385465</v>
      </c>
      <c r="I159">
        <v>47178.617477385465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 s="67">
        <f t="shared" si="3"/>
        <v>141535.85243215639</v>
      </c>
    </row>
    <row r="160" spans="1:19" x14ac:dyDescent="0.2">
      <c r="A160" t="s">
        <v>481</v>
      </c>
      <c r="B160" t="s">
        <v>1517</v>
      </c>
      <c r="C160" t="s">
        <v>482</v>
      </c>
      <c r="D160" t="s">
        <v>481</v>
      </c>
      <c r="E160" t="s">
        <v>1517</v>
      </c>
      <c r="F160" t="s">
        <v>482</v>
      </c>
      <c r="G160">
        <v>5932.4833534868103</v>
      </c>
      <c r="H160">
        <v>5932.4833534868103</v>
      </c>
      <c r="I160">
        <v>5932.4833534868103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 s="67">
        <f t="shared" si="3"/>
        <v>17797.450060460433</v>
      </c>
    </row>
    <row r="161" spans="1:19" x14ac:dyDescent="0.2">
      <c r="A161" t="s">
        <v>483</v>
      </c>
      <c r="B161" t="s">
        <v>1518</v>
      </c>
      <c r="C161" t="s">
        <v>484</v>
      </c>
      <c r="D161" t="s">
        <v>483</v>
      </c>
      <c r="E161" t="s">
        <v>1518</v>
      </c>
      <c r="F161" t="s">
        <v>484</v>
      </c>
      <c r="G161">
        <v>156336.20746243588</v>
      </c>
      <c r="H161">
        <v>156336.20746243588</v>
      </c>
      <c r="I161">
        <v>156336.20746243588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 s="67">
        <f t="shared" si="3"/>
        <v>469008.62238730764</v>
      </c>
    </row>
    <row r="162" spans="1:19" hidden="1" x14ac:dyDescent="0.2">
      <c r="A162" t="s">
        <v>485</v>
      </c>
      <c r="B162" t="s">
        <v>485</v>
      </c>
      <c r="C162" t="s">
        <v>486</v>
      </c>
      <c r="D162" t="s">
        <v>485</v>
      </c>
      <c r="E162" t="s">
        <v>485</v>
      </c>
      <c r="F162" t="s">
        <v>486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 s="67">
        <f t="shared" si="3"/>
        <v>0</v>
      </c>
    </row>
    <row r="163" spans="1:19" x14ac:dyDescent="0.2">
      <c r="A163" t="s">
        <v>487</v>
      </c>
      <c r="B163" t="s">
        <v>1519</v>
      </c>
      <c r="C163" t="s">
        <v>488</v>
      </c>
      <c r="D163" t="s">
        <v>487</v>
      </c>
      <c r="E163" t="s">
        <v>1519</v>
      </c>
      <c r="F163" t="s">
        <v>488</v>
      </c>
      <c r="G163">
        <v>21405.977541906559</v>
      </c>
      <c r="H163">
        <v>21405.977541906559</v>
      </c>
      <c r="I163">
        <v>21405.977541906559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 s="67">
        <f t="shared" si="3"/>
        <v>64217.932625719681</v>
      </c>
    </row>
    <row r="164" spans="1:19" hidden="1" x14ac:dyDescent="0.2">
      <c r="A164" t="s">
        <v>489</v>
      </c>
      <c r="B164" t="s">
        <v>489</v>
      </c>
      <c r="C164" t="s">
        <v>490</v>
      </c>
      <c r="D164" t="s">
        <v>489</v>
      </c>
      <c r="E164" t="s">
        <v>489</v>
      </c>
      <c r="F164" t="s">
        <v>490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 s="67">
        <f t="shared" si="3"/>
        <v>0</v>
      </c>
    </row>
    <row r="165" spans="1:19" x14ac:dyDescent="0.2">
      <c r="A165" t="s">
        <v>491</v>
      </c>
      <c r="B165" t="s">
        <v>1520</v>
      </c>
      <c r="C165" t="s">
        <v>492</v>
      </c>
      <c r="D165" t="s">
        <v>491</v>
      </c>
      <c r="E165" t="s">
        <v>1520</v>
      </c>
      <c r="F165" t="s">
        <v>492</v>
      </c>
      <c r="G165">
        <v>9220.1544437769462</v>
      </c>
      <c r="H165">
        <v>9220.1544437769462</v>
      </c>
      <c r="I165">
        <v>9220.1544437769462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 s="67">
        <f t="shared" si="3"/>
        <v>27660.463331330837</v>
      </c>
    </row>
    <row r="166" spans="1:19" hidden="1" x14ac:dyDescent="0.2">
      <c r="A166" t="s">
        <v>341</v>
      </c>
      <c r="B166" t="s">
        <v>1453</v>
      </c>
      <c r="C166" t="s">
        <v>342</v>
      </c>
      <c r="D166" t="s">
        <v>341</v>
      </c>
      <c r="E166" t="s">
        <v>1453</v>
      </c>
      <c r="F166" t="s">
        <v>342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 s="67">
        <f t="shared" si="3"/>
        <v>0</v>
      </c>
    </row>
    <row r="167" spans="1:19" x14ac:dyDescent="0.2">
      <c r="A167" t="s">
        <v>493</v>
      </c>
      <c r="B167" t="s">
        <v>1521</v>
      </c>
      <c r="C167" t="s">
        <v>494</v>
      </c>
      <c r="D167" t="s">
        <v>493</v>
      </c>
      <c r="E167" t="s">
        <v>1521</v>
      </c>
      <c r="F167" t="s">
        <v>494</v>
      </c>
      <c r="G167">
        <v>8825.3077173789607</v>
      </c>
      <c r="H167">
        <v>8825.3077173789607</v>
      </c>
      <c r="I167">
        <v>8825.3077173789607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 s="67">
        <f t="shared" si="3"/>
        <v>26475.923152136882</v>
      </c>
    </row>
    <row r="168" spans="1:19" hidden="1" x14ac:dyDescent="0.2">
      <c r="A168" t="s">
        <v>495</v>
      </c>
      <c r="B168" t="s">
        <v>495</v>
      </c>
      <c r="C168" t="s">
        <v>496</v>
      </c>
      <c r="D168" t="s">
        <v>495</v>
      </c>
      <c r="E168" t="s">
        <v>495</v>
      </c>
      <c r="F168" t="s">
        <v>496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 s="67">
        <f t="shared" si="3"/>
        <v>0</v>
      </c>
    </row>
    <row r="169" spans="1:19" x14ac:dyDescent="0.2">
      <c r="A169" t="s">
        <v>497</v>
      </c>
      <c r="B169" t="s">
        <v>1522</v>
      </c>
      <c r="C169" t="s">
        <v>498</v>
      </c>
      <c r="D169" t="s">
        <v>497</v>
      </c>
      <c r="E169" t="s">
        <v>1522</v>
      </c>
      <c r="F169" t="s">
        <v>498</v>
      </c>
      <c r="G169">
        <v>28192.272472945853</v>
      </c>
      <c r="H169">
        <v>28192.272472945853</v>
      </c>
      <c r="I169">
        <v>28192.272472945853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 s="67">
        <f t="shared" si="3"/>
        <v>84576.817418837556</v>
      </c>
    </row>
    <row r="170" spans="1:19" hidden="1" x14ac:dyDescent="0.2">
      <c r="A170" t="s">
        <v>499</v>
      </c>
      <c r="B170" t="s">
        <v>499</v>
      </c>
      <c r="C170" t="s">
        <v>500</v>
      </c>
      <c r="D170" t="s">
        <v>499</v>
      </c>
      <c r="E170" t="s">
        <v>499</v>
      </c>
      <c r="F170" t="s">
        <v>500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s="67">
        <f t="shared" si="3"/>
        <v>0</v>
      </c>
    </row>
    <row r="171" spans="1:19" hidden="1" x14ac:dyDescent="0.2">
      <c r="A171" t="s">
        <v>501</v>
      </c>
      <c r="B171" t="s">
        <v>1838</v>
      </c>
      <c r="C171" t="s">
        <v>502</v>
      </c>
      <c r="D171" t="s">
        <v>501</v>
      </c>
      <c r="E171" t="s">
        <v>1838</v>
      </c>
      <c r="F171" t="s">
        <v>502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 s="67">
        <f t="shared" si="3"/>
        <v>0</v>
      </c>
    </row>
    <row r="172" spans="1:19" x14ac:dyDescent="0.2">
      <c r="A172" t="s">
        <v>503</v>
      </c>
      <c r="B172" t="s">
        <v>1523</v>
      </c>
      <c r="C172" t="s">
        <v>504</v>
      </c>
      <c r="D172" t="s">
        <v>503</v>
      </c>
      <c r="E172" t="s">
        <v>1523</v>
      </c>
      <c r="F172" t="s">
        <v>504</v>
      </c>
      <c r="G172">
        <v>0</v>
      </c>
      <c r="H172">
        <v>35922.081015657044</v>
      </c>
      <c r="I172">
        <v>35922.081015657044</v>
      </c>
      <c r="J172">
        <v>35922.081015657044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 s="67">
        <f t="shared" si="3"/>
        <v>107766.24304697113</v>
      </c>
    </row>
    <row r="173" spans="1:19" x14ac:dyDescent="0.2">
      <c r="A173" t="s">
        <v>505</v>
      </c>
      <c r="B173" t="s">
        <v>1524</v>
      </c>
      <c r="C173" t="s">
        <v>506</v>
      </c>
      <c r="D173" t="s">
        <v>505</v>
      </c>
      <c r="E173" t="s">
        <v>1524</v>
      </c>
      <c r="F173" t="s">
        <v>506</v>
      </c>
      <c r="G173">
        <v>0</v>
      </c>
      <c r="H173">
        <v>51381.981223432573</v>
      </c>
      <c r="I173">
        <v>51381.981223432573</v>
      </c>
      <c r="J173">
        <v>51381.981223432573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 s="67">
        <f t="shared" si="3"/>
        <v>154145.94367029771</v>
      </c>
    </row>
    <row r="174" spans="1:19" x14ac:dyDescent="0.2">
      <c r="A174" t="s">
        <v>507</v>
      </c>
      <c r="B174" t="s">
        <v>1525</v>
      </c>
      <c r="C174" t="s">
        <v>508</v>
      </c>
      <c r="D174" t="s">
        <v>507</v>
      </c>
      <c r="E174" t="s">
        <v>1525</v>
      </c>
      <c r="F174" t="s">
        <v>508</v>
      </c>
      <c r="G174">
        <v>0</v>
      </c>
      <c r="H174">
        <v>65199.771782265525</v>
      </c>
      <c r="I174">
        <v>65199.771782265525</v>
      </c>
      <c r="J174">
        <v>65199.771782265525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 s="67">
        <f t="shared" si="3"/>
        <v>195599.31534679659</v>
      </c>
    </row>
    <row r="175" spans="1:19" x14ac:dyDescent="0.2">
      <c r="A175" t="s">
        <v>509</v>
      </c>
      <c r="B175" t="s">
        <v>1526</v>
      </c>
      <c r="C175" t="s">
        <v>510</v>
      </c>
      <c r="D175" t="s">
        <v>509</v>
      </c>
      <c r="E175" t="s">
        <v>1526</v>
      </c>
      <c r="F175" t="s">
        <v>510</v>
      </c>
      <c r="G175">
        <v>0</v>
      </c>
      <c r="H175">
        <v>11668.102091951614</v>
      </c>
      <c r="I175">
        <v>11668.102091951614</v>
      </c>
      <c r="J175">
        <v>11668.102091951614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 s="67">
        <f t="shared" si="3"/>
        <v>35004.30627585484</v>
      </c>
    </row>
    <row r="176" spans="1:19" x14ac:dyDescent="0.2">
      <c r="A176" t="s">
        <v>511</v>
      </c>
      <c r="B176" t="s">
        <v>1527</v>
      </c>
      <c r="C176" t="s">
        <v>512</v>
      </c>
      <c r="D176" t="s">
        <v>511</v>
      </c>
      <c r="E176" t="s">
        <v>1527</v>
      </c>
      <c r="F176" t="s">
        <v>512</v>
      </c>
      <c r="G176">
        <v>0</v>
      </c>
      <c r="H176">
        <v>28770.472911699107</v>
      </c>
      <c r="I176">
        <v>28770.472911699107</v>
      </c>
      <c r="J176">
        <v>28770.472911699107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 s="67">
        <f t="shared" si="3"/>
        <v>86311.418735097322</v>
      </c>
    </row>
    <row r="177" spans="1:19" hidden="1" x14ac:dyDescent="0.2">
      <c r="A177" t="s">
        <v>343</v>
      </c>
      <c r="B177" t="s">
        <v>1454</v>
      </c>
      <c r="C177" t="s">
        <v>344</v>
      </c>
      <c r="D177" t="s">
        <v>343</v>
      </c>
      <c r="E177" t="s">
        <v>1454</v>
      </c>
      <c r="F177" t="s">
        <v>344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s="67">
        <f t="shared" si="3"/>
        <v>0</v>
      </c>
    </row>
    <row r="178" spans="1:19" x14ac:dyDescent="0.2">
      <c r="A178" t="s">
        <v>513</v>
      </c>
      <c r="B178" t="s">
        <v>1528</v>
      </c>
      <c r="C178" t="s">
        <v>514</v>
      </c>
      <c r="D178" t="s">
        <v>513</v>
      </c>
      <c r="E178" t="s">
        <v>1528</v>
      </c>
      <c r="F178" t="s">
        <v>514</v>
      </c>
      <c r="G178">
        <v>0</v>
      </c>
      <c r="H178">
        <v>57191.140402678197</v>
      </c>
      <c r="I178">
        <v>57191.140402678197</v>
      </c>
      <c r="J178">
        <v>57191.140402678197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 s="67">
        <f t="shared" si="3"/>
        <v>171573.42120803459</v>
      </c>
    </row>
    <row r="179" spans="1:19" hidden="1" x14ac:dyDescent="0.2">
      <c r="A179" t="s">
        <v>515</v>
      </c>
      <c r="B179" t="s">
        <v>515</v>
      </c>
      <c r="C179" t="s">
        <v>516</v>
      </c>
      <c r="D179" t="s">
        <v>515</v>
      </c>
      <c r="E179" t="s">
        <v>515</v>
      </c>
      <c r="F179" t="s">
        <v>516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 s="67">
        <f t="shared" si="3"/>
        <v>0</v>
      </c>
    </row>
    <row r="180" spans="1:19" x14ac:dyDescent="0.2">
      <c r="A180" t="s">
        <v>517</v>
      </c>
      <c r="B180" t="s">
        <v>1529</v>
      </c>
      <c r="C180" t="s">
        <v>518</v>
      </c>
      <c r="D180" t="s">
        <v>517</v>
      </c>
      <c r="E180" t="s">
        <v>1529</v>
      </c>
      <c r="F180" t="s">
        <v>518</v>
      </c>
      <c r="G180">
        <v>0</v>
      </c>
      <c r="H180">
        <v>100524.15748020682</v>
      </c>
      <c r="I180">
        <v>100524.15748020682</v>
      </c>
      <c r="J180">
        <v>100524.15748020682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 s="67">
        <f t="shared" si="3"/>
        <v>301572.47244062048</v>
      </c>
    </row>
    <row r="181" spans="1:19" hidden="1" x14ac:dyDescent="0.2">
      <c r="A181" t="s">
        <v>519</v>
      </c>
      <c r="B181" t="s">
        <v>519</v>
      </c>
      <c r="C181" t="s">
        <v>520</v>
      </c>
      <c r="D181" t="s">
        <v>519</v>
      </c>
      <c r="E181" t="s">
        <v>519</v>
      </c>
      <c r="F181" t="s">
        <v>520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 s="67">
        <f t="shared" si="3"/>
        <v>0</v>
      </c>
    </row>
    <row r="182" spans="1:19" hidden="1" x14ac:dyDescent="0.2">
      <c r="A182" t="s">
        <v>521</v>
      </c>
      <c r="B182" t="s">
        <v>1530</v>
      </c>
      <c r="C182" t="s">
        <v>522</v>
      </c>
      <c r="D182" t="s">
        <v>521</v>
      </c>
      <c r="E182" t="s">
        <v>1530</v>
      </c>
      <c r="F182" t="s">
        <v>522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 s="67">
        <f t="shared" si="3"/>
        <v>0</v>
      </c>
    </row>
    <row r="183" spans="1:19" x14ac:dyDescent="0.2">
      <c r="A183" t="s">
        <v>523</v>
      </c>
      <c r="B183" t="s">
        <v>1531</v>
      </c>
      <c r="C183" t="s">
        <v>524</v>
      </c>
      <c r="D183" t="s">
        <v>523</v>
      </c>
      <c r="E183" t="s">
        <v>1531</v>
      </c>
      <c r="F183" t="s">
        <v>524</v>
      </c>
      <c r="G183">
        <v>11732.968945426788</v>
      </c>
      <c r="H183">
        <v>11732.968945426788</v>
      </c>
      <c r="I183">
        <v>11732.968945426788</v>
      </c>
      <c r="J183">
        <v>11732.968945426788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 s="67">
        <f t="shared" si="3"/>
        <v>46931.875781707153</v>
      </c>
    </row>
    <row r="184" spans="1:19" x14ac:dyDescent="0.2">
      <c r="A184" t="s">
        <v>525</v>
      </c>
      <c r="B184" t="s">
        <v>1532</v>
      </c>
      <c r="C184" t="s">
        <v>526</v>
      </c>
      <c r="D184" t="s">
        <v>525</v>
      </c>
      <c r="E184" t="s">
        <v>1532</v>
      </c>
      <c r="F184" t="s">
        <v>526</v>
      </c>
      <c r="G184">
        <v>0</v>
      </c>
      <c r="H184">
        <v>0</v>
      </c>
      <c r="I184">
        <v>5837.472811186226</v>
      </c>
      <c r="J184">
        <v>5837.472811186226</v>
      </c>
      <c r="K184">
        <v>5837.472811186226</v>
      </c>
      <c r="L184">
        <v>5837.472811186226</v>
      </c>
      <c r="M184">
        <v>5837.472811186226</v>
      </c>
      <c r="N184">
        <v>0</v>
      </c>
      <c r="O184">
        <v>0</v>
      </c>
      <c r="P184">
        <v>0</v>
      </c>
      <c r="Q184">
        <v>0</v>
      </c>
      <c r="R184">
        <v>0</v>
      </c>
      <c r="S184" s="67">
        <f t="shared" si="3"/>
        <v>29187.364055931132</v>
      </c>
    </row>
    <row r="185" spans="1:19" x14ac:dyDescent="0.2">
      <c r="A185" t="s">
        <v>527</v>
      </c>
      <c r="B185" t="s">
        <v>1533</v>
      </c>
      <c r="C185" t="s">
        <v>528</v>
      </c>
      <c r="D185" t="s">
        <v>527</v>
      </c>
      <c r="E185" t="s">
        <v>1533</v>
      </c>
      <c r="F185" t="s">
        <v>528</v>
      </c>
      <c r="G185">
        <v>0</v>
      </c>
      <c r="H185">
        <v>0</v>
      </c>
      <c r="I185">
        <v>0</v>
      </c>
      <c r="J185">
        <v>12027.870708432974</v>
      </c>
      <c r="K185">
        <v>12027.870708432974</v>
      </c>
      <c r="L185">
        <v>12027.870708432974</v>
      </c>
      <c r="M185">
        <v>12027.870708432974</v>
      </c>
      <c r="N185">
        <v>12027.870708432974</v>
      </c>
      <c r="O185">
        <v>12027.870708432974</v>
      </c>
      <c r="P185">
        <v>0</v>
      </c>
      <c r="Q185">
        <v>0</v>
      </c>
      <c r="R185">
        <v>0</v>
      </c>
      <c r="S185" s="67">
        <f t="shared" si="3"/>
        <v>72167.22425059785</v>
      </c>
    </row>
    <row r="186" spans="1:19" hidden="1" x14ac:dyDescent="0.2">
      <c r="A186" t="s">
        <v>529</v>
      </c>
      <c r="B186" t="s">
        <v>1534</v>
      </c>
      <c r="C186" t="s">
        <v>530</v>
      </c>
      <c r="D186" t="s">
        <v>529</v>
      </c>
      <c r="E186" t="s">
        <v>1534</v>
      </c>
      <c r="F186" t="s">
        <v>530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 s="67">
        <f t="shared" si="3"/>
        <v>0</v>
      </c>
    </row>
    <row r="187" spans="1:19" x14ac:dyDescent="0.2">
      <c r="A187" t="s">
        <v>531</v>
      </c>
      <c r="B187" t="s">
        <v>1535</v>
      </c>
      <c r="C187" t="s">
        <v>532</v>
      </c>
      <c r="D187" t="s">
        <v>531</v>
      </c>
      <c r="E187" t="s">
        <v>1535</v>
      </c>
      <c r="F187" t="s">
        <v>532</v>
      </c>
      <c r="G187">
        <v>0</v>
      </c>
      <c r="H187">
        <v>0</v>
      </c>
      <c r="I187">
        <v>0</v>
      </c>
      <c r="J187">
        <v>0</v>
      </c>
      <c r="K187">
        <v>53933.447214950989</v>
      </c>
      <c r="L187">
        <v>53933.447214950989</v>
      </c>
      <c r="M187">
        <v>53933.447214950989</v>
      </c>
      <c r="N187">
        <v>53933.447214950989</v>
      </c>
      <c r="O187">
        <v>53933.447214950989</v>
      </c>
      <c r="P187">
        <v>53933.447214950989</v>
      </c>
      <c r="Q187">
        <v>0</v>
      </c>
      <c r="R187">
        <v>0</v>
      </c>
      <c r="S187" s="67">
        <f t="shared" si="3"/>
        <v>323600.68328970595</v>
      </c>
    </row>
    <row r="188" spans="1:19" hidden="1" x14ac:dyDescent="0.2">
      <c r="A188" t="s">
        <v>345</v>
      </c>
      <c r="B188" t="s">
        <v>1455</v>
      </c>
      <c r="C188" t="s">
        <v>346</v>
      </c>
      <c r="D188" t="s">
        <v>345</v>
      </c>
      <c r="E188" t="s">
        <v>1455</v>
      </c>
      <c r="F188" t="s">
        <v>346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 s="67">
        <f t="shared" si="3"/>
        <v>0</v>
      </c>
    </row>
    <row r="189" spans="1:19" x14ac:dyDescent="0.2">
      <c r="A189" t="s">
        <v>533</v>
      </c>
      <c r="B189" t="s">
        <v>1536</v>
      </c>
      <c r="C189" t="s">
        <v>534</v>
      </c>
      <c r="D189" t="s">
        <v>533</v>
      </c>
      <c r="E189" t="s">
        <v>1536</v>
      </c>
      <c r="F189" t="s">
        <v>534</v>
      </c>
      <c r="G189">
        <v>0</v>
      </c>
      <c r="H189">
        <v>0</v>
      </c>
      <c r="I189">
        <v>122073.99866021994</v>
      </c>
      <c r="J189">
        <v>122073.99866021994</v>
      </c>
      <c r="K189">
        <v>122073.99866021994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 s="67">
        <f t="shared" si="3"/>
        <v>366221.99598065979</v>
      </c>
    </row>
    <row r="190" spans="1:19" x14ac:dyDescent="0.2">
      <c r="A190" t="s">
        <v>535</v>
      </c>
      <c r="B190" t="s">
        <v>1537</v>
      </c>
      <c r="C190" t="s">
        <v>536</v>
      </c>
      <c r="D190" t="s">
        <v>535</v>
      </c>
      <c r="E190" t="s">
        <v>1537</v>
      </c>
      <c r="F190" t="s">
        <v>536</v>
      </c>
      <c r="G190">
        <v>0</v>
      </c>
      <c r="H190">
        <v>0</v>
      </c>
      <c r="I190">
        <v>249804.48002367077</v>
      </c>
      <c r="J190">
        <v>249804.48002367077</v>
      </c>
      <c r="K190">
        <v>249804.48002367077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 s="67">
        <f t="shared" si="3"/>
        <v>749413.44007101236</v>
      </c>
    </row>
    <row r="191" spans="1:19" x14ac:dyDescent="0.2">
      <c r="A191" t="s">
        <v>537</v>
      </c>
      <c r="B191" t="s">
        <v>1538</v>
      </c>
      <c r="C191" t="s">
        <v>538</v>
      </c>
      <c r="D191" t="s">
        <v>537</v>
      </c>
      <c r="E191" t="s">
        <v>1538</v>
      </c>
      <c r="F191" t="s">
        <v>538</v>
      </c>
      <c r="G191">
        <v>0</v>
      </c>
      <c r="H191">
        <v>0</v>
      </c>
      <c r="I191">
        <v>20383.52157246125</v>
      </c>
      <c r="J191">
        <v>20383.52157246125</v>
      </c>
      <c r="K191">
        <v>20383.52157246125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 s="67">
        <f t="shared" si="3"/>
        <v>61150.56471738375</v>
      </c>
    </row>
    <row r="192" spans="1:19" x14ac:dyDescent="0.2">
      <c r="A192" t="s">
        <v>539</v>
      </c>
      <c r="B192" t="s">
        <v>1539</v>
      </c>
      <c r="C192" t="s">
        <v>540</v>
      </c>
      <c r="D192" t="s">
        <v>539</v>
      </c>
      <c r="E192" t="s">
        <v>1539</v>
      </c>
      <c r="F192" t="s">
        <v>540</v>
      </c>
      <c r="G192">
        <v>0</v>
      </c>
      <c r="H192">
        <v>0</v>
      </c>
      <c r="I192">
        <v>83055.048736169963</v>
      </c>
      <c r="J192">
        <v>83055.048736169963</v>
      </c>
      <c r="K192">
        <v>83055.048736169963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 s="67">
        <f t="shared" si="3"/>
        <v>249165.14620850989</v>
      </c>
    </row>
    <row r="193" spans="1:19" x14ac:dyDescent="0.2">
      <c r="A193" t="s">
        <v>541</v>
      </c>
      <c r="B193" t="s">
        <v>1540</v>
      </c>
      <c r="C193" t="s">
        <v>542</v>
      </c>
      <c r="D193" t="s">
        <v>541</v>
      </c>
      <c r="E193" t="s">
        <v>1540</v>
      </c>
      <c r="F193" t="s">
        <v>542</v>
      </c>
      <c r="G193">
        <v>0</v>
      </c>
      <c r="H193">
        <v>0</v>
      </c>
      <c r="I193">
        <v>13020.698442204561</v>
      </c>
      <c r="J193">
        <v>13020.698442204561</v>
      </c>
      <c r="K193">
        <v>13020.698442204561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 s="67">
        <f t="shared" si="3"/>
        <v>39062.095326613678</v>
      </c>
    </row>
    <row r="194" spans="1:19" x14ac:dyDescent="0.2">
      <c r="A194" t="s">
        <v>543</v>
      </c>
      <c r="B194" t="s">
        <v>1541</v>
      </c>
      <c r="C194" t="s">
        <v>544</v>
      </c>
      <c r="D194" t="s">
        <v>543</v>
      </c>
      <c r="E194" t="s">
        <v>1541</v>
      </c>
      <c r="F194" t="s">
        <v>544</v>
      </c>
      <c r="G194">
        <v>0</v>
      </c>
      <c r="H194">
        <v>0</v>
      </c>
      <c r="I194">
        <v>72017.499147971874</v>
      </c>
      <c r="J194">
        <v>72017.499147971874</v>
      </c>
      <c r="K194">
        <v>72017.499147971874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 s="67">
        <f t="shared" si="3"/>
        <v>216052.49744391564</v>
      </c>
    </row>
    <row r="195" spans="1:19" x14ac:dyDescent="0.2">
      <c r="A195" t="s">
        <v>545</v>
      </c>
      <c r="B195" t="s">
        <v>1542</v>
      </c>
      <c r="C195" t="s">
        <v>546</v>
      </c>
      <c r="D195" t="s">
        <v>545</v>
      </c>
      <c r="E195" t="s">
        <v>1542</v>
      </c>
      <c r="F195" t="s">
        <v>546</v>
      </c>
      <c r="G195">
        <v>0</v>
      </c>
      <c r="H195">
        <v>0</v>
      </c>
      <c r="I195">
        <v>0</v>
      </c>
      <c r="J195">
        <v>254733.4729084624</v>
      </c>
      <c r="K195">
        <v>254733.4729084624</v>
      </c>
      <c r="L195">
        <v>254733.4729084624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 s="67">
        <f t="shared" si="3"/>
        <v>764200.41872538719</v>
      </c>
    </row>
    <row r="196" spans="1:19" x14ac:dyDescent="0.2">
      <c r="A196" t="s">
        <v>547</v>
      </c>
      <c r="B196" t="s">
        <v>1543</v>
      </c>
      <c r="C196" t="s">
        <v>548</v>
      </c>
      <c r="D196" t="s">
        <v>547</v>
      </c>
      <c r="E196" t="s">
        <v>1543</v>
      </c>
      <c r="F196" t="s">
        <v>548</v>
      </c>
      <c r="G196">
        <v>0</v>
      </c>
      <c r="H196">
        <v>0</v>
      </c>
      <c r="I196">
        <v>0</v>
      </c>
      <c r="J196">
        <v>12324.363173380454</v>
      </c>
      <c r="K196">
        <v>12324.363173380454</v>
      </c>
      <c r="L196">
        <v>12324.363173380454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 s="67">
        <f t="shared" si="3"/>
        <v>36973.089520141366</v>
      </c>
    </row>
    <row r="197" spans="1:19" x14ac:dyDescent="0.2">
      <c r="A197" t="s">
        <v>549</v>
      </c>
      <c r="B197" t="s">
        <v>1544</v>
      </c>
      <c r="C197" t="s">
        <v>550</v>
      </c>
      <c r="D197" t="s">
        <v>549</v>
      </c>
      <c r="E197" t="s">
        <v>1544</v>
      </c>
      <c r="F197" t="s">
        <v>550</v>
      </c>
      <c r="G197">
        <v>0</v>
      </c>
      <c r="H197">
        <v>0</v>
      </c>
      <c r="I197">
        <v>0</v>
      </c>
      <c r="J197">
        <v>25161.28902180825</v>
      </c>
      <c r="K197">
        <v>25161.28902180825</v>
      </c>
      <c r="L197">
        <v>25161.28902180825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 s="67">
        <f t="shared" ref="S197:S260" si="4">SUM(G197:R197)</f>
        <v>75483.867065424754</v>
      </c>
    </row>
    <row r="198" spans="1:19" x14ac:dyDescent="0.2">
      <c r="A198" t="s">
        <v>551</v>
      </c>
      <c r="B198" t="s">
        <v>1545</v>
      </c>
      <c r="C198" t="s">
        <v>552</v>
      </c>
      <c r="D198" t="s">
        <v>551</v>
      </c>
      <c r="E198" t="s">
        <v>1545</v>
      </c>
      <c r="F198" t="s">
        <v>552</v>
      </c>
      <c r="G198">
        <v>0</v>
      </c>
      <c r="H198">
        <v>0</v>
      </c>
      <c r="I198">
        <v>0</v>
      </c>
      <c r="J198">
        <v>21113.685700775015</v>
      </c>
      <c r="K198">
        <v>21113.685700775015</v>
      </c>
      <c r="L198">
        <v>21113.685700775015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 s="67">
        <f t="shared" si="4"/>
        <v>63341.057102325045</v>
      </c>
    </row>
    <row r="199" spans="1:19" hidden="1" x14ac:dyDescent="0.2">
      <c r="A199" t="s">
        <v>347</v>
      </c>
      <c r="B199" t="s">
        <v>1456</v>
      </c>
      <c r="C199" t="s">
        <v>348</v>
      </c>
      <c r="D199" t="s">
        <v>347</v>
      </c>
      <c r="E199" t="s">
        <v>1456</v>
      </c>
      <c r="F199" t="s">
        <v>348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 s="67">
        <f t="shared" si="4"/>
        <v>0</v>
      </c>
    </row>
    <row r="200" spans="1:19" x14ac:dyDescent="0.2">
      <c r="A200" t="s">
        <v>553</v>
      </c>
      <c r="B200" t="s">
        <v>1546</v>
      </c>
      <c r="C200" t="s">
        <v>554</v>
      </c>
      <c r="D200" t="s">
        <v>553</v>
      </c>
      <c r="E200" t="s">
        <v>1546</v>
      </c>
      <c r="F200" t="s">
        <v>554</v>
      </c>
      <c r="G200">
        <v>0</v>
      </c>
      <c r="H200">
        <v>0</v>
      </c>
      <c r="I200">
        <v>0</v>
      </c>
      <c r="J200">
        <v>36914.209004881908</v>
      </c>
      <c r="K200">
        <v>36914.209004881908</v>
      </c>
      <c r="L200">
        <v>36914.209004881908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 s="67">
        <f t="shared" si="4"/>
        <v>110742.62701464572</v>
      </c>
    </row>
    <row r="201" spans="1:19" x14ac:dyDescent="0.2">
      <c r="A201" t="s">
        <v>555</v>
      </c>
      <c r="B201" t="s">
        <v>1547</v>
      </c>
      <c r="C201" t="s">
        <v>556</v>
      </c>
      <c r="D201" t="s">
        <v>555</v>
      </c>
      <c r="E201" t="s">
        <v>1547</v>
      </c>
      <c r="F201" t="s">
        <v>556</v>
      </c>
      <c r="G201">
        <v>0</v>
      </c>
      <c r="H201">
        <v>0</v>
      </c>
      <c r="I201">
        <v>0</v>
      </c>
      <c r="J201">
        <v>56912.984551541704</v>
      </c>
      <c r="K201">
        <v>56912.984551541704</v>
      </c>
      <c r="L201">
        <v>56912.984551541704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 s="67">
        <f t="shared" si="4"/>
        <v>170738.9536546251</v>
      </c>
    </row>
    <row r="202" spans="1:19" hidden="1" x14ac:dyDescent="0.2">
      <c r="A202" t="s">
        <v>557</v>
      </c>
      <c r="B202" t="s">
        <v>557</v>
      </c>
      <c r="C202" t="s">
        <v>558</v>
      </c>
      <c r="D202" t="s">
        <v>557</v>
      </c>
      <c r="E202" t="s">
        <v>557</v>
      </c>
      <c r="F202" t="s">
        <v>558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 s="67">
        <f t="shared" si="4"/>
        <v>0</v>
      </c>
    </row>
    <row r="203" spans="1:19" hidden="1" x14ac:dyDescent="0.2">
      <c r="A203" t="s">
        <v>559</v>
      </c>
      <c r="B203" t="s">
        <v>559</v>
      </c>
      <c r="C203" t="s">
        <v>560</v>
      </c>
      <c r="D203" t="s">
        <v>559</v>
      </c>
      <c r="E203" t="s">
        <v>559</v>
      </c>
      <c r="F203" t="s">
        <v>560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 s="67">
        <f t="shared" si="4"/>
        <v>0</v>
      </c>
    </row>
    <row r="204" spans="1:19" x14ac:dyDescent="0.2">
      <c r="A204" t="s">
        <v>561</v>
      </c>
      <c r="B204" t="s">
        <v>1548</v>
      </c>
      <c r="C204" t="s">
        <v>562</v>
      </c>
      <c r="D204" t="s">
        <v>561</v>
      </c>
      <c r="E204" t="s">
        <v>1548</v>
      </c>
      <c r="F204" t="s">
        <v>562</v>
      </c>
      <c r="G204">
        <v>0</v>
      </c>
      <c r="H204">
        <v>0</v>
      </c>
      <c r="I204">
        <v>0</v>
      </c>
      <c r="J204">
        <v>91007.098570437403</v>
      </c>
      <c r="K204">
        <v>91007.098570437403</v>
      </c>
      <c r="L204">
        <v>91007.098570437403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 s="67">
        <f t="shared" si="4"/>
        <v>273021.29571131221</v>
      </c>
    </row>
    <row r="205" spans="1:19" x14ac:dyDescent="0.2">
      <c r="A205" t="s">
        <v>563</v>
      </c>
      <c r="B205" t="s">
        <v>1549</v>
      </c>
      <c r="C205" t="s">
        <v>564</v>
      </c>
      <c r="D205" t="s">
        <v>563</v>
      </c>
      <c r="E205" t="s">
        <v>1549</v>
      </c>
      <c r="F205" t="s">
        <v>564</v>
      </c>
      <c r="G205">
        <v>0</v>
      </c>
      <c r="H205">
        <v>0</v>
      </c>
      <c r="I205">
        <v>0</v>
      </c>
      <c r="J205">
        <v>4427.5867913840766</v>
      </c>
      <c r="K205">
        <v>4427.5867913840766</v>
      </c>
      <c r="L205">
        <v>4427.5867913840766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 s="67">
        <f t="shared" si="4"/>
        <v>13282.760374152229</v>
      </c>
    </row>
    <row r="206" spans="1:19" x14ac:dyDescent="0.2">
      <c r="A206" t="s">
        <v>565</v>
      </c>
      <c r="B206" t="s">
        <v>1550</v>
      </c>
      <c r="C206" t="s">
        <v>566</v>
      </c>
      <c r="D206" t="s">
        <v>565</v>
      </c>
      <c r="E206" t="s">
        <v>1550</v>
      </c>
      <c r="F206" t="s">
        <v>566</v>
      </c>
      <c r="G206">
        <v>0</v>
      </c>
      <c r="H206">
        <v>0</v>
      </c>
      <c r="I206">
        <v>0</v>
      </c>
      <c r="J206">
        <v>61525.081882741819</v>
      </c>
      <c r="K206">
        <v>61525.081882741819</v>
      </c>
      <c r="L206">
        <v>61525.081882741819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 s="67">
        <f t="shared" si="4"/>
        <v>184575.24564822545</v>
      </c>
    </row>
    <row r="207" spans="1:19" hidden="1" x14ac:dyDescent="0.2">
      <c r="A207" t="s">
        <v>567</v>
      </c>
      <c r="B207" t="s">
        <v>1839</v>
      </c>
      <c r="C207" t="s">
        <v>568</v>
      </c>
      <c r="D207" t="s">
        <v>567</v>
      </c>
      <c r="E207" t="s">
        <v>1839</v>
      </c>
      <c r="F207" t="s">
        <v>568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 s="67">
        <f t="shared" si="4"/>
        <v>0</v>
      </c>
    </row>
    <row r="208" spans="1:19" x14ac:dyDescent="0.2">
      <c r="A208" t="s">
        <v>569</v>
      </c>
      <c r="B208" t="s">
        <v>1551</v>
      </c>
      <c r="C208" t="s">
        <v>570</v>
      </c>
      <c r="D208" t="s">
        <v>569</v>
      </c>
      <c r="E208" t="s">
        <v>1551</v>
      </c>
      <c r="F208" t="s">
        <v>570</v>
      </c>
      <c r="G208">
        <v>0</v>
      </c>
      <c r="H208">
        <v>0</v>
      </c>
      <c r="I208">
        <v>0</v>
      </c>
      <c r="J208">
        <v>0</v>
      </c>
      <c r="K208">
        <v>249577.77049246535</v>
      </c>
      <c r="L208">
        <v>249577.77049246535</v>
      </c>
      <c r="M208">
        <v>249577.77049246535</v>
      </c>
      <c r="N208">
        <v>0</v>
      </c>
      <c r="O208">
        <v>0</v>
      </c>
      <c r="P208">
        <v>0</v>
      </c>
      <c r="Q208">
        <v>0</v>
      </c>
      <c r="R208">
        <v>0</v>
      </c>
      <c r="S208" s="67">
        <f t="shared" si="4"/>
        <v>748733.31147739606</v>
      </c>
    </row>
    <row r="209" spans="1:19" x14ac:dyDescent="0.2">
      <c r="A209" t="s">
        <v>571</v>
      </c>
      <c r="B209" t="s">
        <v>1552</v>
      </c>
      <c r="C209" t="s">
        <v>572</v>
      </c>
      <c r="D209" t="s">
        <v>571</v>
      </c>
      <c r="E209" t="s">
        <v>1552</v>
      </c>
      <c r="F209" t="s">
        <v>572</v>
      </c>
      <c r="G209">
        <v>0</v>
      </c>
      <c r="H209">
        <v>0</v>
      </c>
      <c r="I209">
        <v>0</v>
      </c>
      <c r="J209">
        <v>0</v>
      </c>
      <c r="K209">
        <v>49724.092714923812</v>
      </c>
      <c r="L209">
        <v>49724.092714923812</v>
      </c>
      <c r="M209">
        <v>49724.092714923812</v>
      </c>
      <c r="N209">
        <v>0</v>
      </c>
      <c r="O209">
        <v>0</v>
      </c>
      <c r="P209">
        <v>0</v>
      </c>
      <c r="Q209">
        <v>0</v>
      </c>
      <c r="R209">
        <v>0</v>
      </c>
      <c r="S209" s="67">
        <f t="shared" si="4"/>
        <v>149172.27814477144</v>
      </c>
    </row>
    <row r="210" spans="1:19" x14ac:dyDescent="0.2">
      <c r="A210" t="s">
        <v>349</v>
      </c>
      <c r="B210" t="s">
        <v>1457</v>
      </c>
      <c r="C210" t="s">
        <v>350</v>
      </c>
      <c r="D210" t="s">
        <v>349</v>
      </c>
      <c r="E210" t="s">
        <v>1457</v>
      </c>
      <c r="F210" t="s">
        <v>350</v>
      </c>
      <c r="G210">
        <v>0</v>
      </c>
      <c r="H210">
        <v>0</v>
      </c>
      <c r="I210">
        <v>0</v>
      </c>
      <c r="J210">
        <v>17483.428030302999</v>
      </c>
      <c r="K210">
        <v>17483.428030302999</v>
      </c>
      <c r="L210">
        <v>17483.428030302999</v>
      </c>
      <c r="M210">
        <v>17483.428030302999</v>
      </c>
      <c r="N210">
        <v>79704.640217546985</v>
      </c>
      <c r="O210">
        <v>79704.640217546985</v>
      </c>
      <c r="P210">
        <v>79704.640217546985</v>
      </c>
      <c r="Q210">
        <v>0</v>
      </c>
      <c r="R210">
        <v>0</v>
      </c>
      <c r="S210" s="67">
        <f t="shared" si="4"/>
        <v>309047.63277385297</v>
      </c>
    </row>
    <row r="211" spans="1:19" hidden="1" x14ac:dyDescent="0.2">
      <c r="A211" t="s">
        <v>661</v>
      </c>
      <c r="B211" t="s">
        <v>1594</v>
      </c>
      <c r="C211" t="s">
        <v>662</v>
      </c>
      <c r="D211" t="s">
        <v>661</v>
      </c>
      <c r="E211" t="s">
        <v>1594</v>
      </c>
      <c r="F211" t="s">
        <v>662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 s="67">
        <f t="shared" si="4"/>
        <v>0</v>
      </c>
    </row>
    <row r="212" spans="1:19" hidden="1" x14ac:dyDescent="0.2">
      <c r="A212" t="s">
        <v>663</v>
      </c>
      <c r="B212" t="s">
        <v>1595</v>
      </c>
      <c r="C212" t="s">
        <v>664</v>
      </c>
      <c r="D212" t="s">
        <v>663</v>
      </c>
      <c r="E212" t="s">
        <v>1595</v>
      </c>
      <c r="F212" t="s">
        <v>664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 s="67">
        <f t="shared" si="4"/>
        <v>0</v>
      </c>
    </row>
    <row r="213" spans="1:19" hidden="1" x14ac:dyDescent="0.2">
      <c r="A213" t="s">
        <v>665</v>
      </c>
      <c r="B213" t="s">
        <v>1596</v>
      </c>
      <c r="C213" t="s">
        <v>666</v>
      </c>
      <c r="D213" t="s">
        <v>665</v>
      </c>
      <c r="E213" t="s">
        <v>1596</v>
      </c>
      <c r="F213" t="s">
        <v>666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 s="67">
        <f t="shared" si="4"/>
        <v>0</v>
      </c>
    </row>
    <row r="214" spans="1:19" hidden="1" x14ac:dyDescent="0.2">
      <c r="A214" t="s">
        <v>667</v>
      </c>
      <c r="B214" t="s">
        <v>667</v>
      </c>
      <c r="C214" t="s">
        <v>668</v>
      </c>
      <c r="D214" t="s">
        <v>667</v>
      </c>
      <c r="E214" t="s">
        <v>667</v>
      </c>
      <c r="F214" t="s">
        <v>668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 s="67">
        <f t="shared" si="4"/>
        <v>0</v>
      </c>
    </row>
    <row r="215" spans="1:19" x14ac:dyDescent="0.2">
      <c r="A215" t="s">
        <v>669</v>
      </c>
      <c r="B215" t="s">
        <v>1597</v>
      </c>
      <c r="C215" t="s">
        <v>670</v>
      </c>
      <c r="D215" t="s">
        <v>669</v>
      </c>
      <c r="E215" t="s">
        <v>1597</v>
      </c>
      <c r="F215" t="s">
        <v>670</v>
      </c>
      <c r="G215">
        <v>30220.436856891887</v>
      </c>
      <c r="H215">
        <v>30220.436856891887</v>
      </c>
      <c r="I215">
        <v>30220.436856891887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 s="67">
        <f t="shared" si="4"/>
        <v>90661.310570675661</v>
      </c>
    </row>
    <row r="216" spans="1:19" x14ac:dyDescent="0.2">
      <c r="A216" t="s">
        <v>671</v>
      </c>
      <c r="B216" t="s">
        <v>1598</v>
      </c>
      <c r="C216" t="s">
        <v>672</v>
      </c>
      <c r="D216" t="s">
        <v>671</v>
      </c>
      <c r="E216" t="s">
        <v>1598</v>
      </c>
      <c r="F216" t="s">
        <v>672</v>
      </c>
      <c r="G216">
        <v>101614.36379698204</v>
      </c>
      <c r="H216">
        <v>101614.36379698204</v>
      </c>
      <c r="I216">
        <v>101614.36379698204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 s="67">
        <f t="shared" si="4"/>
        <v>304843.09139094612</v>
      </c>
    </row>
    <row r="217" spans="1:19" hidden="1" x14ac:dyDescent="0.2">
      <c r="A217" t="s">
        <v>673</v>
      </c>
      <c r="B217" t="s">
        <v>673</v>
      </c>
      <c r="C217" t="s">
        <v>674</v>
      </c>
      <c r="D217" t="s">
        <v>673</v>
      </c>
      <c r="E217" t="s">
        <v>673</v>
      </c>
      <c r="F217" t="s">
        <v>674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 s="67">
        <f t="shared" si="4"/>
        <v>0</v>
      </c>
    </row>
    <row r="218" spans="1:19" x14ac:dyDescent="0.2">
      <c r="A218" t="s">
        <v>675</v>
      </c>
      <c r="B218" t="s">
        <v>1599</v>
      </c>
      <c r="C218" t="s">
        <v>676</v>
      </c>
      <c r="D218" t="s">
        <v>675</v>
      </c>
      <c r="E218" t="s">
        <v>1599</v>
      </c>
      <c r="F218" t="s">
        <v>676</v>
      </c>
      <c r="G218">
        <v>112396.55355597599</v>
      </c>
      <c r="H218">
        <v>112396.55355597599</v>
      </c>
      <c r="I218">
        <v>112396.55355597599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 s="67">
        <f t="shared" si="4"/>
        <v>337189.66066792794</v>
      </c>
    </row>
    <row r="219" spans="1:19" x14ac:dyDescent="0.2">
      <c r="A219" t="s">
        <v>677</v>
      </c>
      <c r="B219" t="s">
        <v>1600</v>
      </c>
      <c r="C219" t="s">
        <v>678</v>
      </c>
      <c r="D219" t="s">
        <v>677</v>
      </c>
      <c r="E219" t="s">
        <v>1600</v>
      </c>
      <c r="F219" t="s">
        <v>678</v>
      </c>
      <c r="G219">
        <v>83887.517694280454</v>
      </c>
      <c r="H219">
        <v>83887.517694280454</v>
      </c>
      <c r="I219">
        <v>83887.517694280454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 s="67">
        <f t="shared" si="4"/>
        <v>251662.55308284136</v>
      </c>
    </row>
    <row r="220" spans="1:19" x14ac:dyDescent="0.2">
      <c r="A220" t="s">
        <v>679</v>
      </c>
      <c r="B220" t="s">
        <v>1601</v>
      </c>
      <c r="C220" t="s">
        <v>680</v>
      </c>
      <c r="D220" t="s">
        <v>679</v>
      </c>
      <c r="E220" t="s">
        <v>1601</v>
      </c>
      <c r="F220" t="s">
        <v>680</v>
      </c>
      <c r="G220">
        <v>26971.924658554744</v>
      </c>
      <c r="H220">
        <v>26971.924658554744</v>
      </c>
      <c r="I220">
        <v>26971.924658554744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 s="67">
        <f t="shared" si="4"/>
        <v>80915.773975664226</v>
      </c>
    </row>
    <row r="221" spans="1:19" hidden="1" x14ac:dyDescent="0.2">
      <c r="A221" t="s">
        <v>351</v>
      </c>
      <c r="B221" t="s">
        <v>1458</v>
      </c>
      <c r="C221" t="s">
        <v>352</v>
      </c>
      <c r="D221" t="s">
        <v>351</v>
      </c>
      <c r="E221" t="s">
        <v>1458</v>
      </c>
      <c r="F221" t="s">
        <v>352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s="67">
        <f t="shared" si="4"/>
        <v>0</v>
      </c>
    </row>
    <row r="222" spans="1:19" x14ac:dyDescent="0.2">
      <c r="A222" t="s">
        <v>681</v>
      </c>
      <c r="B222" t="s">
        <v>1602</v>
      </c>
      <c r="C222" t="s">
        <v>682</v>
      </c>
      <c r="D222" t="s">
        <v>681</v>
      </c>
      <c r="E222" t="s">
        <v>1602</v>
      </c>
      <c r="F222" t="s">
        <v>682</v>
      </c>
      <c r="G222">
        <v>14047.969956267869</v>
      </c>
      <c r="H222">
        <v>14047.969956267869</v>
      </c>
      <c r="I222">
        <v>14047.969956267869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 s="67">
        <f t="shared" si="4"/>
        <v>42143.909868803603</v>
      </c>
    </row>
    <row r="223" spans="1:19" hidden="1" x14ac:dyDescent="0.2">
      <c r="A223" t="s">
        <v>683</v>
      </c>
      <c r="B223" t="s">
        <v>683</v>
      </c>
      <c r="C223" t="s">
        <v>684</v>
      </c>
      <c r="D223" t="s">
        <v>683</v>
      </c>
      <c r="E223" t="s">
        <v>683</v>
      </c>
      <c r="F223" t="s">
        <v>684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 s="67">
        <f t="shared" si="4"/>
        <v>0</v>
      </c>
    </row>
    <row r="224" spans="1:19" hidden="1" x14ac:dyDescent="0.2">
      <c r="A224" t="s">
        <v>685</v>
      </c>
      <c r="B224" t="s">
        <v>685</v>
      </c>
      <c r="C224" t="s">
        <v>686</v>
      </c>
      <c r="D224" t="s">
        <v>685</v>
      </c>
      <c r="E224" t="s">
        <v>685</v>
      </c>
      <c r="F224" t="s">
        <v>686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 s="67">
        <f t="shared" si="4"/>
        <v>0</v>
      </c>
    </row>
    <row r="225" spans="1:19" hidden="1" x14ac:dyDescent="0.2">
      <c r="A225" t="s">
        <v>687</v>
      </c>
      <c r="B225" t="s">
        <v>687</v>
      </c>
      <c r="C225" t="s">
        <v>688</v>
      </c>
      <c r="D225" t="s">
        <v>687</v>
      </c>
      <c r="E225" t="s">
        <v>687</v>
      </c>
      <c r="F225" t="s">
        <v>688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 s="67">
        <f t="shared" si="4"/>
        <v>0</v>
      </c>
    </row>
    <row r="226" spans="1:19" x14ac:dyDescent="0.2">
      <c r="A226" t="s">
        <v>689</v>
      </c>
      <c r="B226" t="s">
        <v>1603</v>
      </c>
      <c r="C226" t="s">
        <v>690</v>
      </c>
      <c r="D226" t="s">
        <v>689</v>
      </c>
      <c r="E226" t="s">
        <v>1603</v>
      </c>
      <c r="F226" t="s">
        <v>690</v>
      </c>
      <c r="G226">
        <v>12161.798030457547</v>
      </c>
      <c r="H226">
        <v>12161.798030457547</v>
      </c>
      <c r="I226">
        <v>12161.798030457547</v>
      </c>
      <c r="J226">
        <v>12161.798030457547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 s="67">
        <f t="shared" si="4"/>
        <v>48647.192121830187</v>
      </c>
    </row>
    <row r="227" spans="1:19" x14ac:dyDescent="0.2">
      <c r="A227" t="s">
        <v>691</v>
      </c>
      <c r="B227" t="s">
        <v>1604</v>
      </c>
      <c r="C227" t="s">
        <v>692</v>
      </c>
      <c r="D227" t="s">
        <v>691</v>
      </c>
      <c r="E227" t="s">
        <v>1604</v>
      </c>
      <c r="F227" t="s">
        <v>692</v>
      </c>
      <c r="G227">
        <v>0</v>
      </c>
      <c r="H227">
        <v>54956.281091635843</v>
      </c>
      <c r="I227">
        <v>54956.281091635843</v>
      </c>
      <c r="J227">
        <v>54956.281091635843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 s="67">
        <f t="shared" si="4"/>
        <v>164868.84327490753</v>
      </c>
    </row>
    <row r="228" spans="1:19" x14ac:dyDescent="0.2">
      <c r="A228" t="s">
        <v>693</v>
      </c>
      <c r="B228" t="s">
        <v>1605</v>
      </c>
      <c r="C228" t="s">
        <v>694</v>
      </c>
      <c r="D228" t="s">
        <v>693</v>
      </c>
      <c r="E228" t="s">
        <v>1605</v>
      </c>
      <c r="F228" t="s">
        <v>694</v>
      </c>
      <c r="G228">
        <v>0</v>
      </c>
      <c r="H228">
        <v>9718.7813785894941</v>
      </c>
      <c r="I228">
        <v>9718.7813785894941</v>
      </c>
      <c r="J228">
        <v>9718.7813785894941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 s="67">
        <f t="shared" si="4"/>
        <v>29156.344135768482</v>
      </c>
    </row>
    <row r="229" spans="1:19" x14ac:dyDescent="0.2">
      <c r="A229" t="s">
        <v>695</v>
      </c>
      <c r="B229" t="s">
        <v>1606</v>
      </c>
      <c r="C229" t="s">
        <v>696</v>
      </c>
      <c r="D229" t="s">
        <v>695</v>
      </c>
      <c r="E229" t="s">
        <v>1606</v>
      </c>
      <c r="F229" t="s">
        <v>696</v>
      </c>
      <c r="G229">
        <v>0</v>
      </c>
      <c r="H229">
        <v>47265.599195531693</v>
      </c>
      <c r="I229">
        <v>47265.599195531693</v>
      </c>
      <c r="J229">
        <v>47265.599195531693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 s="67">
        <f t="shared" si="4"/>
        <v>141796.79758659509</v>
      </c>
    </row>
    <row r="230" spans="1:19" x14ac:dyDescent="0.2">
      <c r="A230" t="s">
        <v>697</v>
      </c>
      <c r="B230" t="s">
        <v>1607</v>
      </c>
      <c r="C230" t="s">
        <v>698</v>
      </c>
      <c r="D230" t="s">
        <v>697</v>
      </c>
      <c r="E230" t="s">
        <v>1607</v>
      </c>
      <c r="F230" t="s">
        <v>698</v>
      </c>
      <c r="G230">
        <v>0</v>
      </c>
      <c r="H230">
        <v>233242.9134004589</v>
      </c>
      <c r="I230">
        <v>233242.9134004589</v>
      </c>
      <c r="J230">
        <v>233242.9134004589</v>
      </c>
      <c r="K230">
        <v>233242.9134004589</v>
      </c>
      <c r="L230">
        <v>233242.9134004589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 s="67">
        <f t="shared" si="4"/>
        <v>1166214.5670022946</v>
      </c>
    </row>
    <row r="231" spans="1:19" x14ac:dyDescent="0.2">
      <c r="A231" t="s">
        <v>699</v>
      </c>
      <c r="B231" t="s">
        <v>1608</v>
      </c>
      <c r="C231" t="s">
        <v>700</v>
      </c>
      <c r="D231" t="s">
        <v>699</v>
      </c>
      <c r="E231" t="s">
        <v>1608</v>
      </c>
      <c r="F231" t="s">
        <v>700</v>
      </c>
      <c r="G231">
        <v>0</v>
      </c>
      <c r="H231">
        <v>89721.399888631524</v>
      </c>
      <c r="I231">
        <v>89721.399888631524</v>
      </c>
      <c r="J231">
        <v>89721.399888631524</v>
      </c>
      <c r="K231">
        <v>89721.399888631524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 s="67">
        <f t="shared" si="4"/>
        <v>358885.5995545261</v>
      </c>
    </row>
    <row r="232" spans="1:19" hidden="1" x14ac:dyDescent="0.2">
      <c r="A232" t="s">
        <v>353</v>
      </c>
      <c r="B232" t="s">
        <v>1459</v>
      </c>
      <c r="C232" t="s">
        <v>354</v>
      </c>
      <c r="D232" t="s">
        <v>353</v>
      </c>
      <c r="E232" t="s">
        <v>1459</v>
      </c>
      <c r="F232" t="s">
        <v>354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 s="67">
        <f t="shared" si="4"/>
        <v>0</v>
      </c>
    </row>
    <row r="233" spans="1:19" x14ac:dyDescent="0.2">
      <c r="A233" t="s">
        <v>701</v>
      </c>
      <c r="B233" t="s">
        <v>1609</v>
      </c>
      <c r="C233" t="s">
        <v>702</v>
      </c>
      <c r="D233" t="s">
        <v>701</v>
      </c>
      <c r="E233" t="s">
        <v>1609</v>
      </c>
      <c r="F233" t="s">
        <v>702</v>
      </c>
      <c r="G233">
        <v>0</v>
      </c>
      <c r="H233">
        <v>180035.53013323198</v>
      </c>
      <c r="I233">
        <v>180035.53013323198</v>
      </c>
      <c r="J233">
        <v>180035.53013323198</v>
      </c>
      <c r="K233">
        <v>180035.53013323198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 s="67">
        <f t="shared" si="4"/>
        <v>720142.12053292792</v>
      </c>
    </row>
    <row r="234" spans="1:19" hidden="1" x14ac:dyDescent="0.2">
      <c r="A234" t="s">
        <v>703</v>
      </c>
      <c r="B234" t="s">
        <v>703</v>
      </c>
      <c r="C234" t="s">
        <v>704</v>
      </c>
      <c r="D234" t="s">
        <v>703</v>
      </c>
      <c r="E234" t="s">
        <v>703</v>
      </c>
      <c r="F234" t="s">
        <v>704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 s="67">
        <f t="shared" si="4"/>
        <v>0</v>
      </c>
    </row>
    <row r="235" spans="1:19" x14ac:dyDescent="0.2">
      <c r="A235" t="s">
        <v>705</v>
      </c>
      <c r="B235" t="s">
        <v>1610</v>
      </c>
      <c r="C235" t="s">
        <v>706</v>
      </c>
      <c r="D235" t="s">
        <v>705</v>
      </c>
      <c r="E235" t="s">
        <v>1610</v>
      </c>
      <c r="F235" t="s">
        <v>706</v>
      </c>
      <c r="G235">
        <v>0</v>
      </c>
      <c r="H235">
        <v>0</v>
      </c>
      <c r="I235">
        <v>29292.25066994219</v>
      </c>
      <c r="J235">
        <v>29292.25066994219</v>
      </c>
      <c r="K235">
        <v>29292.25066994219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 s="67">
        <f t="shared" si="4"/>
        <v>87876.752009826567</v>
      </c>
    </row>
    <row r="236" spans="1:19" x14ac:dyDescent="0.2">
      <c r="A236" t="s">
        <v>707</v>
      </c>
      <c r="B236" t="s">
        <v>1611</v>
      </c>
      <c r="C236" t="s">
        <v>708</v>
      </c>
      <c r="D236" t="s">
        <v>707</v>
      </c>
      <c r="E236" t="s">
        <v>1611</v>
      </c>
      <c r="F236" t="s">
        <v>708</v>
      </c>
      <c r="G236">
        <v>0</v>
      </c>
      <c r="H236">
        <v>0</v>
      </c>
      <c r="I236">
        <v>23839.515628106055</v>
      </c>
      <c r="J236">
        <v>23839.515628106055</v>
      </c>
      <c r="K236">
        <v>23839.515628106055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 s="67">
        <f t="shared" si="4"/>
        <v>71518.546884318173</v>
      </c>
    </row>
    <row r="237" spans="1:19" x14ac:dyDescent="0.2">
      <c r="A237" t="s">
        <v>709</v>
      </c>
      <c r="B237" t="s">
        <v>1612</v>
      </c>
      <c r="C237" t="s">
        <v>710</v>
      </c>
      <c r="D237" t="s">
        <v>709</v>
      </c>
      <c r="E237" t="s">
        <v>1612</v>
      </c>
      <c r="F237" t="s">
        <v>710</v>
      </c>
      <c r="G237">
        <v>0</v>
      </c>
      <c r="H237">
        <v>0</v>
      </c>
      <c r="I237">
        <v>78383.340850969442</v>
      </c>
      <c r="J237">
        <v>78383.340850969442</v>
      </c>
      <c r="K237">
        <v>78383.340850969442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 s="67">
        <f t="shared" si="4"/>
        <v>235150.02255290834</v>
      </c>
    </row>
    <row r="238" spans="1:19" x14ac:dyDescent="0.2">
      <c r="A238" t="s">
        <v>711</v>
      </c>
      <c r="B238" t="s">
        <v>1613</v>
      </c>
      <c r="C238" t="s">
        <v>712</v>
      </c>
      <c r="D238" t="s">
        <v>711</v>
      </c>
      <c r="E238" t="s">
        <v>1613</v>
      </c>
      <c r="F238" t="s">
        <v>712</v>
      </c>
      <c r="G238">
        <v>0</v>
      </c>
      <c r="H238">
        <v>0</v>
      </c>
      <c r="I238">
        <v>130298.44567598138</v>
      </c>
      <c r="J238">
        <v>130298.44567598138</v>
      </c>
      <c r="K238">
        <v>130298.44567598138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 s="67">
        <f t="shared" si="4"/>
        <v>390895.33702794416</v>
      </c>
    </row>
    <row r="239" spans="1:19" x14ac:dyDescent="0.2">
      <c r="A239" t="s">
        <v>713</v>
      </c>
      <c r="B239" t="s">
        <v>1614</v>
      </c>
      <c r="C239" t="s">
        <v>714</v>
      </c>
      <c r="D239" t="s">
        <v>713</v>
      </c>
      <c r="E239" t="s">
        <v>1614</v>
      </c>
      <c r="F239" t="s">
        <v>714</v>
      </c>
      <c r="G239">
        <v>0</v>
      </c>
      <c r="H239">
        <v>0</v>
      </c>
      <c r="I239">
        <v>75237.691511760728</v>
      </c>
      <c r="J239">
        <v>75237.691511760728</v>
      </c>
      <c r="K239">
        <v>75237.691511760728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 s="67">
        <f t="shared" si="4"/>
        <v>225713.07453528218</v>
      </c>
    </row>
    <row r="240" spans="1:19" x14ac:dyDescent="0.2">
      <c r="A240" t="s">
        <v>715</v>
      </c>
      <c r="B240" t="s">
        <v>1615</v>
      </c>
      <c r="C240" t="s">
        <v>716</v>
      </c>
      <c r="D240" t="s">
        <v>715</v>
      </c>
      <c r="E240" t="s">
        <v>1615</v>
      </c>
      <c r="F240" t="s">
        <v>716</v>
      </c>
      <c r="G240">
        <v>0</v>
      </c>
      <c r="H240">
        <v>0</v>
      </c>
      <c r="I240">
        <v>77119.93420352634</v>
      </c>
      <c r="J240">
        <v>77119.93420352634</v>
      </c>
      <c r="K240">
        <v>77119.93420352634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 s="67">
        <f t="shared" si="4"/>
        <v>231359.802610579</v>
      </c>
    </row>
    <row r="241" spans="1:19" x14ac:dyDescent="0.2">
      <c r="A241" t="s">
        <v>717</v>
      </c>
      <c r="B241" t="s">
        <v>1616</v>
      </c>
      <c r="C241" t="s">
        <v>718</v>
      </c>
      <c r="D241" t="s">
        <v>717</v>
      </c>
      <c r="E241" t="s">
        <v>1616</v>
      </c>
      <c r="F241" t="s">
        <v>718</v>
      </c>
      <c r="G241">
        <v>0</v>
      </c>
      <c r="H241">
        <v>0</v>
      </c>
      <c r="I241">
        <v>0</v>
      </c>
      <c r="J241">
        <v>47566.944276975781</v>
      </c>
      <c r="K241">
        <v>47566.944276975781</v>
      </c>
      <c r="L241">
        <v>47566.944276975781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 s="67">
        <f t="shared" si="4"/>
        <v>142700.83283092733</v>
      </c>
    </row>
    <row r="242" spans="1:19" x14ac:dyDescent="0.2">
      <c r="A242" t="s">
        <v>719</v>
      </c>
      <c r="B242" t="s">
        <v>1617</v>
      </c>
      <c r="C242" t="s">
        <v>720</v>
      </c>
      <c r="D242" t="s">
        <v>719</v>
      </c>
      <c r="E242" t="s">
        <v>1617</v>
      </c>
      <c r="F242" t="s">
        <v>720</v>
      </c>
      <c r="G242">
        <v>0</v>
      </c>
      <c r="H242">
        <v>0</v>
      </c>
      <c r="I242">
        <v>0</v>
      </c>
      <c r="J242">
        <v>29838.188407714995</v>
      </c>
      <c r="K242">
        <v>29838.188407714995</v>
      </c>
      <c r="L242">
        <v>29838.188407714995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 s="67">
        <f t="shared" si="4"/>
        <v>89514.565223144979</v>
      </c>
    </row>
    <row r="243" spans="1:19" hidden="1" x14ac:dyDescent="0.2">
      <c r="A243" t="s">
        <v>355</v>
      </c>
      <c r="B243" t="s">
        <v>1460</v>
      </c>
      <c r="C243" t="s">
        <v>356</v>
      </c>
      <c r="D243" t="s">
        <v>355</v>
      </c>
      <c r="E243" t="s">
        <v>1460</v>
      </c>
      <c r="F243" t="s">
        <v>356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 s="67">
        <f t="shared" si="4"/>
        <v>0</v>
      </c>
    </row>
    <row r="244" spans="1:19" x14ac:dyDescent="0.2">
      <c r="A244" t="s">
        <v>721</v>
      </c>
      <c r="B244" t="s">
        <v>1618</v>
      </c>
      <c r="C244" t="s">
        <v>722</v>
      </c>
      <c r="D244" t="s">
        <v>721</v>
      </c>
      <c r="E244" t="s">
        <v>1618</v>
      </c>
      <c r="F244" t="s">
        <v>722</v>
      </c>
      <c r="G244">
        <v>0</v>
      </c>
      <c r="H244">
        <v>0</v>
      </c>
      <c r="I244">
        <v>0</v>
      </c>
      <c r="J244">
        <v>30638.855958138702</v>
      </c>
      <c r="K244">
        <v>30638.855958138702</v>
      </c>
      <c r="L244">
        <v>30638.855958138702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 s="67">
        <f t="shared" si="4"/>
        <v>91916.567874416098</v>
      </c>
    </row>
    <row r="245" spans="1:19" x14ac:dyDescent="0.2">
      <c r="A245" t="s">
        <v>723</v>
      </c>
      <c r="B245" t="s">
        <v>1619</v>
      </c>
      <c r="C245" t="s">
        <v>724</v>
      </c>
      <c r="D245" t="s">
        <v>723</v>
      </c>
      <c r="E245" t="s">
        <v>1619</v>
      </c>
      <c r="F245" t="s">
        <v>724</v>
      </c>
      <c r="G245">
        <v>0</v>
      </c>
      <c r="H245">
        <v>0</v>
      </c>
      <c r="I245">
        <v>0</v>
      </c>
      <c r="J245">
        <v>19541.355288655664</v>
      </c>
      <c r="K245">
        <v>19541.355288655664</v>
      </c>
      <c r="L245">
        <v>19541.355288655664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 s="67">
        <f t="shared" si="4"/>
        <v>58624.065865966993</v>
      </c>
    </row>
    <row r="246" spans="1:19" hidden="1" x14ac:dyDescent="0.2">
      <c r="A246" t="s">
        <v>725</v>
      </c>
      <c r="B246" t="s">
        <v>725</v>
      </c>
      <c r="C246" t="s">
        <v>726</v>
      </c>
      <c r="D246" t="s">
        <v>725</v>
      </c>
      <c r="E246" t="s">
        <v>725</v>
      </c>
      <c r="F246" t="s">
        <v>726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 s="67">
        <f t="shared" si="4"/>
        <v>0</v>
      </c>
    </row>
    <row r="247" spans="1:19" x14ac:dyDescent="0.2">
      <c r="A247" t="s">
        <v>727</v>
      </c>
      <c r="B247" t="s">
        <v>1620</v>
      </c>
      <c r="C247" t="s">
        <v>728</v>
      </c>
      <c r="D247" t="s">
        <v>727</v>
      </c>
      <c r="E247" t="s">
        <v>1620</v>
      </c>
      <c r="F247" t="s">
        <v>728</v>
      </c>
      <c r="G247">
        <v>0</v>
      </c>
      <c r="H247">
        <v>0</v>
      </c>
      <c r="I247">
        <v>0</v>
      </c>
      <c r="J247">
        <v>7271.7414141414338</v>
      </c>
      <c r="K247">
        <v>7271.7414141414338</v>
      </c>
      <c r="L247">
        <v>7271.7414141414338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 s="67">
        <f t="shared" si="4"/>
        <v>21815.224242424301</v>
      </c>
    </row>
    <row r="248" spans="1:19" hidden="1" x14ac:dyDescent="0.2">
      <c r="A248" t="s">
        <v>729</v>
      </c>
      <c r="B248" t="s">
        <v>729</v>
      </c>
      <c r="C248" t="s">
        <v>730</v>
      </c>
      <c r="D248" t="s">
        <v>729</v>
      </c>
      <c r="E248" t="s">
        <v>729</v>
      </c>
      <c r="F248" t="s">
        <v>730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 s="67">
        <f t="shared" si="4"/>
        <v>0</v>
      </c>
    </row>
    <row r="249" spans="1:19" x14ac:dyDescent="0.2">
      <c r="A249" t="s">
        <v>731</v>
      </c>
      <c r="B249" t="s">
        <v>1621</v>
      </c>
      <c r="C249" t="s">
        <v>732</v>
      </c>
      <c r="D249" t="s">
        <v>731</v>
      </c>
      <c r="E249" t="s">
        <v>1621</v>
      </c>
      <c r="F249" t="s">
        <v>732</v>
      </c>
      <c r="G249">
        <v>0</v>
      </c>
      <c r="H249">
        <v>0</v>
      </c>
      <c r="I249">
        <v>0</v>
      </c>
      <c r="J249">
        <v>83149.376128981254</v>
      </c>
      <c r="K249">
        <v>83149.376128981254</v>
      </c>
      <c r="L249">
        <v>83149.376128981254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 s="67">
        <f t="shared" si="4"/>
        <v>249448.12838694378</v>
      </c>
    </row>
    <row r="250" spans="1:19" x14ac:dyDescent="0.2">
      <c r="A250" t="s">
        <v>733</v>
      </c>
      <c r="B250" t="s">
        <v>1622</v>
      </c>
      <c r="C250" t="s">
        <v>734</v>
      </c>
      <c r="D250" t="s">
        <v>733</v>
      </c>
      <c r="E250" t="s">
        <v>1622</v>
      </c>
      <c r="F250" t="s">
        <v>734</v>
      </c>
      <c r="G250">
        <v>0</v>
      </c>
      <c r="H250">
        <v>0</v>
      </c>
      <c r="I250">
        <v>0</v>
      </c>
      <c r="J250">
        <v>169011.37946187318</v>
      </c>
      <c r="K250">
        <v>169011.37946187318</v>
      </c>
      <c r="L250">
        <v>169011.37946187318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 s="67">
        <f t="shared" si="4"/>
        <v>507034.1383856195</v>
      </c>
    </row>
    <row r="251" spans="1:19" x14ac:dyDescent="0.2">
      <c r="A251" t="s">
        <v>735</v>
      </c>
      <c r="B251" t="s">
        <v>1623</v>
      </c>
      <c r="C251" t="s">
        <v>736</v>
      </c>
      <c r="D251" t="s">
        <v>735</v>
      </c>
      <c r="E251" t="s">
        <v>1623</v>
      </c>
      <c r="F251" t="s">
        <v>736</v>
      </c>
      <c r="G251">
        <v>0</v>
      </c>
      <c r="H251">
        <v>0</v>
      </c>
      <c r="I251">
        <v>0</v>
      </c>
      <c r="J251">
        <v>123918.41543026318</v>
      </c>
      <c r="K251">
        <v>123918.41543026318</v>
      </c>
      <c r="L251">
        <v>123918.41543026318</v>
      </c>
      <c r="M251">
        <v>123918.41543026318</v>
      </c>
      <c r="N251">
        <v>0</v>
      </c>
      <c r="O251">
        <v>0</v>
      </c>
      <c r="P251">
        <v>0</v>
      </c>
      <c r="Q251">
        <v>0</v>
      </c>
      <c r="R251">
        <v>0</v>
      </c>
      <c r="S251" s="67">
        <f t="shared" si="4"/>
        <v>495673.66172105272</v>
      </c>
    </row>
    <row r="252" spans="1:19" x14ac:dyDescent="0.2">
      <c r="A252" t="s">
        <v>737</v>
      </c>
      <c r="B252" t="s">
        <v>1624</v>
      </c>
      <c r="C252" t="s">
        <v>738</v>
      </c>
      <c r="D252" t="s">
        <v>737</v>
      </c>
      <c r="E252" t="s">
        <v>1624</v>
      </c>
      <c r="F252" t="s">
        <v>738</v>
      </c>
      <c r="G252">
        <v>0</v>
      </c>
      <c r="H252">
        <v>0</v>
      </c>
      <c r="I252">
        <v>0</v>
      </c>
      <c r="J252">
        <v>0</v>
      </c>
      <c r="K252">
        <v>65142.505896226612</v>
      </c>
      <c r="L252">
        <v>65142.505896226612</v>
      </c>
      <c r="M252">
        <v>65142.505896226612</v>
      </c>
      <c r="N252">
        <v>0</v>
      </c>
      <c r="O252">
        <v>0</v>
      </c>
      <c r="P252">
        <v>0</v>
      </c>
      <c r="Q252">
        <v>0</v>
      </c>
      <c r="R252">
        <v>0</v>
      </c>
      <c r="S252" s="67">
        <f t="shared" si="4"/>
        <v>195427.51768867983</v>
      </c>
    </row>
    <row r="253" spans="1:19" x14ac:dyDescent="0.2">
      <c r="A253" t="s">
        <v>739</v>
      </c>
      <c r="B253" t="s">
        <v>1625</v>
      </c>
      <c r="C253" t="s">
        <v>740</v>
      </c>
      <c r="D253" t="s">
        <v>739</v>
      </c>
      <c r="E253" t="s">
        <v>1625</v>
      </c>
      <c r="F253" t="s">
        <v>740</v>
      </c>
      <c r="G253">
        <v>0</v>
      </c>
      <c r="H253">
        <v>0</v>
      </c>
      <c r="I253">
        <v>0</v>
      </c>
      <c r="J253">
        <v>0</v>
      </c>
      <c r="K253">
        <v>76847.508370912736</v>
      </c>
      <c r="L253">
        <v>76847.508370912736</v>
      </c>
      <c r="M253">
        <v>76847.508370912736</v>
      </c>
      <c r="N253">
        <v>0</v>
      </c>
      <c r="O253">
        <v>0</v>
      </c>
      <c r="P253">
        <v>0</v>
      </c>
      <c r="Q253">
        <v>0</v>
      </c>
      <c r="R253">
        <v>0</v>
      </c>
      <c r="S253" s="67">
        <f t="shared" si="4"/>
        <v>230542.52511273819</v>
      </c>
    </row>
    <row r="254" spans="1:19" x14ac:dyDescent="0.2">
      <c r="A254" t="s">
        <v>357</v>
      </c>
      <c r="B254" t="s">
        <v>1461</v>
      </c>
      <c r="C254" t="s">
        <v>358</v>
      </c>
      <c r="D254" t="s">
        <v>357</v>
      </c>
      <c r="E254" t="s">
        <v>1461</v>
      </c>
      <c r="F254" t="s">
        <v>358</v>
      </c>
      <c r="G254">
        <v>0</v>
      </c>
      <c r="H254">
        <v>0</v>
      </c>
      <c r="I254">
        <v>0</v>
      </c>
      <c r="J254">
        <v>153775.63103105835</v>
      </c>
      <c r="K254">
        <v>153775.63103105835</v>
      </c>
      <c r="L254">
        <v>153775.63103105835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 s="67">
        <f t="shared" si="4"/>
        <v>461326.89309317502</v>
      </c>
    </row>
    <row r="255" spans="1:19" x14ac:dyDescent="0.2">
      <c r="A255" t="s">
        <v>741</v>
      </c>
      <c r="B255" t="s">
        <v>1626</v>
      </c>
      <c r="C255" t="s">
        <v>742</v>
      </c>
      <c r="D255" t="s">
        <v>741</v>
      </c>
      <c r="E255" t="s">
        <v>1626</v>
      </c>
      <c r="F255" t="s">
        <v>742</v>
      </c>
      <c r="G255">
        <v>0</v>
      </c>
      <c r="H255">
        <v>0</v>
      </c>
      <c r="I255">
        <v>0</v>
      </c>
      <c r="J255">
        <v>0</v>
      </c>
      <c r="K255">
        <v>51938.440186298401</v>
      </c>
      <c r="L255">
        <v>51938.440186298401</v>
      </c>
      <c r="M255">
        <v>51938.440186298401</v>
      </c>
      <c r="N255">
        <v>0</v>
      </c>
      <c r="O255">
        <v>0</v>
      </c>
      <c r="P255">
        <v>0</v>
      </c>
      <c r="Q255">
        <v>0</v>
      </c>
      <c r="R255">
        <v>0</v>
      </c>
      <c r="S255" s="67">
        <f t="shared" si="4"/>
        <v>155815.32055889521</v>
      </c>
    </row>
    <row r="256" spans="1:19" x14ac:dyDescent="0.2">
      <c r="A256" t="s">
        <v>743</v>
      </c>
      <c r="B256" t="s">
        <v>1627</v>
      </c>
      <c r="C256" t="s">
        <v>744</v>
      </c>
      <c r="D256" t="s">
        <v>743</v>
      </c>
      <c r="E256" t="s">
        <v>1627</v>
      </c>
      <c r="F256" t="s">
        <v>744</v>
      </c>
      <c r="G256">
        <v>0</v>
      </c>
      <c r="H256">
        <v>0</v>
      </c>
      <c r="I256">
        <v>0</v>
      </c>
      <c r="J256">
        <v>0</v>
      </c>
      <c r="K256">
        <v>8873.2730803245504</v>
      </c>
      <c r="L256">
        <v>8873.2730803245504</v>
      </c>
      <c r="M256">
        <v>8873.2730803245504</v>
      </c>
      <c r="N256">
        <v>0</v>
      </c>
      <c r="O256">
        <v>0</v>
      </c>
      <c r="P256">
        <v>0</v>
      </c>
      <c r="Q256">
        <v>0</v>
      </c>
      <c r="R256">
        <v>0</v>
      </c>
      <c r="S256" s="67">
        <f t="shared" si="4"/>
        <v>26619.819240973651</v>
      </c>
    </row>
    <row r="257" spans="1:19" x14ac:dyDescent="0.2">
      <c r="A257" t="s">
        <v>745</v>
      </c>
      <c r="B257" t="s">
        <v>1628</v>
      </c>
      <c r="C257" t="s">
        <v>746</v>
      </c>
      <c r="D257" t="s">
        <v>745</v>
      </c>
      <c r="E257" t="s">
        <v>1628</v>
      </c>
      <c r="F257" t="s">
        <v>746</v>
      </c>
      <c r="G257">
        <v>0</v>
      </c>
      <c r="H257">
        <v>0</v>
      </c>
      <c r="I257">
        <v>0</v>
      </c>
      <c r="J257">
        <v>0</v>
      </c>
      <c r="K257">
        <v>260241.3963734406</v>
      </c>
      <c r="L257">
        <v>260241.3963734406</v>
      </c>
      <c r="M257">
        <v>260241.3963734406</v>
      </c>
      <c r="N257">
        <v>0</v>
      </c>
      <c r="O257">
        <v>0</v>
      </c>
      <c r="P257">
        <v>0</v>
      </c>
      <c r="Q257">
        <v>0</v>
      </c>
      <c r="R257">
        <v>0</v>
      </c>
      <c r="S257" s="67">
        <f t="shared" si="4"/>
        <v>780724.18912032177</v>
      </c>
    </row>
    <row r="258" spans="1:19" x14ac:dyDescent="0.2">
      <c r="A258" t="s">
        <v>747</v>
      </c>
      <c r="B258" t="s">
        <v>1629</v>
      </c>
      <c r="C258" t="s">
        <v>748</v>
      </c>
      <c r="D258" t="s">
        <v>747</v>
      </c>
      <c r="E258" t="s">
        <v>1629</v>
      </c>
      <c r="F258" t="s">
        <v>748</v>
      </c>
      <c r="G258">
        <v>0</v>
      </c>
      <c r="H258">
        <v>0</v>
      </c>
      <c r="I258">
        <v>0</v>
      </c>
      <c r="J258">
        <v>0</v>
      </c>
      <c r="K258">
        <v>28685.232750313491</v>
      </c>
      <c r="L258">
        <v>28685.232750313491</v>
      </c>
      <c r="M258">
        <v>28685.232750313491</v>
      </c>
      <c r="N258">
        <v>0</v>
      </c>
      <c r="O258">
        <v>0</v>
      </c>
      <c r="P258">
        <v>0</v>
      </c>
      <c r="Q258">
        <v>0</v>
      </c>
      <c r="R258">
        <v>0</v>
      </c>
      <c r="S258" s="67">
        <f t="shared" si="4"/>
        <v>86055.698250940477</v>
      </c>
    </row>
    <row r="259" spans="1:19" hidden="1" x14ac:dyDescent="0.2">
      <c r="A259" t="s">
        <v>749</v>
      </c>
      <c r="B259" t="s">
        <v>749</v>
      </c>
      <c r="C259" t="s">
        <v>750</v>
      </c>
      <c r="D259" t="s">
        <v>749</v>
      </c>
      <c r="E259" t="s">
        <v>749</v>
      </c>
      <c r="F259" t="s">
        <v>750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 s="67">
        <f t="shared" si="4"/>
        <v>0</v>
      </c>
    </row>
    <row r="260" spans="1:19" x14ac:dyDescent="0.2">
      <c r="A260" t="s">
        <v>751</v>
      </c>
      <c r="B260" t="s">
        <v>1630</v>
      </c>
      <c r="C260" t="s">
        <v>752</v>
      </c>
      <c r="D260" t="s">
        <v>751</v>
      </c>
      <c r="E260" t="s">
        <v>1630</v>
      </c>
      <c r="F260" t="s">
        <v>752</v>
      </c>
      <c r="G260">
        <v>0</v>
      </c>
      <c r="H260">
        <v>0</v>
      </c>
      <c r="I260">
        <v>0</v>
      </c>
      <c r="J260">
        <v>0</v>
      </c>
      <c r="K260">
        <v>26411.011422176787</v>
      </c>
      <c r="L260">
        <v>26411.011422176787</v>
      </c>
      <c r="M260">
        <v>26411.011422176787</v>
      </c>
      <c r="N260">
        <v>0</v>
      </c>
      <c r="O260">
        <v>0</v>
      </c>
      <c r="P260">
        <v>0</v>
      </c>
      <c r="Q260">
        <v>0</v>
      </c>
      <c r="R260">
        <v>0</v>
      </c>
      <c r="S260" s="67">
        <f t="shared" si="4"/>
        <v>79233.034266530361</v>
      </c>
    </row>
    <row r="261" spans="1:19" x14ac:dyDescent="0.2">
      <c r="A261" t="s">
        <v>753</v>
      </c>
      <c r="B261" t="s">
        <v>1631</v>
      </c>
      <c r="C261" t="s">
        <v>754</v>
      </c>
      <c r="D261" t="s">
        <v>753</v>
      </c>
      <c r="E261" t="s">
        <v>1631</v>
      </c>
      <c r="F261" t="s">
        <v>754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237131.91586292372</v>
      </c>
      <c r="M261">
        <v>237131.91586292372</v>
      </c>
      <c r="N261">
        <v>237131.91586292372</v>
      </c>
      <c r="O261">
        <v>237131.91586292372</v>
      </c>
      <c r="P261">
        <v>237131.91586292372</v>
      </c>
      <c r="Q261">
        <v>237131.91586292372</v>
      </c>
      <c r="R261">
        <v>237131.91586292372</v>
      </c>
      <c r="S261" s="67">
        <f t="shared" ref="S261:S324" si="5">SUM(G261:R261)</f>
        <v>1659923.411040466</v>
      </c>
    </row>
    <row r="262" spans="1:19" x14ac:dyDescent="0.2">
      <c r="A262" t="s">
        <v>755</v>
      </c>
      <c r="B262" t="s">
        <v>1632</v>
      </c>
      <c r="C262" t="s">
        <v>756</v>
      </c>
      <c r="D262" t="s">
        <v>755</v>
      </c>
      <c r="E262" t="s">
        <v>1632</v>
      </c>
      <c r="F262" t="s">
        <v>756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103387.71251761075</v>
      </c>
      <c r="M262">
        <v>103387.71251761075</v>
      </c>
      <c r="N262">
        <v>103387.71251761075</v>
      </c>
      <c r="O262">
        <v>0</v>
      </c>
      <c r="P262">
        <v>0</v>
      </c>
      <c r="Q262">
        <v>0</v>
      </c>
      <c r="R262">
        <v>0</v>
      </c>
      <c r="S262" s="67">
        <f t="shared" si="5"/>
        <v>310163.13755283225</v>
      </c>
    </row>
    <row r="263" spans="1:19" x14ac:dyDescent="0.2">
      <c r="A263" t="s">
        <v>757</v>
      </c>
      <c r="B263" t="s">
        <v>1633</v>
      </c>
      <c r="C263" t="s">
        <v>758</v>
      </c>
      <c r="D263" t="s">
        <v>757</v>
      </c>
      <c r="E263" t="s">
        <v>1633</v>
      </c>
      <c r="F263" t="s">
        <v>758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20744.013552691671</v>
      </c>
      <c r="M263">
        <v>20744.013552691671</v>
      </c>
      <c r="N263">
        <v>20744.013552691671</v>
      </c>
      <c r="O263">
        <v>0</v>
      </c>
      <c r="P263">
        <v>0</v>
      </c>
      <c r="Q263">
        <v>0</v>
      </c>
      <c r="R263">
        <v>0</v>
      </c>
      <c r="S263" s="67">
        <f t="shared" si="5"/>
        <v>62232.040658075013</v>
      </c>
    </row>
    <row r="264" spans="1:19" x14ac:dyDescent="0.2">
      <c r="A264" t="s">
        <v>759</v>
      </c>
      <c r="B264" t="s">
        <v>1634</v>
      </c>
      <c r="C264" t="s">
        <v>760</v>
      </c>
      <c r="D264" t="s">
        <v>759</v>
      </c>
      <c r="E264" t="s">
        <v>1634</v>
      </c>
      <c r="F264" t="s">
        <v>760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53810.551267119808</v>
      </c>
      <c r="M264">
        <v>53810.551267119808</v>
      </c>
      <c r="N264">
        <v>53810.551267119808</v>
      </c>
      <c r="O264">
        <v>0</v>
      </c>
      <c r="P264">
        <v>0</v>
      </c>
      <c r="Q264">
        <v>0</v>
      </c>
      <c r="R264">
        <v>0</v>
      </c>
      <c r="S264" s="67">
        <f t="shared" si="5"/>
        <v>161431.65380135941</v>
      </c>
    </row>
    <row r="265" spans="1:19" hidden="1" x14ac:dyDescent="0.2">
      <c r="A265" t="s">
        <v>359</v>
      </c>
      <c r="B265" t="s">
        <v>1462</v>
      </c>
      <c r="C265" t="s">
        <v>360</v>
      </c>
      <c r="D265" t="s">
        <v>359</v>
      </c>
      <c r="E265" t="s">
        <v>1462</v>
      </c>
      <c r="F265" t="s">
        <v>360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 s="67">
        <f t="shared" si="5"/>
        <v>0</v>
      </c>
    </row>
    <row r="266" spans="1:19" x14ac:dyDescent="0.2">
      <c r="A266" t="s">
        <v>761</v>
      </c>
      <c r="B266" t="s">
        <v>1635</v>
      </c>
      <c r="C266" t="s">
        <v>762</v>
      </c>
      <c r="D266" t="s">
        <v>761</v>
      </c>
      <c r="E266" t="s">
        <v>1635</v>
      </c>
      <c r="F266" t="s">
        <v>762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9578.613529518776</v>
      </c>
      <c r="M266">
        <v>9578.613529518776</v>
      </c>
      <c r="N266">
        <v>9578.613529518776</v>
      </c>
      <c r="O266">
        <v>0</v>
      </c>
      <c r="P266">
        <v>0</v>
      </c>
      <c r="Q266">
        <v>0</v>
      </c>
      <c r="R266">
        <v>0</v>
      </c>
      <c r="S266" s="67">
        <f t="shared" si="5"/>
        <v>28735.840588556326</v>
      </c>
    </row>
    <row r="267" spans="1:19" hidden="1" x14ac:dyDescent="0.2">
      <c r="A267" t="s">
        <v>763</v>
      </c>
      <c r="B267" t="s">
        <v>1636</v>
      </c>
      <c r="C267" t="s">
        <v>1637</v>
      </c>
      <c r="D267" t="s">
        <v>763</v>
      </c>
      <c r="E267" t="s">
        <v>1636</v>
      </c>
      <c r="F267" t="s">
        <v>1637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 s="67">
        <f t="shared" si="5"/>
        <v>0</v>
      </c>
    </row>
    <row r="268" spans="1:19" x14ac:dyDescent="0.2">
      <c r="A268" t="s">
        <v>765</v>
      </c>
      <c r="B268" t="s">
        <v>1638</v>
      </c>
      <c r="C268" t="s">
        <v>766</v>
      </c>
      <c r="D268" t="s">
        <v>765</v>
      </c>
      <c r="E268" t="s">
        <v>1638</v>
      </c>
      <c r="F268" t="s">
        <v>766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213223.54135469443</v>
      </c>
      <c r="M268">
        <v>213223.54135469443</v>
      </c>
      <c r="N268">
        <v>213223.54135469443</v>
      </c>
      <c r="O268">
        <v>0</v>
      </c>
      <c r="P268">
        <v>0</v>
      </c>
      <c r="Q268">
        <v>0</v>
      </c>
      <c r="R268">
        <v>0</v>
      </c>
      <c r="S268" s="67">
        <f t="shared" si="5"/>
        <v>639670.62406408333</v>
      </c>
    </row>
    <row r="269" spans="1:19" x14ac:dyDescent="0.2">
      <c r="A269" t="s">
        <v>767</v>
      </c>
      <c r="B269" t="s">
        <v>1639</v>
      </c>
      <c r="C269" t="s">
        <v>768</v>
      </c>
      <c r="D269" t="s">
        <v>767</v>
      </c>
      <c r="E269" t="s">
        <v>1639</v>
      </c>
      <c r="F269" t="s">
        <v>768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238535.76706206225</v>
      </c>
      <c r="M269">
        <v>238535.76706206225</v>
      </c>
      <c r="N269">
        <v>238535.76706206225</v>
      </c>
      <c r="O269">
        <v>238535.76706206225</v>
      </c>
      <c r="P269">
        <v>238535.76706206225</v>
      </c>
      <c r="Q269">
        <v>0</v>
      </c>
      <c r="R269">
        <v>0</v>
      </c>
      <c r="S269" s="67">
        <f t="shared" si="5"/>
        <v>1192678.8353103113</v>
      </c>
    </row>
    <row r="270" spans="1:19" hidden="1" x14ac:dyDescent="0.2">
      <c r="A270" t="s">
        <v>769</v>
      </c>
      <c r="B270" t="s">
        <v>769</v>
      </c>
      <c r="C270" t="s">
        <v>770</v>
      </c>
      <c r="D270" t="s">
        <v>769</v>
      </c>
      <c r="E270" t="s">
        <v>769</v>
      </c>
      <c r="F270" t="s">
        <v>770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 s="67">
        <f t="shared" si="5"/>
        <v>0</v>
      </c>
    </row>
    <row r="271" spans="1:19" x14ac:dyDescent="0.2">
      <c r="A271" t="s">
        <v>771</v>
      </c>
      <c r="B271" t="s">
        <v>1640</v>
      </c>
      <c r="C271" t="s">
        <v>772</v>
      </c>
      <c r="D271" t="s">
        <v>771</v>
      </c>
      <c r="E271" t="s">
        <v>1640</v>
      </c>
      <c r="F271" t="s">
        <v>772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194522.38250835706</v>
      </c>
      <c r="N271">
        <v>194522.38250835706</v>
      </c>
      <c r="O271">
        <v>194522.38250835706</v>
      </c>
      <c r="P271">
        <v>0</v>
      </c>
      <c r="Q271">
        <v>0</v>
      </c>
      <c r="R271">
        <v>0</v>
      </c>
      <c r="S271" s="67">
        <f t="shared" si="5"/>
        <v>583567.14752507117</v>
      </c>
    </row>
    <row r="272" spans="1:19" x14ac:dyDescent="0.2">
      <c r="A272" t="s">
        <v>773</v>
      </c>
      <c r="B272" t="s">
        <v>1641</v>
      </c>
      <c r="C272" t="s">
        <v>774</v>
      </c>
      <c r="D272" t="s">
        <v>773</v>
      </c>
      <c r="E272" t="s">
        <v>1641</v>
      </c>
      <c r="F272" t="s">
        <v>774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15517.430936958915</v>
      </c>
      <c r="N272">
        <v>15517.430936958915</v>
      </c>
      <c r="O272">
        <v>15517.430936958915</v>
      </c>
      <c r="P272">
        <v>0</v>
      </c>
      <c r="Q272">
        <v>0</v>
      </c>
      <c r="R272">
        <v>0</v>
      </c>
      <c r="S272" s="67">
        <f t="shared" si="5"/>
        <v>46552.292810876745</v>
      </c>
    </row>
    <row r="273" spans="1:19" x14ac:dyDescent="0.2">
      <c r="A273" t="s">
        <v>775</v>
      </c>
      <c r="B273" t="s">
        <v>1642</v>
      </c>
      <c r="C273" t="s">
        <v>776</v>
      </c>
      <c r="D273" t="s">
        <v>775</v>
      </c>
      <c r="E273" t="s">
        <v>1642</v>
      </c>
      <c r="F273" t="s">
        <v>776</v>
      </c>
      <c r="G273">
        <v>0</v>
      </c>
      <c r="H273">
        <v>0</v>
      </c>
      <c r="I273">
        <v>0</v>
      </c>
      <c r="J273">
        <v>0</v>
      </c>
      <c r="K273">
        <v>197285.27445592138</v>
      </c>
      <c r="L273">
        <v>197285.27445592138</v>
      </c>
      <c r="M273">
        <v>197285.27445592138</v>
      </c>
      <c r="N273">
        <v>197285.27445592138</v>
      </c>
      <c r="O273">
        <v>197285.27445592138</v>
      </c>
      <c r="P273">
        <v>0</v>
      </c>
      <c r="Q273">
        <v>0</v>
      </c>
      <c r="R273">
        <v>0</v>
      </c>
      <c r="S273" s="67">
        <f t="shared" si="5"/>
        <v>986426.37227960688</v>
      </c>
    </row>
    <row r="274" spans="1:19" hidden="1" x14ac:dyDescent="0.2">
      <c r="A274" t="s">
        <v>777</v>
      </c>
      <c r="B274" t="s">
        <v>777</v>
      </c>
      <c r="C274" t="s">
        <v>778</v>
      </c>
      <c r="D274" t="s">
        <v>777</v>
      </c>
      <c r="E274" t="s">
        <v>777</v>
      </c>
      <c r="F274" t="s">
        <v>778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 s="67">
        <f t="shared" si="5"/>
        <v>0</v>
      </c>
    </row>
    <row r="275" spans="1:19" hidden="1" x14ac:dyDescent="0.2">
      <c r="A275" t="s">
        <v>779</v>
      </c>
      <c r="B275" t="s">
        <v>779</v>
      </c>
      <c r="C275" t="s">
        <v>780</v>
      </c>
      <c r="D275" t="s">
        <v>779</v>
      </c>
      <c r="E275" t="s">
        <v>779</v>
      </c>
      <c r="F275" t="s">
        <v>780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 s="67">
        <f t="shared" si="5"/>
        <v>0</v>
      </c>
    </row>
    <row r="276" spans="1:19" hidden="1" x14ac:dyDescent="0.2">
      <c r="A276" t="s">
        <v>361</v>
      </c>
      <c r="B276" t="s">
        <v>1463</v>
      </c>
      <c r="C276" t="s">
        <v>362</v>
      </c>
      <c r="D276" t="s">
        <v>361</v>
      </c>
      <c r="E276" t="s">
        <v>1463</v>
      </c>
      <c r="F276" t="s">
        <v>362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 s="67">
        <f t="shared" si="5"/>
        <v>0</v>
      </c>
    </row>
    <row r="277" spans="1:19" hidden="1" x14ac:dyDescent="0.2">
      <c r="A277" t="s">
        <v>781</v>
      </c>
      <c r="B277" t="s">
        <v>781</v>
      </c>
      <c r="C277" t="s">
        <v>782</v>
      </c>
      <c r="D277" t="s">
        <v>781</v>
      </c>
      <c r="E277" t="s">
        <v>781</v>
      </c>
      <c r="F277" t="s">
        <v>782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 s="67">
        <f t="shared" si="5"/>
        <v>0</v>
      </c>
    </row>
    <row r="278" spans="1:19" hidden="1" x14ac:dyDescent="0.2">
      <c r="A278" t="s">
        <v>783</v>
      </c>
      <c r="B278" t="s">
        <v>783</v>
      </c>
      <c r="C278" t="s">
        <v>784</v>
      </c>
      <c r="D278" t="s">
        <v>783</v>
      </c>
      <c r="E278" t="s">
        <v>783</v>
      </c>
      <c r="F278" t="s">
        <v>784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 s="67">
        <f t="shared" si="5"/>
        <v>0</v>
      </c>
    </row>
    <row r="279" spans="1:19" x14ac:dyDescent="0.2">
      <c r="A279" t="s">
        <v>785</v>
      </c>
      <c r="B279" t="s">
        <v>1643</v>
      </c>
      <c r="C279" t="s">
        <v>786</v>
      </c>
      <c r="D279" t="s">
        <v>785</v>
      </c>
      <c r="E279" t="s">
        <v>1643</v>
      </c>
      <c r="F279" t="s">
        <v>786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50049.298813274807</v>
      </c>
      <c r="N279">
        <v>50049.298813274807</v>
      </c>
      <c r="O279">
        <v>50049.298813274807</v>
      </c>
      <c r="P279">
        <v>50049.298813274807</v>
      </c>
      <c r="Q279">
        <v>0</v>
      </c>
      <c r="R279">
        <v>0</v>
      </c>
      <c r="S279" s="67">
        <f t="shared" si="5"/>
        <v>200197.19525309923</v>
      </c>
    </row>
    <row r="280" spans="1:19" hidden="1" x14ac:dyDescent="0.2">
      <c r="A280" t="s">
        <v>787</v>
      </c>
      <c r="B280" t="s">
        <v>787</v>
      </c>
      <c r="C280" t="s">
        <v>788</v>
      </c>
      <c r="D280" t="s">
        <v>787</v>
      </c>
      <c r="E280" t="s">
        <v>787</v>
      </c>
      <c r="F280" t="s">
        <v>788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 s="67">
        <f t="shared" si="5"/>
        <v>0</v>
      </c>
    </row>
    <row r="281" spans="1:19" x14ac:dyDescent="0.2">
      <c r="A281" t="s">
        <v>789</v>
      </c>
      <c r="B281" t="s">
        <v>1644</v>
      </c>
      <c r="C281" t="s">
        <v>790</v>
      </c>
      <c r="D281" t="s">
        <v>789</v>
      </c>
      <c r="E281" t="s">
        <v>1644</v>
      </c>
      <c r="F281" t="s">
        <v>790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183041.51537988207</v>
      </c>
      <c r="O281">
        <v>183041.51537988207</v>
      </c>
      <c r="P281">
        <v>183041.51537988207</v>
      </c>
      <c r="Q281">
        <v>0</v>
      </c>
      <c r="R281">
        <v>0</v>
      </c>
      <c r="S281" s="67">
        <f t="shared" si="5"/>
        <v>549124.54613964621</v>
      </c>
    </row>
    <row r="282" spans="1:19" hidden="1" x14ac:dyDescent="0.2">
      <c r="A282" t="s">
        <v>791</v>
      </c>
      <c r="B282" t="s">
        <v>791</v>
      </c>
      <c r="C282" t="s">
        <v>792</v>
      </c>
      <c r="D282" t="s">
        <v>791</v>
      </c>
      <c r="E282" t="s">
        <v>791</v>
      </c>
      <c r="F282" t="s">
        <v>792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 s="67">
        <f t="shared" si="5"/>
        <v>0</v>
      </c>
    </row>
    <row r="283" spans="1:19" x14ac:dyDescent="0.2">
      <c r="A283" t="s">
        <v>793</v>
      </c>
      <c r="B283" t="s">
        <v>1645</v>
      </c>
      <c r="C283" t="s">
        <v>794</v>
      </c>
      <c r="D283" t="s">
        <v>793</v>
      </c>
      <c r="E283" t="s">
        <v>1645</v>
      </c>
      <c r="F283" t="s">
        <v>794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15907.661238885172</v>
      </c>
      <c r="O283">
        <v>15907.661238885172</v>
      </c>
      <c r="P283">
        <v>15907.661238885172</v>
      </c>
      <c r="Q283">
        <v>0</v>
      </c>
      <c r="R283">
        <v>0</v>
      </c>
      <c r="S283" s="67">
        <f t="shared" si="5"/>
        <v>47722.983716655515</v>
      </c>
    </row>
    <row r="284" spans="1:19" x14ac:dyDescent="0.2">
      <c r="A284" t="s">
        <v>795</v>
      </c>
      <c r="B284" t="s">
        <v>1646</v>
      </c>
      <c r="C284" t="s">
        <v>796</v>
      </c>
      <c r="D284" t="s">
        <v>795</v>
      </c>
      <c r="E284" t="s">
        <v>1646</v>
      </c>
      <c r="F284" t="s">
        <v>796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76368.133448045701</v>
      </c>
      <c r="O284">
        <v>76368.133448045701</v>
      </c>
      <c r="P284">
        <v>76368.133448045701</v>
      </c>
      <c r="Q284">
        <v>0</v>
      </c>
      <c r="R284">
        <v>0</v>
      </c>
      <c r="S284" s="67">
        <f t="shared" si="5"/>
        <v>229104.4003441371</v>
      </c>
    </row>
    <row r="285" spans="1:19" x14ac:dyDescent="0.2">
      <c r="A285" t="s">
        <v>797</v>
      </c>
      <c r="B285" t="s">
        <v>1647</v>
      </c>
      <c r="C285" t="s">
        <v>798</v>
      </c>
      <c r="D285" t="s">
        <v>797</v>
      </c>
      <c r="E285" t="s">
        <v>1647</v>
      </c>
      <c r="F285" t="s">
        <v>798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168965.66131200577</v>
      </c>
      <c r="N285">
        <v>168965.66131200577</v>
      </c>
      <c r="O285">
        <v>168965.66131200577</v>
      </c>
      <c r="P285">
        <v>168965.66131200577</v>
      </c>
      <c r="Q285">
        <v>0</v>
      </c>
      <c r="R285">
        <v>0</v>
      </c>
      <c r="S285" s="67">
        <f t="shared" si="5"/>
        <v>675862.64524802309</v>
      </c>
    </row>
    <row r="286" spans="1:19" x14ac:dyDescent="0.2">
      <c r="A286" t="s">
        <v>799</v>
      </c>
      <c r="B286" t="s">
        <v>1648</v>
      </c>
      <c r="C286" t="s">
        <v>800</v>
      </c>
      <c r="D286" t="s">
        <v>799</v>
      </c>
      <c r="E286" t="s">
        <v>1648</v>
      </c>
      <c r="F286" t="s">
        <v>800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137254.30768819322</v>
      </c>
      <c r="O286">
        <v>137254.30768819322</v>
      </c>
      <c r="P286">
        <v>137254.30768819322</v>
      </c>
      <c r="Q286">
        <v>0</v>
      </c>
      <c r="R286">
        <v>0</v>
      </c>
      <c r="S286" s="67">
        <f t="shared" si="5"/>
        <v>411762.92306457966</v>
      </c>
    </row>
    <row r="287" spans="1:19" hidden="1" x14ac:dyDescent="0.2">
      <c r="A287" t="s">
        <v>363</v>
      </c>
      <c r="B287" t="s">
        <v>1464</v>
      </c>
      <c r="C287" t="s">
        <v>364</v>
      </c>
      <c r="D287" t="s">
        <v>363</v>
      </c>
      <c r="E287" t="s">
        <v>1464</v>
      </c>
      <c r="F287" t="s">
        <v>364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 s="67">
        <f t="shared" si="5"/>
        <v>0</v>
      </c>
    </row>
    <row r="288" spans="1:19" hidden="1" x14ac:dyDescent="0.2">
      <c r="A288" t="s">
        <v>801</v>
      </c>
      <c r="B288" t="s">
        <v>801</v>
      </c>
      <c r="C288" t="s">
        <v>802</v>
      </c>
      <c r="D288" t="s">
        <v>801</v>
      </c>
      <c r="E288" t="s">
        <v>801</v>
      </c>
      <c r="F288" t="s">
        <v>802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 s="67">
        <f t="shared" si="5"/>
        <v>0</v>
      </c>
    </row>
    <row r="289" spans="1:19" x14ac:dyDescent="0.2">
      <c r="A289" t="s">
        <v>803</v>
      </c>
      <c r="B289" t="s">
        <v>1649</v>
      </c>
      <c r="C289" t="s">
        <v>804</v>
      </c>
      <c r="D289" t="s">
        <v>803</v>
      </c>
      <c r="E289" t="s">
        <v>1649</v>
      </c>
      <c r="F289" t="s">
        <v>804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140389.87193601736</v>
      </c>
      <c r="P289">
        <v>140389.87193601736</v>
      </c>
      <c r="Q289">
        <v>140389.87193601736</v>
      </c>
      <c r="R289">
        <v>0</v>
      </c>
      <c r="S289" s="67">
        <f t="shared" si="5"/>
        <v>421169.61580805207</v>
      </c>
    </row>
    <row r="290" spans="1:19" x14ac:dyDescent="0.2">
      <c r="A290" t="s">
        <v>805</v>
      </c>
      <c r="B290" t="s">
        <v>1650</v>
      </c>
      <c r="C290" t="s">
        <v>806</v>
      </c>
      <c r="D290" t="s">
        <v>805</v>
      </c>
      <c r="E290" t="s">
        <v>1650</v>
      </c>
      <c r="F290" t="s">
        <v>806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77607.300632208091</v>
      </c>
      <c r="P290">
        <v>77607.300632208091</v>
      </c>
      <c r="Q290">
        <v>77607.300632208091</v>
      </c>
      <c r="R290">
        <v>0</v>
      </c>
      <c r="S290" s="67">
        <f t="shared" si="5"/>
        <v>232821.90189662427</v>
      </c>
    </row>
    <row r="291" spans="1:19" x14ac:dyDescent="0.2">
      <c r="A291" t="s">
        <v>807</v>
      </c>
      <c r="B291" t="s">
        <v>1651</v>
      </c>
      <c r="C291" t="s">
        <v>808</v>
      </c>
      <c r="D291" t="s">
        <v>807</v>
      </c>
      <c r="E291" t="s">
        <v>1651</v>
      </c>
      <c r="F291" t="s">
        <v>808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71350.892753162479</v>
      </c>
      <c r="P291">
        <v>71350.892753162479</v>
      </c>
      <c r="Q291">
        <v>71350.892753162479</v>
      </c>
      <c r="R291">
        <v>0</v>
      </c>
      <c r="S291" s="67">
        <f t="shared" si="5"/>
        <v>214052.67825948744</v>
      </c>
    </row>
    <row r="292" spans="1:19" x14ac:dyDescent="0.2">
      <c r="A292" t="s">
        <v>809</v>
      </c>
      <c r="B292" t="s">
        <v>1652</v>
      </c>
      <c r="C292" t="s">
        <v>810</v>
      </c>
      <c r="D292" t="s">
        <v>809</v>
      </c>
      <c r="E292" t="s">
        <v>1652</v>
      </c>
      <c r="F292" t="s">
        <v>810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101670.55429046262</v>
      </c>
      <c r="P292">
        <v>101670.55429046262</v>
      </c>
      <c r="Q292">
        <v>101670.55429046262</v>
      </c>
      <c r="R292">
        <v>0</v>
      </c>
      <c r="S292" s="67">
        <f t="shared" si="5"/>
        <v>305011.66287138785</v>
      </c>
    </row>
    <row r="293" spans="1:19" x14ac:dyDescent="0.2">
      <c r="A293" t="s">
        <v>811</v>
      </c>
      <c r="B293" t="s">
        <v>1653</v>
      </c>
      <c r="C293" t="s">
        <v>812</v>
      </c>
      <c r="D293" t="s">
        <v>811</v>
      </c>
      <c r="E293" t="s">
        <v>1653</v>
      </c>
      <c r="F293" t="s">
        <v>812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15273.536998255009</v>
      </c>
      <c r="P293">
        <v>15273.536998255009</v>
      </c>
      <c r="Q293">
        <v>15273.536998255009</v>
      </c>
      <c r="R293">
        <v>0</v>
      </c>
      <c r="S293" s="67">
        <f t="shared" si="5"/>
        <v>45820.610994765026</v>
      </c>
    </row>
    <row r="294" spans="1:19" hidden="1" x14ac:dyDescent="0.2">
      <c r="A294" t="s">
        <v>813</v>
      </c>
      <c r="B294" t="s">
        <v>813</v>
      </c>
      <c r="C294" t="s">
        <v>814</v>
      </c>
      <c r="D294" t="s">
        <v>813</v>
      </c>
      <c r="E294" t="s">
        <v>813</v>
      </c>
      <c r="F294" t="s">
        <v>814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 s="67">
        <f t="shared" si="5"/>
        <v>0</v>
      </c>
    </row>
    <row r="295" spans="1:19" x14ac:dyDescent="0.2">
      <c r="A295" t="s">
        <v>815</v>
      </c>
      <c r="B295" t="s">
        <v>1654</v>
      </c>
      <c r="C295" t="s">
        <v>816</v>
      </c>
      <c r="D295" t="s">
        <v>815</v>
      </c>
      <c r="E295" t="s">
        <v>1654</v>
      </c>
      <c r="F295" t="s">
        <v>816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20340.350830600866</v>
      </c>
      <c r="P295">
        <v>20340.350830600866</v>
      </c>
      <c r="Q295">
        <v>20340.350830600866</v>
      </c>
      <c r="R295">
        <v>20340.350830600866</v>
      </c>
      <c r="S295" s="67">
        <f t="shared" si="5"/>
        <v>81361.403322403465</v>
      </c>
    </row>
    <row r="296" spans="1:19" x14ac:dyDescent="0.2">
      <c r="A296" t="s">
        <v>817</v>
      </c>
      <c r="B296" t="s">
        <v>1655</v>
      </c>
      <c r="C296" t="s">
        <v>818</v>
      </c>
      <c r="D296" t="s">
        <v>817</v>
      </c>
      <c r="E296" t="s">
        <v>1655</v>
      </c>
      <c r="F296" t="s">
        <v>818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7106.2189541772113</v>
      </c>
      <c r="P296">
        <v>7106.2189541772113</v>
      </c>
      <c r="Q296">
        <v>7106.2189541772113</v>
      </c>
      <c r="R296">
        <v>7106.2189541772113</v>
      </c>
      <c r="S296" s="67">
        <f t="shared" si="5"/>
        <v>28424.875816708845</v>
      </c>
    </row>
    <row r="297" spans="1:19" hidden="1" x14ac:dyDescent="0.2">
      <c r="A297" t="s">
        <v>819</v>
      </c>
      <c r="B297" t="s">
        <v>819</v>
      </c>
      <c r="C297" t="s">
        <v>820</v>
      </c>
      <c r="D297" t="s">
        <v>819</v>
      </c>
      <c r="E297" t="s">
        <v>819</v>
      </c>
      <c r="F297" t="s">
        <v>820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 s="67">
        <f t="shared" si="5"/>
        <v>0</v>
      </c>
    </row>
    <row r="298" spans="1:19" hidden="1" x14ac:dyDescent="0.2">
      <c r="A298" t="s">
        <v>365</v>
      </c>
      <c r="B298" t="s">
        <v>1465</v>
      </c>
      <c r="C298" t="s">
        <v>366</v>
      </c>
      <c r="D298" t="s">
        <v>365</v>
      </c>
      <c r="E298" t="s">
        <v>1465</v>
      </c>
      <c r="F298" t="s">
        <v>366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 s="67">
        <f t="shared" si="5"/>
        <v>0</v>
      </c>
    </row>
    <row r="299" spans="1:19" hidden="1" x14ac:dyDescent="0.2">
      <c r="A299" t="s">
        <v>821</v>
      </c>
      <c r="B299" t="s">
        <v>821</v>
      </c>
      <c r="C299" t="s">
        <v>822</v>
      </c>
      <c r="D299" t="s">
        <v>821</v>
      </c>
      <c r="E299" t="s">
        <v>821</v>
      </c>
      <c r="F299" t="s">
        <v>822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 s="67">
        <f t="shared" si="5"/>
        <v>0</v>
      </c>
    </row>
    <row r="300" spans="1:19" x14ac:dyDescent="0.2">
      <c r="A300" t="s">
        <v>823</v>
      </c>
      <c r="B300" t="s">
        <v>1656</v>
      </c>
      <c r="C300" t="s">
        <v>824</v>
      </c>
      <c r="D300" t="s">
        <v>823</v>
      </c>
      <c r="E300" t="s">
        <v>1656</v>
      </c>
      <c r="F300" t="s">
        <v>824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10713.630967439927</v>
      </c>
      <c r="P300">
        <v>10713.630967439927</v>
      </c>
      <c r="Q300">
        <v>10713.630967439927</v>
      </c>
      <c r="R300">
        <v>10713.630967439927</v>
      </c>
      <c r="S300" s="67">
        <f t="shared" si="5"/>
        <v>42854.523869759709</v>
      </c>
    </row>
    <row r="301" spans="1:19" x14ac:dyDescent="0.2">
      <c r="A301" t="s">
        <v>825</v>
      </c>
      <c r="B301" t="s">
        <v>1657</v>
      </c>
      <c r="C301" t="s">
        <v>826</v>
      </c>
      <c r="D301" t="s">
        <v>825</v>
      </c>
      <c r="E301" t="s">
        <v>1657</v>
      </c>
      <c r="F301" t="s">
        <v>826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51684.153336386276</v>
      </c>
      <c r="P301">
        <v>51684.153336386276</v>
      </c>
      <c r="Q301">
        <v>51684.153336386276</v>
      </c>
      <c r="R301">
        <v>51684.153336386276</v>
      </c>
      <c r="S301" s="67">
        <f t="shared" si="5"/>
        <v>206736.61334554511</v>
      </c>
    </row>
    <row r="302" spans="1:19" hidden="1" x14ac:dyDescent="0.2">
      <c r="A302" t="s">
        <v>827</v>
      </c>
      <c r="B302" t="s">
        <v>1658</v>
      </c>
      <c r="C302" t="s">
        <v>828</v>
      </c>
      <c r="D302" t="s">
        <v>827</v>
      </c>
      <c r="E302" t="s">
        <v>1658</v>
      </c>
      <c r="F302" t="s">
        <v>828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 s="67">
        <f t="shared" si="5"/>
        <v>0</v>
      </c>
    </row>
    <row r="303" spans="1:19" hidden="1" x14ac:dyDescent="0.2">
      <c r="A303" t="s">
        <v>829</v>
      </c>
      <c r="B303" t="s">
        <v>1659</v>
      </c>
      <c r="C303" t="s">
        <v>830</v>
      </c>
      <c r="D303" t="s">
        <v>829</v>
      </c>
      <c r="E303" t="s">
        <v>1659</v>
      </c>
      <c r="F303" t="s">
        <v>830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 s="67">
        <f t="shared" si="5"/>
        <v>0</v>
      </c>
    </row>
    <row r="304" spans="1:19" hidden="1" x14ac:dyDescent="0.2">
      <c r="A304" t="s">
        <v>831</v>
      </c>
      <c r="B304" t="s">
        <v>1660</v>
      </c>
      <c r="C304" t="s">
        <v>832</v>
      </c>
      <c r="D304" t="s">
        <v>831</v>
      </c>
      <c r="E304" t="s">
        <v>1660</v>
      </c>
      <c r="F304" t="s">
        <v>832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 s="67">
        <f t="shared" si="5"/>
        <v>0</v>
      </c>
    </row>
    <row r="305" spans="1:19" hidden="1" x14ac:dyDescent="0.2">
      <c r="A305" t="s">
        <v>833</v>
      </c>
      <c r="B305" t="s">
        <v>1661</v>
      </c>
      <c r="C305" t="s">
        <v>834</v>
      </c>
      <c r="D305" t="s">
        <v>833</v>
      </c>
      <c r="E305" t="s">
        <v>1661</v>
      </c>
      <c r="F305" t="s">
        <v>834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 s="67">
        <f t="shared" si="5"/>
        <v>0</v>
      </c>
    </row>
    <row r="306" spans="1:19" x14ac:dyDescent="0.2">
      <c r="A306" t="s">
        <v>835</v>
      </c>
      <c r="B306" t="s">
        <v>1662</v>
      </c>
      <c r="C306" t="s">
        <v>836</v>
      </c>
      <c r="D306" t="s">
        <v>835</v>
      </c>
      <c r="E306" t="s">
        <v>1662</v>
      </c>
      <c r="F306" t="s">
        <v>836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98433.893720144581</v>
      </c>
      <c r="P306">
        <v>98433.893720144581</v>
      </c>
      <c r="Q306">
        <v>98433.893720144581</v>
      </c>
      <c r="R306">
        <v>98433.893720144581</v>
      </c>
      <c r="S306" s="67">
        <f t="shared" si="5"/>
        <v>393735.57488057832</v>
      </c>
    </row>
    <row r="307" spans="1:19" hidden="1" x14ac:dyDescent="0.2">
      <c r="A307" t="s">
        <v>837</v>
      </c>
      <c r="B307" t="s">
        <v>1663</v>
      </c>
      <c r="C307" t="s">
        <v>838</v>
      </c>
      <c r="D307" t="s">
        <v>837</v>
      </c>
      <c r="E307" t="s">
        <v>1663</v>
      </c>
      <c r="F307" t="s">
        <v>838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 s="67">
        <f t="shared" si="5"/>
        <v>0</v>
      </c>
    </row>
    <row r="308" spans="1:19" hidden="1" x14ac:dyDescent="0.2">
      <c r="A308" t="s">
        <v>913</v>
      </c>
      <c r="B308" t="s">
        <v>913</v>
      </c>
      <c r="C308" t="s">
        <v>914</v>
      </c>
      <c r="D308" t="s">
        <v>913</v>
      </c>
      <c r="E308" t="s">
        <v>913</v>
      </c>
      <c r="F308" t="s">
        <v>914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 s="67">
        <f t="shared" si="5"/>
        <v>0</v>
      </c>
    </row>
    <row r="309" spans="1:19" x14ac:dyDescent="0.2">
      <c r="A309" t="s">
        <v>367</v>
      </c>
      <c r="B309" t="s">
        <v>1466</v>
      </c>
      <c r="C309" t="s">
        <v>368</v>
      </c>
      <c r="D309" t="s">
        <v>367</v>
      </c>
      <c r="E309" t="s">
        <v>1466</v>
      </c>
      <c r="F309" t="s">
        <v>368</v>
      </c>
      <c r="G309">
        <v>124055.80386400854</v>
      </c>
      <c r="H309">
        <v>124055.80386400854</v>
      </c>
      <c r="I309">
        <v>124055.80386400854</v>
      </c>
      <c r="J309">
        <v>124055.80386400854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 s="67">
        <f t="shared" si="5"/>
        <v>496223.21545603417</v>
      </c>
    </row>
    <row r="310" spans="1:19" hidden="1" x14ac:dyDescent="0.2">
      <c r="A310" t="s">
        <v>915</v>
      </c>
      <c r="B310" t="s">
        <v>1701</v>
      </c>
      <c r="C310" t="s">
        <v>916</v>
      </c>
      <c r="D310" t="s">
        <v>915</v>
      </c>
      <c r="E310" t="s">
        <v>1701</v>
      </c>
      <c r="F310" t="s">
        <v>916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 s="67">
        <f t="shared" si="5"/>
        <v>0</v>
      </c>
    </row>
    <row r="311" spans="1:19" hidden="1" x14ac:dyDescent="0.2">
      <c r="A311" t="s">
        <v>917</v>
      </c>
      <c r="B311" t="s">
        <v>1702</v>
      </c>
      <c r="C311" t="s">
        <v>918</v>
      </c>
      <c r="D311" t="s">
        <v>917</v>
      </c>
      <c r="E311" t="s">
        <v>1702</v>
      </c>
      <c r="F311" t="s">
        <v>918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 s="67">
        <f t="shared" si="5"/>
        <v>0</v>
      </c>
    </row>
    <row r="312" spans="1:19" hidden="1" x14ac:dyDescent="0.2">
      <c r="A312" t="s">
        <v>919</v>
      </c>
      <c r="B312" t="s">
        <v>1703</v>
      </c>
      <c r="C312" t="s">
        <v>920</v>
      </c>
      <c r="D312" t="s">
        <v>919</v>
      </c>
      <c r="E312" t="s">
        <v>1703</v>
      </c>
      <c r="F312" t="s">
        <v>920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 s="67">
        <f t="shared" si="5"/>
        <v>0</v>
      </c>
    </row>
    <row r="313" spans="1:19" hidden="1" x14ac:dyDescent="0.2">
      <c r="A313" t="s">
        <v>921</v>
      </c>
      <c r="B313" t="s">
        <v>1704</v>
      </c>
      <c r="C313" t="s">
        <v>922</v>
      </c>
      <c r="D313" t="s">
        <v>921</v>
      </c>
      <c r="E313" t="s">
        <v>1704</v>
      </c>
      <c r="F313" t="s">
        <v>922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 s="67">
        <f t="shared" si="5"/>
        <v>0</v>
      </c>
    </row>
    <row r="314" spans="1:19" hidden="1" x14ac:dyDescent="0.2">
      <c r="A314" t="s">
        <v>923</v>
      </c>
      <c r="B314" t="s">
        <v>1705</v>
      </c>
      <c r="C314" t="s">
        <v>924</v>
      </c>
      <c r="D314" t="s">
        <v>923</v>
      </c>
      <c r="E314" t="s">
        <v>1705</v>
      </c>
      <c r="F314" t="s">
        <v>924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 s="67">
        <f t="shared" si="5"/>
        <v>0</v>
      </c>
    </row>
    <row r="315" spans="1:19" x14ac:dyDescent="0.2">
      <c r="A315" t="s">
        <v>925</v>
      </c>
      <c r="B315" t="s">
        <v>1706</v>
      </c>
      <c r="C315" t="s">
        <v>926</v>
      </c>
      <c r="D315" t="s">
        <v>925</v>
      </c>
      <c r="E315" t="s">
        <v>1706</v>
      </c>
      <c r="F315" t="s">
        <v>926</v>
      </c>
      <c r="G315">
        <v>222148.15683045908</v>
      </c>
      <c r="H315">
        <v>222148.15683045908</v>
      </c>
      <c r="I315">
        <v>222148.15683045908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 s="67">
        <f t="shared" si="5"/>
        <v>666444.47049137717</v>
      </c>
    </row>
    <row r="316" spans="1:19" x14ac:dyDescent="0.2">
      <c r="A316" t="s">
        <v>927</v>
      </c>
      <c r="B316" t="s">
        <v>1707</v>
      </c>
      <c r="C316" t="s">
        <v>928</v>
      </c>
      <c r="D316" t="s">
        <v>927</v>
      </c>
      <c r="E316" t="s">
        <v>1707</v>
      </c>
      <c r="F316" t="s">
        <v>928</v>
      </c>
      <c r="G316">
        <v>25726.228921441147</v>
      </c>
      <c r="H316">
        <v>25726.228921441147</v>
      </c>
      <c r="I316">
        <v>25726.228921441147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 s="67">
        <f t="shared" si="5"/>
        <v>77178.686764323444</v>
      </c>
    </row>
    <row r="317" spans="1:19" x14ac:dyDescent="0.2">
      <c r="A317" t="s">
        <v>929</v>
      </c>
      <c r="B317" t="s">
        <v>1708</v>
      </c>
      <c r="C317" t="s">
        <v>930</v>
      </c>
      <c r="D317" t="s">
        <v>929</v>
      </c>
      <c r="E317" t="s">
        <v>1708</v>
      </c>
      <c r="F317" t="s">
        <v>930</v>
      </c>
      <c r="G317">
        <v>79686.678943671155</v>
      </c>
      <c r="H317">
        <v>79686.678943671155</v>
      </c>
      <c r="I317">
        <v>79686.678943671155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 s="67">
        <f t="shared" si="5"/>
        <v>239060.03683101345</v>
      </c>
    </row>
    <row r="318" spans="1:19" x14ac:dyDescent="0.2">
      <c r="A318" t="s">
        <v>931</v>
      </c>
      <c r="B318" t="s">
        <v>1709</v>
      </c>
      <c r="C318" t="s">
        <v>932</v>
      </c>
      <c r="D318" t="s">
        <v>931</v>
      </c>
      <c r="E318" t="s">
        <v>1709</v>
      </c>
      <c r="F318" t="s">
        <v>932</v>
      </c>
      <c r="G318">
        <v>36379.3414332756</v>
      </c>
      <c r="H318">
        <v>36379.3414332756</v>
      </c>
      <c r="I318">
        <v>36379.3414332756</v>
      </c>
      <c r="J318">
        <v>36379.3414332756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 s="67">
        <f t="shared" si="5"/>
        <v>145517.3657331024</v>
      </c>
    </row>
    <row r="319" spans="1:19" x14ac:dyDescent="0.2">
      <c r="A319" t="s">
        <v>933</v>
      </c>
      <c r="B319" t="s">
        <v>1710</v>
      </c>
      <c r="C319" t="s">
        <v>934</v>
      </c>
      <c r="D319" t="s">
        <v>933</v>
      </c>
      <c r="E319" t="s">
        <v>1710</v>
      </c>
      <c r="F319" t="s">
        <v>934</v>
      </c>
      <c r="G319">
        <v>97996.419134120748</v>
      </c>
      <c r="H319">
        <v>97996.419134120748</v>
      </c>
      <c r="I319">
        <v>97996.419134120748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 s="67">
        <f t="shared" si="5"/>
        <v>293989.25740236224</v>
      </c>
    </row>
    <row r="320" spans="1:19" x14ac:dyDescent="0.2">
      <c r="A320" t="s">
        <v>369</v>
      </c>
      <c r="B320" t="s">
        <v>1467</v>
      </c>
      <c r="C320" t="s">
        <v>370</v>
      </c>
      <c r="D320" t="s">
        <v>369</v>
      </c>
      <c r="E320" t="s">
        <v>1467</v>
      </c>
      <c r="F320" t="s">
        <v>370</v>
      </c>
      <c r="G320">
        <v>0</v>
      </c>
      <c r="H320">
        <v>0</v>
      </c>
      <c r="I320">
        <v>0</v>
      </c>
      <c r="J320">
        <v>92696.255308809923</v>
      </c>
      <c r="K320">
        <v>92696.255308809923</v>
      </c>
      <c r="L320">
        <v>92696.255308809923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 s="67">
        <f t="shared" si="5"/>
        <v>278088.76592642977</v>
      </c>
    </row>
    <row r="321" spans="1:19" x14ac:dyDescent="0.2">
      <c r="A321" t="s">
        <v>935</v>
      </c>
      <c r="B321" t="s">
        <v>1711</v>
      </c>
      <c r="C321" t="s">
        <v>936</v>
      </c>
      <c r="D321" t="s">
        <v>935</v>
      </c>
      <c r="E321" t="s">
        <v>1711</v>
      </c>
      <c r="F321" t="s">
        <v>936</v>
      </c>
      <c r="G321">
        <v>38219.452037610172</v>
      </c>
      <c r="H321">
        <v>38219.452037610172</v>
      </c>
      <c r="I321">
        <v>38219.452037610172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 s="67">
        <f t="shared" si="5"/>
        <v>114658.35611283052</v>
      </c>
    </row>
    <row r="322" spans="1:19" x14ac:dyDescent="0.2">
      <c r="A322" t="s">
        <v>937</v>
      </c>
      <c r="B322" t="s">
        <v>1712</v>
      </c>
      <c r="C322" t="s">
        <v>938</v>
      </c>
      <c r="D322" t="s">
        <v>937</v>
      </c>
      <c r="E322" t="s">
        <v>1712</v>
      </c>
      <c r="F322" t="s">
        <v>938</v>
      </c>
      <c r="G322">
        <v>248943.63608530886</v>
      </c>
      <c r="H322">
        <v>248943.63608530886</v>
      </c>
      <c r="I322">
        <v>248943.63608530886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 s="67">
        <f t="shared" si="5"/>
        <v>746830.90825592657</v>
      </c>
    </row>
    <row r="323" spans="1:19" x14ac:dyDescent="0.2">
      <c r="A323" t="s">
        <v>939</v>
      </c>
      <c r="B323" t="s">
        <v>1713</v>
      </c>
      <c r="C323" t="s">
        <v>940</v>
      </c>
      <c r="D323" t="s">
        <v>939</v>
      </c>
      <c r="E323" t="s">
        <v>1713</v>
      </c>
      <c r="F323" t="s">
        <v>940</v>
      </c>
      <c r="G323">
        <v>10703.092952174684</v>
      </c>
      <c r="H323">
        <v>10703.092952174684</v>
      </c>
      <c r="I323">
        <v>10703.092952174684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 s="67">
        <f t="shared" si="5"/>
        <v>32109.278856524052</v>
      </c>
    </row>
    <row r="324" spans="1:19" x14ac:dyDescent="0.2">
      <c r="A324" t="s">
        <v>941</v>
      </c>
      <c r="B324" t="s">
        <v>1714</v>
      </c>
      <c r="C324" t="s">
        <v>942</v>
      </c>
      <c r="D324" t="s">
        <v>941</v>
      </c>
      <c r="E324" t="s">
        <v>1714</v>
      </c>
      <c r="F324" t="s">
        <v>942</v>
      </c>
      <c r="G324">
        <v>188131.77453117116</v>
      </c>
      <c r="H324">
        <v>188131.77453117116</v>
      </c>
      <c r="I324">
        <v>188131.77453117116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 s="67">
        <f t="shared" si="5"/>
        <v>564395.32359351346</v>
      </c>
    </row>
    <row r="325" spans="1:19" x14ac:dyDescent="0.2">
      <c r="A325" t="s">
        <v>943</v>
      </c>
      <c r="B325" t="s">
        <v>1715</v>
      </c>
      <c r="C325" t="s">
        <v>944</v>
      </c>
      <c r="D325" t="s">
        <v>943</v>
      </c>
      <c r="E325" t="s">
        <v>1715</v>
      </c>
      <c r="F325" t="s">
        <v>944</v>
      </c>
      <c r="G325">
        <v>0</v>
      </c>
      <c r="H325">
        <v>71460.731800475318</v>
      </c>
      <c r="I325">
        <v>71460.731800475318</v>
      </c>
      <c r="J325">
        <v>71460.731800475318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 s="67">
        <f t="shared" ref="S325:S388" si="6">SUM(G325:R325)</f>
        <v>214382.19540142594</v>
      </c>
    </row>
    <row r="326" spans="1:19" x14ac:dyDescent="0.2">
      <c r="A326" t="s">
        <v>945</v>
      </c>
      <c r="B326" t="s">
        <v>1716</v>
      </c>
      <c r="C326" t="s">
        <v>946</v>
      </c>
      <c r="D326" t="s">
        <v>945</v>
      </c>
      <c r="E326" t="s">
        <v>1716</v>
      </c>
      <c r="F326" t="s">
        <v>946</v>
      </c>
      <c r="G326">
        <v>0</v>
      </c>
      <c r="H326">
        <v>71195.616521799573</v>
      </c>
      <c r="I326">
        <v>71195.616521799573</v>
      </c>
      <c r="J326">
        <v>71195.616521799573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 s="67">
        <f t="shared" si="6"/>
        <v>213586.8495653987</v>
      </c>
    </row>
    <row r="327" spans="1:19" x14ac:dyDescent="0.2">
      <c r="A327" t="s">
        <v>947</v>
      </c>
      <c r="B327" t="s">
        <v>1717</v>
      </c>
      <c r="C327" t="s">
        <v>948</v>
      </c>
      <c r="D327" t="s">
        <v>947</v>
      </c>
      <c r="E327" t="s">
        <v>1717</v>
      </c>
      <c r="F327" t="s">
        <v>948</v>
      </c>
      <c r="G327">
        <v>0</v>
      </c>
      <c r="H327">
        <v>75359.093904457113</v>
      </c>
      <c r="I327">
        <v>75359.093904457113</v>
      </c>
      <c r="J327">
        <v>75359.093904457113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 s="67">
        <f t="shared" si="6"/>
        <v>226077.28171337134</v>
      </c>
    </row>
    <row r="328" spans="1:19" x14ac:dyDescent="0.2">
      <c r="A328" t="s">
        <v>949</v>
      </c>
      <c r="B328" t="s">
        <v>1718</v>
      </c>
      <c r="C328" t="s">
        <v>950</v>
      </c>
      <c r="D328" t="s">
        <v>949</v>
      </c>
      <c r="E328" t="s">
        <v>1718</v>
      </c>
      <c r="F328" t="s">
        <v>950</v>
      </c>
      <c r="G328">
        <v>0</v>
      </c>
      <c r="H328">
        <v>131861.63720250616</v>
      </c>
      <c r="I328">
        <v>131861.63720250616</v>
      </c>
      <c r="J328">
        <v>131861.63720250616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 s="67">
        <f t="shared" si="6"/>
        <v>395584.91160751844</v>
      </c>
    </row>
    <row r="329" spans="1:19" x14ac:dyDescent="0.2">
      <c r="A329" t="s">
        <v>951</v>
      </c>
      <c r="B329" t="s">
        <v>1719</v>
      </c>
      <c r="C329" t="s">
        <v>952</v>
      </c>
      <c r="D329" t="s">
        <v>951</v>
      </c>
      <c r="E329" t="s">
        <v>1719</v>
      </c>
      <c r="F329" t="s">
        <v>952</v>
      </c>
      <c r="G329">
        <v>0</v>
      </c>
      <c r="H329">
        <v>72661.60691741592</v>
      </c>
      <c r="I329">
        <v>72661.60691741592</v>
      </c>
      <c r="J329">
        <v>72661.60691741592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 s="67">
        <f t="shared" si="6"/>
        <v>217984.82075224776</v>
      </c>
    </row>
    <row r="330" spans="1:19" x14ac:dyDescent="0.2">
      <c r="A330" t="s">
        <v>953</v>
      </c>
      <c r="B330" t="s">
        <v>1720</v>
      </c>
      <c r="C330" t="s">
        <v>954</v>
      </c>
      <c r="D330" t="s">
        <v>953</v>
      </c>
      <c r="E330" t="s">
        <v>1720</v>
      </c>
      <c r="F330" t="s">
        <v>954</v>
      </c>
      <c r="G330">
        <v>0</v>
      </c>
      <c r="H330">
        <v>23828.314478057979</v>
      </c>
      <c r="I330">
        <v>23828.314478057979</v>
      </c>
      <c r="J330">
        <v>23828.314478057979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 s="67">
        <f t="shared" si="6"/>
        <v>71484.94343417394</v>
      </c>
    </row>
    <row r="331" spans="1:19" hidden="1" x14ac:dyDescent="0.2">
      <c r="A331" t="s">
        <v>371</v>
      </c>
      <c r="B331" t="s">
        <v>1468</v>
      </c>
      <c r="C331" t="s">
        <v>372</v>
      </c>
      <c r="D331" t="s">
        <v>371</v>
      </c>
      <c r="E331" t="s">
        <v>1468</v>
      </c>
      <c r="F331" t="s">
        <v>372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 s="67">
        <f t="shared" si="6"/>
        <v>0</v>
      </c>
    </row>
    <row r="332" spans="1:19" x14ac:dyDescent="0.2">
      <c r="A332" t="s">
        <v>955</v>
      </c>
      <c r="B332" t="s">
        <v>1721</v>
      </c>
      <c r="C332" t="s">
        <v>956</v>
      </c>
      <c r="D332" t="s">
        <v>955</v>
      </c>
      <c r="E332" t="s">
        <v>1721</v>
      </c>
      <c r="F332" t="s">
        <v>956</v>
      </c>
      <c r="G332">
        <v>0</v>
      </c>
      <c r="H332">
        <v>61851.781828900137</v>
      </c>
      <c r="I332">
        <v>61851.781828900137</v>
      </c>
      <c r="J332">
        <v>61851.781828900137</v>
      </c>
      <c r="K332">
        <v>61851.781828900137</v>
      </c>
      <c r="L332">
        <v>61851.781828900137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 s="67">
        <f t="shared" si="6"/>
        <v>309258.90914450068</v>
      </c>
    </row>
    <row r="333" spans="1:19" x14ac:dyDescent="0.2">
      <c r="A333" t="s">
        <v>957</v>
      </c>
      <c r="B333" t="s">
        <v>1722</v>
      </c>
      <c r="C333" t="s">
        <v>958</v>
      </c>
      <c r="D333" t="s">
        <v>957</v>
      </c>
      <c r="E333" t="s">
        <v>1722</v>
      </c>
      <c r="F333" t="s">
        <v>958</v>
      </c>
      <c r="G333">
        <v>0</v>
      </c>
      <c r="H333">
        <v>62114.579899504635</v>
      </c>
      <c r="I333">
        <v>62114.579899504635</v>
      </c>
      <c r="J333">
        <v>62114.579899504635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 s="67">
        <f t="shared" si="6"/>
        <v>186343.73969851391</v>
      </c>
    </row>
    <row r="334" spans="1:19" hidden="1" x14ac:dyDescent="0.2">
      <c r="A334" t="s">
        <v>959</v>
      </c>
      <c r="B334" t="s">
        <v>1840</v>
      </c>
      <c r="C334" t="s">
        <v>960</v>
      </c>
      <c r="D334" t="s">
        <v>959</v>
      </c>
      <c r="E334" t="s">
        <v>1840</v>
      </c>
      <c r="F334" t="s">
        <v>960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 s="67">
        <f t="shared" si="6"/>
        <v>0</v>
      </c>
    </row>
    <row r="335" spans="1:19" x14ac:dyDescent="0.2">
      <c r="A335" t="s">
        <v>961</v>
      </c>
      <c r="B335" t="s">
        <v>1723</v>
      </c>
      <c r="C335" t="s">
        <v>962</v>
      </c>
      <c r="D335" t="s">
        <v>961</v>
      </c>
      <c r="E335" t="s">
        <v>1723</v>
      </c>
      <c r="F335" t="s">
        <v>962</v>
      </c>
      <c r="G335">
        <v>0</v>
      </c>
      <c r="H335">
        <v>40572.65104963183</v>
      </c>
      <c r="I335">
        <v>40572.65104963183</v>
      </c>
      <c r="J335">
        <v>40572.65104963183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 s="67">
        <f t="shared" si="6"/>
        <v>121717.9531488955</v>
      </c>
    </row>
    <row r="336" spans="1:19" x14ac:dyDescent="0.2">
      <c r="A336" t="s">
        <v>963</v>
      </c>
      <c r="B336" t="s">
        <v>1724</v>
      </c>
      <c r="C336" t="s">
        <v>964</v>
      </c>
      <c r="D336" t="s">
        <v>963</v>
      </c>
      <c r="E336" t="s">
        <v>1724</v>
      </c>
      <c r="F336" t="s">
        <v>964</v>
      </c>
      <c r="G336">
        <v>0</v>
      </c>
      <c r="H336">
        <v>20934.970491711221</v>
      </c>
      <c r="I336">
        <v>20934.970491711221</v>
      </c>
      <c r="J336">
        <v>20934.970491711221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 s="67">
        <f t="shared" si="6"/>
        <v>62804.91147513366</v>
      </c>
    </row>
    <row r="337" spans="1:19" x14ac:dyDescent="0.2">
      <c r="A337" t="s">
        <v>965</v>
      </c>
      <c r="B337" t="s">
        <v>1725</v>
      </c>
      <c r="C337" t="s">
        <v>966</v>
      </c>
      <c r="D337" t="s">
        <v>965</v>
      </c>
      <c r="E337" t="s">
        <v>1725</v>
      </c>
      <c r="F337" t="s">
        <v>966</v>
      </c>
      <c r="G337">
        <v>0</v>
      </c>
      <c r="H337">
        <v>26668.010629417782</v>
      </c>
      <c r="I337">
        <v>26668.010629417782</v>
      </c>
      <c r="J337">
        <v>26668.010629417782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 s="67">
        <f t="shared" si="6"/>
        <v>80004.031888253347</v>
      </c>
    </row>
    <row r="338" spans="1:19" x14ac:dyDescent="0.2">
      <c r="A338" t="s">
        <v>967</v>
      </c>
      <c r="B338" t="s">
        <v>1726</v>
      </c>
      <c r="C338" t="s">
        <v>968</v>
      </c>
      <c r="D338" t="s">
        <v>967</v>
      </c>
      <c r="E338" t="s">
        <v>1726</v>
      </c>
      <c r="F338" t="s">
        <v>968</v>
      </c>
      <c r="G338">
        <v>0</v>
      </c>
      <c r="H338">
        <v>0</v>
      </c>
      <c r="I338">
        <v>72728.431905469246</v>
      </c>
      <c r="J338">
        <v>72728.431905469246</v>
      </c>
      <c r="K338">
        <v>72728.431905469246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 s="67">
        <f t="shared" si="6"/>
        <v>218185.29571640774</v>
      </c>
    </row>
    <row r="339" spans="1:19" x14ac:dyDescent="0.2">
      <c r="A339" t="s">
        <v>969</v>
      </c>
      <c r="B339" t="s">
        <v>1727</v>
      </c>
      <c r="C339" t="s">
        <v>970</v>
      </c>
      <c r="D339" t="s">
        <v>969</v>
      </c>
      <c r="E339" t="s">
        <v>1727</v>
      </c>
      <c r="F339" t="s">
        <v>970</v>
      </c>
      <c r="G339">
        <v>0</v>
      </c>
      <c r="H339">
        <v>0</v>
      </c>
      <c r="I339">
        <v>2410.6990362418028</v>
      </c>
      <c r="J339">
        <v>2410.6990362418028</v>
      </c>
      <c r="K339">
        <v>2410.6990362418028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 s="67">
        <f t="shared" si="6"/>
        <v>7232.0971087254084</v>
      </c>
    </row>
    <row r="340" spans="1:19" x14ac:dyDescent="0.2">
      <c r="A340" t="s">
        <v>971</v>
      </c>
      <c r="B340" t="s">
        <v>1728</v>
      </c>
      <c r="C340" t="s">
        <v>972</v>
      </c>
      <c r="D340" t="s">
        <v>971</v>
      </c>
      <c r="E340" t="s">
        <v>1728</v>
      </c>
      <c r="F340" t="s">
        <v>972</v>
      </c>
      <c r="G340">
        <v>0</v>
      </c>
      <c r="H340">
        <v>0</v>
      </c>
      <c r="I340">
        <v>84543.521326402159</v>
      </c>
      <c r="J340">
        <v>84543.521326402159</v>
      </c>
      <c r="K340">
        <v>84543.521326402159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 s="67">
        <f t="shared" si="6"/>
        <v>253630.56397920649</v>
      </c>
    </row>
    <row r="341" spans="1:19" hidden="1" x14ac:dyDescent="0.2">
      <c r="A341" t="s">
        <v>973</v>
      </c>
      <c r="B341" t="s">
        <v>973</v>
      </c>
      <c r="C341" t="s">
        <v>974</v>
      </c>
      <c r="D341" t="s">
        <v>973</v>
      </c>
      <c r="E341" t="s">
        <v>973</v>
      </c>
      <c r="F341" t="s">
        <v>974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 s="67">
        <f t="shared" si="6"/>
        <v>0</v>
      </c>
    </row>
    <row r="342" spans="1:19" hidden="1" x14ac:dyDescent="0.2">
      <c r="A342" t="s">
        <v>373</v>
      </c>
      <c r="B342" t="s">
        <v>1469</v>
      </c>
      <c r="C342" t="s">
        <v>374</v>
      </c>
      <c r="D342" t="s">
        <v>373</v>
      </c>
      <c r="E342" t="s">
        <v>1469</v>
      </c>
      <c r="F342" t="s">
        <v>374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 s="67">
        <f t="shared" si="6"/>
        <v>0</v>
      </c>
    </row>
    <row r="343" spans="1:19" x14ac:dyDescent="0.2">
      <c r="A343" t="s">
        <v>975</v>
      </c>
      <c r="B343" t="s">
        <v>1729</v>
      </c>
      <c r="C343" t="s">
        <v>976</v>
      </c>
      <c r="D343" t="s">
        <v>975</v>
      </c>
      <c r="E343" t="s">
        <v>1729</v>
      </c>
      <c r="F343" t="s">
        <v>976</v>
      </c>
      <c r="G343">
        <v>0</v>
      </c>
      <c r="H343">
        <v>0</v>
      </c>
      <c r="I343">
        <v>49457.53779451047</v>
      </c>
      <c r="J343">
        <v>49457.53779451047</v>
      </c>
      <c r="K343">
        <v>49457.53779451047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 s="67">
        <f t="shared" si="6"/>
        <v>148372.6133835314</v>
      </c>
    </row>
    <row r="344" spans="1:19" x14ac:dyDescent="0.2">
      <c r="A344" t="s">
        <v>977</v>
      </c>
      <c r="B344" t="s">
        <v>1730</v>
      </c>
      <c r="C344" t="s">
        <v>978</v>
      </c>
      <c r="D344" t="s">
        <v>977</v>
      </c>
      <c r="E344" t="s">
        <v>1730</v>
      </c>
      <c r="F344" t="s">
        <v>978</v>
      </c>
      <c r="G344">
        <v>0</v>
      </c>
      <c r="H344">
        <v>0</v>
      </c>
      <c r="I344">
        <v>72250.845983152234</v>
      </c>
      <c r="J344">
        <v>72250.845983152234</v>
      </c>
      <c r="K344">
        <v>72250.845983152234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 s="67">
        <f t="shared" si="6"/>
        <v>216752.53794945672</v>
      </c>
    </row>
    <row r="345" spans="1:19" x14ac:dyDescent="0.2">
      <c r="A345" t="s">
        <v>979</v>
      </c>
      <c r="B345" t="s">
        <v>1731</v>
      </c>
      <c r="C345" t="s">
        <v>980</v>
      </c>
      <c r="D345" t="s">
        <v>979</v>
      </c>
      <c r="E345" t="s">
        <v>1731</v>
      </c>
      <c r="F345" t="s">
        <v>980</v>
      </c>
      <c r="G345">
        <v>0</v>
      </c>
      <c r="H345">
        <v>0</v>
      </c>
      <c r="I345">
        <v>72258.44910712431</v>
      </c>
      <c r="J345">
        <v>72258.44910712431</v>
      </c>
      <c r="K345">
        <v>72258.44910712431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 s="67">
        <f t="shared" si="6"/>
        <v>216775.34732137294</v>
      </c>
    </row>
    <row r="346" spans="1:19" x14ac:dyDescent="0.2">
      <c r="A346" t="s">
        <v>981</v>
      </c>
      <c r="B346" t="s">
        <v>1732</v>
      </c>
      <c r="C346" t="s">
        <v>982</v>
      </c>
      <c r="D346" t="s">
        <v>981</v>
      </c>
      <c r="E346" t="s">
        <v>1732</v>
      </c>
      <c r="F346" t="s">
        <v>982</v>
      </c>
      <c r="G346">
        <v>0</v>
      </c>
      <c r="H346">
        <v>0</v>
      </c>
      <c r="I346">
        <v>21342.360760395983</v>
      </c>
      <c r="J346">
        <v>21342.360760395983</v>
      </c>
      <c r="K346">
        <v>21342.360760395983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 s="67">
        <f t="shared" si="6"/>
        <v>64027.082281187948</v>
      </c>
    </row>
    <row r="347" spans="1:19" x14ac:dyDescent="0.2">
      <c r="A347" t="s">
        <v>983</v>
      </c>
      <c r="B347" t="s">
        <v>1733</v>
      </c>
      <c r="C347" t="s">
        <v>984</v>
      </c>
      <c r="D347" t="s">
        <v>983</v>
      </c>
      <c r="E347" t="s">
        <v>1733</v>
      </c>
      <c r="F347" t="s">
        <v>984</v>
      </c>
      <c r="G347">
        <v>0</v>
      </c>
      <c r="H347">
        <v>0</v>
      </c>
      <c r="I347">
        <v>135525.00672635535</v>
      </c>
      <c r="J347">
        <v>135525.00672635535</v>
      </c>
      <c r="K347">
        <v>135525.00672635535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 s="67">
        <f t="shared" si="6"/>
        <v>406575.02017906605</v>
      </c>
    </row>
    <row r="348" spans="1:19" x14ac:dyDescent="0.2">
      <c r="A348" t="s">
        <v>985</v>
      </c>
      <c r="B348" t="s">
        <v>1734</v>
      </c>
      <c r="C348" t="s">
        <v>986</v>
      </c>
      <c r="D348" t="s">
        <v>985</v>
      </c>
      <c r="E348" t="s">
        <v>1734</v>
      </c>
      <c r="F348" t="s">
        <v>986</v>
      </c>
      <c r="G348">
        <v>0</v>
      </c>
      <c r="H348">
        <v>0</v>
      </c>
      <c r="I348">
        <v>15306.679771258532</v>
      </c>
      <c r="J348">
        <v>15306.679771258532</v>
      </c>
      <c r="K348">
        <v>15306.679771258532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 s="67">
        <f t="shared" si="6"/>
        <v>45920.039313775596</v>
      </c>
    </row>
    <row r="349" spans="1:19" x14ac:dyDescent="0.2">
      <c r="A349" t="s">
        <v>987</v>
      </c>
      <c r="B349" t="s">
        <v>1735</v>
      </c>
      <c r="C349" t="s">
        <v>988</v>
      </c>
      <c r="D349" t="s">
        <v>987</v>
      </c>
      <c r="E349" t="s">
        <v>1735</v>
      </c>
      <c r="F349" t="s">
        <v>988</v>
      </c>
      <c r="G349">
        <v>0</v>
      </c>
      <c r="H349">
        <v>0</v>
      </c>
      <c r="I349">
        <v>24705.178089159315</v>
      </c>
      <c r="J349">
        <v>24705.178089159315</v>
      </c>
      <c r="K349">
        <v>24705.178089159315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 s="67">
        <f t="shared" si="6"/>
        <v>74115.534267477953</v>
      </c>
    </row>
    <row r="350" spans="1:19" hidden="1" x14ac:dyDescent="0.2">
      <c r="A350" t="s">
        <v>989</v>
      </c>
      <c r="B350" t="s">
        <v>1841</v>
      </c>
      <c r="C350" t="s">
        <v>990</v>
      </c>
      <c r="D350" t="s">
        <v>989</v>
      </c>
      <c r="E350" t="s">
        <v>1841</v>
      </c>
      <c r="F350" t="s">
        <v>990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 s="67">
        <f t="shared" si="6"/>
        <v>0</v>
      </c>
    </row>
    <row r="351" spans="1:19" x14ac:dyDescent="0.2">
      <c r="A351" t="s">
        <v>991</v>
      </c>
      <c r="B351" t="s">
        <v>1736</v>
      </c>
      <c r="C351" t="s">
        <v>992</v>
      </c>
      <c r="D351" t="s">
        <v>991</v>
      </c>
      <c r="E351" t="s">
        <v>1736</v>
      </c>
      <c r="F351" t="s">
        <v>992</v>
      </c>
      <c r="G351">
        <v>0</v>
      </c>
      <c r="H351">
        <v>0</v>
      </c>
      <c r="I351">
        <v>45317.564496398787</v>
      </c>
      <c r="J351">
        <v>45317.564496398787</v>
      </c>
      <c r="K351">
        <v>45317.564496398787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 s="67">
        <f t="shared" si="6"/>
        <v>135952.69348919636</v>
      </c>
    </row>
    <row r="352" spans="1:19" x14ac:dyDescent="0.2">
      <c r="A352" t="s">
        <v>993</v>
      </c>
      <c r="B352" t="s">
        <v>1737</v>
      </c>
      <c r="C352" t="s">
        <v>994</v>
      </c>
      <c r="D352" t="s">
        <v>993</v>
      </c>
      <c r="E352" t="s">
        <v>1737</v>
      </c>
      <c r="F352" t="s">
        <v>994</v>
      </c>
      <c r="G352">
        <v>0</v>
      </c>
      <c r="H352">
        <v>0</v>
      </c>
      <c r="I352">
        <v>0</v>
      </c>
      <c r="J352">
        <v>70970.32157543856</v>
      </c>
      <c r="K352">
        <v>70970.32157543856</v>
      </c>
      <c r="L352">
        <v>70970.32157543856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 s="67">
        <f t="shared" si="6"/>
        <v>212910.96472631569</v>
      </c>
    </row>
    <row r="353" spans="1:19" hidden="1" x14ac:dyDescent="0.2">
      <c r="A353" t="s">
        <v>375</v>
      </c>
      <c r="B353" t="s">
        <v>1470</v>
      </c>
      <c r="C353" t="s">
        <v>376</v>
      </c>
      <c r="D353" t="s">
        <v>375</v>
      </c>
      <c r="E353" t="s">
        <v>1470</v>
      </c>
      <c r="F353" t="s">
        <v>376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 s="67">
        <f t="shared" si="6"/>
        <v>0</v>
      </c>
    </row>
    <row r="354" spans="1:19" x14ac:dyDescent="0.2">
      <c r="A354" t="s">
        <v>995</v>
      </c>
      <c r="B354" t="s">
        <v>1738</v>
      </c>
      <c r="C354" t="s">
        <v>996</v>
      </c>
      <c r="D354" t="s">
        <v>995</v>
      </c>
      <c r="E354" t="s">
        <v>1738</v>
      </c>
      <c r="F354" t="s">
        <v>996</v>
      </c>
      <c r="G354">
        <v>0</v>
      </c>
      <c r="H354">
        <v>0</v>
      </c>
      <c r="I354">
        <v>0</v>
      </c>
      <c r="J354">
        <v>23543.981692010784</v>
      </c>
      <c r="K354">
        <v>23543.981692010784</v>
      </c>
      <c r="L354">
        <v>23543.981692010784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 s="67">
        <f t="shared" si="6"/>
        <v>70631.945076032353</v>
      </c>
    </row>
    <row r="355" spans="1:19" hidden="1" x14ac:dyDescent="0.2">
      <c r="A355" t="s">
        <v>997</v>
      </c>
      <c r="B355" t="s">
        <v>1842</v>
      </c>
      <c r="C355" t="s">
        <v>998</v>
      </c>
      <c r="D355" t="s">
        <v>997</v>
      </c>
      <c r="E355" t="s">
        <v>1842</v>
      </c>
      <c r="F355" t="s">
        <v>998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 s="67">
        <f t="shared" si="6"/>
        <v>0</v>
      </c>
    </row>
    <row r="356" spans="1:19" x14ac:dyDescent="0.2">
      <c r="A356" t="s">
        <v>999</v>
      </c>
      <c r="B356" t="s">
        <v>1739</v>
      </c>
      <c r="C356" t="s">
        <v>1000</v>
      </c>
      <c r="D356" t="s">
        <v>999</v>
      </c>
      <c r="E356" t="s">
        <v>1739</v>
      </c>
      <c r="F356" t="s">
        <v>1000</v>
      </c>
      <c r="G356">
        <v>0</v>
      </c>
      <c r="H356">
        <v>0</v>
      </c>
      <c r="I356">
        <v>0</v>
      </c>
      <c r="J356">
        <v>36019.869751246348</v>
      </c>
      <c r="K356">
        <v>36019.869751246348</v>
      </c>
      <c r="L356">
        <v>36019.869751246348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 s="67">
        <f t="shared" si="6"/>
        <v>108059.60925373904</v>
      </c>
    </row>
    <row r="357" spans="1:19" x14ac:dyDescent="0.2">
      <c r="A357" t="s">
        <v>1001</v>
      </c>
      <c r="B357" t="s">
        <v>1740</v>
      </c>
      <c r="C357" t="s">
        <v>1002</v>
      </c>
      <c r="D357" t="s">
        <v>1001</v>
      </c>
      <c r="E357" t="s">
        <v>1740</v>
      </c>
      <c r="F357" t="s">
        <v>1002</v>
      </c>
      <c r="G357">
        <v>0</v>
      </c>
      <c r="H357">
        <v>0</v>
      </c>
      <c r="I357">
        <v>0</v>
      </c>
      <c r="J357">
        <v>40023.79664842871</v>
      </c>
      <c r="K357">
        <v>40023.79664842871</v>
      </c>
      <c r="L357">
        <v>40023.79664842871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 s="67">
        <f t="shared" si="6"/>
        <v>120071.38994528612</v>
      </c>
    </row>
    <row r="358" spans="1:19" x14ac:dyDescent="0.2">
      <c r="A358" t="s">
        <v>1003</v>
      </c>
      <c r="B358" t="s">
        <v>1741</v>
      </c>
      <c r="C358" t="s">
        <v>1004</v>
      </c>
      <c r="D358" t="s">
        <v>1003</v>
      </c>
      <c r="E358" t="s">
        <v>1741</v>
      </c>
      <c r="F358" t="s">
        <v>1004</v>
      </c>
      <c r="G358">
        <v>0</v>
      </c>
      <c r="H358">
        <v>0</v>
      </c>
      <c r="I358">
        <v>0</v>
      </c>
      <c r="J358">
        <v>42478.106488215344</v>
      </c>
      <c r="K358">
        <v>42478.106488215344</v>
      </c>
      <c r="L358">
        <v>42478.106488215344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s="67">
        <f t="shared" si="6"/>
        <v>127434.31946464603</v>
      </c>
    </row>
    <row r="359" spans="1:19" x14ac:dyDescent="0.2">
      <c r="A359" t="s">
        <v>1005</v>
      </c>
      <c r="B359" t="s">
        <v>1742</v>
      </c>
      <c r="C359" t="s">
        <v>1006</v>
      </c>
      <c r="D359" t="s">
        <v>1005</v>
      </c>
      <c r="E359" t="s">
        <v>1742</v>
      </c>
      <c r="F359" t="s">
        <v>1006</v>
      </c>
      <c r="G359">
        <v>0</v>
      </c>
      <c r="H359">
        <v>0</v>
      </c>
      <c r="I359">
        <v>0</v>
      </c>
      <c r="J359">
        <v>270207.23163194995</v>
      </c>
      <c r="K359">
        <v>270207.23163194995</v>
      </c>
      <c r="L359">
        <v>270207.23163194995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 s="67">
        <f t="shared" si="6"/>
        <v>810621.6948958498</v>
      </c>
    </row>
    <row r="360" spans="1:19" x14ac:dyDescent="0.2">
      <c r="A360" t="s">
        <v>1007</v>
      </c>
      <c r="B360" t="s">
        <v>1743</v>
      </c>
      <c r="C360" t="s">
        <v>1008</v>
      </c>
      <c r="D360" t="s">
        <v>1007</v>
      </c>
      <c r="E360" t="s">
        <v>1743</v>
      </c>
      <c r="F360" t="s">
        <v>1008</v>
      </c>
      <c r="G360">
        <v>0</v>
      </c>
      <c r="H360">
        <v>0</v>
      </c>
      <c r="I360">
        <v>0</v>
      </c>
      <c r="J360">
        <v>54389.107842369696</v>
      </c>
      <c r="K360">
        <v>54389.107842369696</v>
      </c>
      <c r="L360">
        <v>54389.107842369696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 s="67">
        <f t="shared" si="6"/>
        <v>163167.32352710908</v>
      </c>
    </row>
    <row r="361" spans="1:19" hidden="1" x14ac:dyDescent="0.2">
      <c r="A361" t="s">
        <v>1009</v>
      </c>
      <c r="B361" t="s">
        <v>1843</v>
      </c>
      <c r="C361" t="s">
        <v>1010</v>
      </c>
      <c r="D361" t="s">
        <v>1009</v>
      </c>
      <c r="E361" t="s">
        <v>1843</v>
      </c>
      <c r="F361" t="s">
        <v>1010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 s="67">
        <f t="shared" si="6"/>
        <v>0</v>
      </c>
    </row>
    <row r="362" spans="1:19" x14ac:dyDescent="0.2">
      <c r="A362" t="s">
        <v>1011</v>
      </c>
      <c r="B362" t="s">
        <v>1744</v>
      </c>
      <c r="C362" t="s">
        <v>1012</v>
      </c>
      <c r="D362" t="s">
        <v>1011</v>
      </c>
      <c r="E362" t="s">
        <v>1744</v>
      </c>
      <c r="F362" t="s">
        <v>1012</v>
      </c>
      <c r="G362">
        <v>0</v>
      </c>
      <c r="H362">
        <v>0</v>
      </c>
      <c r="I362">
        <v>0</v>
      </c>
      <c r="J362">
        <v>0</v>
      </c>
      <c r="K362">
        <v>2868.9629105433892</v>
      </c>
      <c r="L362">
        <v>2868.9629105433892</v>
      </c>
      <c r="M362">
        <v>2868.9629105433892</v>
      </c>
      <c r="N362">
        <v>0</v>
      </c>
      <c r="O362">
        <v>0</v>
      </c>
      <c r="P362">
        <v>0</v>
      </c>
      <c r="Q362">
        <v>0</v>
      </c>
      <c r="R362">
        <v>0</v>
      </c>
      <c r="S362" s="67">
        <f t="shared" si="6"/>
        <v>8606.888731630168</v>
      </c>
    </row>
    <row r="363" spans="1:19" hidden="1" x14ac:dyDescent="0.2">
      <c r="A363" t="s">
        <v>1013</v>
      </c>
      <c r="B363" t="s">
        <v>1844</v>
      </c>
      <c r="C363" t="s">
        <v>1014</v>
      </c>
      <c r="D363" t="s">
        <v>1013</v>
      </c>
      <c r="E363" t="s">
        <v>1844</v>
      </c>
      <c r="F363" t="s">
        <v>1014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 s="67">
        <f t="shared" si="6"/>
        <v>0</v>
      </c>
    </row>
    <row r="364" spans="1:19" hidden="1" x14ac:dyDescent="0.2">
      <c r="A364" t="s">
        <v>377</v>
      </c>
      <c r="B364" t="s">
        <v>1471</v>
      </c>
      <c r="C364" t="s">
        <v>378</v>
      </c>
      <c r="D364" t="s">
        <v>377</v>
      </c>
      <c r="E364" t="s">
        <v>1471</v>
      </c>
      <c r="F364" t="s">
        <v>378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 s="67">
        <f t="shared" si="6"/>
        <v>0</v>
      </c>
    </row>
    <row r="365" spans="1:19" x14ac:dyDescent="0.2">
      <c r="A365" t="s">
        <v>1015</v>
      </c>
      <c r="B365" t="s">
        <v>1745</v>
      </c>
      <c r="C365" t="s">
        <v>1016</v>
      </c>
      <c r="D365" t="s">
        <v>1015</v>
      </c>
      <c r="E365" t="s">
        <v>1745</v>
      </c>
      <c r="F365" t="s">
        <v>1016</v>
      </c>
      <c r="G365">
        <v>0</v>
      </c>
      <c r="H365">
        <v>0</v>
      </c>
      <c r="I365">
        <v>0</v>
      </c>
      <c r="J365">
        <v>0</v>
      </c>
      <c r="K365">
        <v>48329.480404040434</v>
      </c>
      <c r="L365">
        <v>48329.480404040434</v>
      </c>
      <c r="M365">
        <v>48329.480404040434</v>
      </c>
      <c r="N365">
        <v>0</v>
      </c>
      <c r="O365">
        <v>0</v>
      </c>
      <c r="P365">
        <v>0</v>
      </c>
      <c r="Q365">
        <v>0</v>
      </c>
      <c r="R365">
        <v>0</v>
      </c>
      <c r="S365" s="67">
        <f t="shared" si="6"/>
        <v>144988.44121212131</v>
      </c>
    </row>
    <row r="366" spans="1:19" x14ac:dyDescent="0.2">
      <c r="A366" t="s">
        <v>1017</v>
      </c>
      <c r="B366" t="s">
        <v>1746</v>
      </c>
      <c r="C366" t="s">
        <v>1018</v>
      </c>
      <c r="D366" t="s">
        <v>1017</v>
      </c>
      <c r="E366" t="s">
        <v>1746</v>
      </c>
      <c r="F366" t="s">
        <v>1018</v>
      </c>
      <c r="G366">
        <v>0</v>
      </c>
      <c r="H366">
        <v>0</v>
      </c>
      <c r="I366">
        <v>0</v>
      </c>
      <c r="J366">
        <v>0</v>
      </c>
      <c r="K366">
        <v>49572.857676767722</v>
      </c>
      <c r="L366">
        <v>49572.857676767722</v>
      </c>
      <c r="M366">
        <v>49572.857676767722</v>
      </c>
      <c r="N366">
        <v>0</v>
      </c>
      <c r="O366">
        <v>0</v>
      </c>
      <c r="P366">
        <v>0</v>
      </c>
      <c r="Q366">
        <v>0</v>
      </c>
      <c r="R366">
        <v>0</v>
      </c>
      <c r="S366" s="67">
        <f t="shared" si="6"/>
        <v>148718.57303030317</v>
      </c>
    </row>
    <row r="367" spans="1:19" x14ac:dyDescent="0.2">
      <c r="A367" t="s">
        <v>1019</v>
      </c>
      <c r="B367" t="s">
        <v>1747</v>
      </c>
      <c r="C367" t="s">
        <v>1020</v>
      </c>
      <c r="D367" t="s">
        <v>1019</v>
      </c>
      <c r="E367" t="s">
        <v>1747</v>
      </c>
      <c r="F367" t="s">
        <v>1020</v>
      </c>
      <c r="G367">
        <v>0</v>
      </c>
      <c r="H367">
        <v>0</v>
      </c>
      <c r="I367">
        <v>0</v>
      </c>
      <c r="J367">
        <v>0</v>
      </c>
      <c r="K367">
        <v>9894.5707070707504</v>
      </c>
      <c r="L367">
        <v>9894.5707070707504</v>
      </c>
      <c r="M367">
        <v>9894.5707070707504</v>
      </c>
      <c r="N367">
        <v>0</v>
      </c>
      <c r="O367">
        <v>0</v>
      </c>
      <c r="P367">
        <v>0</v>
      </c>
      <c r="Q367">
        <v>0</v>
      </c>
      <c r="R367">
        <v>0</v>
      </c>
      <c r="S367" s="67">
        <f t="shared" si="6"/>
        <v>29683.712121212251</v>
      </c>
    </row>
    <row r="368" spans="1:19" hidden="1" x14ac:dyDescent="0.2">
      <c r="A368" t="s">
        <v>1021</v>
      </c>
      <c r="B368" t="s">
        <v>1845</v>
      </c>
      <c r="C368" t="s">
        <v>1022</v>
      </c>
      <c r="D368" t="s">
        <v>1021</v>
      </c>
      <c r="E368" t="s">
        <v>1845</v>
      </c>
      <c r="F368" t="s">
        <v>1022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 s="67">
        <f t="shared" si="6"/>
        <v>0</v>
      </c>
    </row>
    <row r="369" spans="1:19" x14ac:dyDescent="0.2">
      <c r="A369" t="s">
        <v>1023</v>
      </c>
      <c r="B369" t="s">
        <v>1748</v>
      </c>
      <c r="C369" t="s">
        <v>1024</v>
      </c>
      <c r="D369" t="s">
        <v>1023</v>
      </c>
      <c r="E369" t="s">
        <v>1748</v>
      </c>
      <c r="F369" t="s">
        <v>1024</v>
      </c>
      <c r="G369">
        <v>0</v>
      </c>
      <c r="H369">
        <v>0</v>
      </c>
      <c r="I369">
        <v>0</v>
      </c>
      <c r="J369">
        <v>0</v>
      </c>
      <c r="K369">
        <v>18179.434796106983</v>
      </c>
      <c r="L369">
        <v>18179.434796106983</v>
      </c>
      <c r="M369">
        <v>18179.434796106983</v>
      </c>
      <c r="N369">
        <v>0</v>
      </c>
      <c r="O369">
        <v>0</v>
      </c>
      <c r="P369">
        <v>0</v>
      </c>
      <c r="Q369">
        <v>0</v>
      </c>
      <c r="R369">
        <v>0</v>
      </c>
      <c r="S369" s="67">
        <f t="shared" si="6"/>
        <v>54538.304388320947</v>
      </c>
    </row>
    <row r="370" spans="1:19" x14ac:dyDescent="0.2">
      <c r="A370" t="s">
        <v>1025</v>
      </c>
      <c r="B370" t="s">
        <v>1749</v>
      </c>
      <c r="C370" t="s">
        <v>1026</v>
      </c>
      <c r="D370" t="s">
        <v>1025</v>
      </c>
      <c r="E370" t="s">
        <v>1749</v>
      </c>
      <c r="F370" t="s">
        <v>1026</v>
      </c>
      <c r="G370">
        <v>0</v>
      </c>
      <c r="H370">
        <v>0</v>
      </c>
      <c r="I370">
        <v>0</v>
      </c>
      <c r="J370">
        <v>0</v>
      </c>
      <c r="K370">
        <v>48137.906662473644</v>
      </c>
      <c r="L370">
        <v>48137.906662473644</v>
      </c>
      <c r="M370">
        <v>48137.906662473644</v>
      </c>
      <c r="N370">
        <v>0</v>
      </c>
      <c r="O370">
        <v>0</v>
      </c>
      <c r="P370">
        <v>0</v>
      </c>
      <c r="Q370">
        <v>0</v>
      </c>
      <c r="R370">
        <v>0</v>
      </c>
      <c r="S370" s="67">
        <f t="shared" si="6"/>
        <v>144413.71998742095</v>
      </c>
    </row>
    <row r="371" spans="1:19" x14ac:dyDescent="0.2">
      <c r="A371" t="s">
        <v>1027</v>
      </c>
      <c r="B371" t="s">
        <v>1750</v>
      </c>
      <c r="C371" t="s">
        <v>1028</v>
      </c>
      <c r="D371" t="s">
        <v>1027</v>
      </c>
      <c r="E371" t="s">
        <v>1750</v>
      </c>
      <c r="F371" t="s">
        <v>1028</v>
      </c>
      <c r="G371">
        <v>0</v>
      </c>
      <c r="H371">
        <v>0</v>
      </c>
      <c r="I371">
        <v>0</v>
      </c>
      <c r="J371">
        <v>0</v>
      </c>
      <c r="K371">
        <v>107460.94183126431</v>
      </c>
      <c r="L371">
        <v>107460.94183126431</v>
      </c>
      <c r="M371">
        <v>107460.94183126431</v>
      </c>
      <c r="N371">
        <v>107460.94183126431</v>
      </c>
      <c r="O371">
        <v>107460.94183126431</v>
      </c>
      <c r="P371">
        <v>0</v>
      </c>
      <c r="Q371">
        <v>0</v>
      </c>
      <c r="R371">
        <v>0</v>
      </c>
      <c r="S371" s="67">
        <f t="shared" si="6"/>
        <v>537304.70915632159</v>
      </c>
    </row>
    <row r="372" spans="1:19" x14ac:dyDescent="0.2">
      <c r="A372" t="s">
        <v>1029</v>
      </c>
      <c r="B372" t="s">
        <v>1751</v>
      </c>
      <c r="C372" t="s">
        <v>1030</v>
      </c>
      <c r="D372" t="s">
        <v>1029</v>
      </c>
      <c r="E372" t="s">
        <v>1751</v>
      </c>
      <c r="F372" t="s">
        <v>1030</v>
      </c>
      <c r="G372">
        <v>0</v>
      </c>
      <c r="H372">
        <v>0</v>
      </c>
      <c r="I372">
        <v>0</v>
      </c>
      <c r="J372">
        <v>0</v>
      </c>
      <c r="K372">
        <v>64459.621557833292</v>
      </c>
      <c r="L372">
        <v>64459.621557833292</v>
      </c>
      <c r="M372">
        <v>64459.621557833292</v>
      </c>
      <c r="N372">
        <v>0</v>
      </c>
      <c r="O372">
        <v>0</v>
      </c>
      <c r="P372">
        <v>0</v>
      </c>
      <c r="Q372">
        <v>0</v>
      </c>
      <c r="R372">
        <v>0</v>
      </c>
      <c r="S372" s="67">
        <f t="shared" si="6"/>
        <v>193378.86467349989</v>
      </c>
    </row>
    <row r="373" spans="1:19" hidden="1" x14ac:dyDescent="0.2">
      <c r="A373" t="s">
        <v>1031</v>
      </c>
      <c r="B373" t="s">
        <v>1846</v>
      </c>
      <c r="C373" t="s">
        <v>1032</v>
      </c>
      <c r="D373" t="s">
        <v>1031</v>
      </c>
      <c r="E373" t="s">
        <v>1846</v>
      </c>
      <c r="F373" t="s">
        <v>1032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 s="67">
        <f t="shared" si="6"/>
        <v>0</v>
      </c>
    </row>
    <row r="374" spans="1:19" x14ac:dyDescent="0.2">
      <c r="A374" t="s">
        <v>1033</v>
      </c>
      <c r="B374" t="s">
        <v>1752</v>
      </c>
      <c r="C374" t="s">
        <v>1034</v>
      </c>
      <c r="D374" t="s">
        <v>1033</v>
      </c>
      <c r="E374" t="s">
        <v>1752</v>
      </c>
      <c r="F374" t="s">
        <v>1034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312263.95460362232</v>
      </c>
      <c r="M374">
        <v>312263.95460362232</v>
      </c>
      <c r="N374">
        <v>312263.95460362232</v>
      </c>
      <c r="O374">
        <v>0</v>
      </c>
      <c r="P374">
        <v>0</v>
      </c>
      <c r="Q374">
        <v>0</v>
      </c>
      <c r="R374">
        <v>0</v>
      </c>
      <c r="S374" s="67">
        <f t="shared" si="6"/>
        <v>936791.86381086695</v>
      </c>
    </row>
    <row r="375" spans="1:19" hidden="1" x14ac:dyDescent="0.2">
      <c r="A375" t="s">
        <v>379</v>
      </c>
      <c r="B375" t="s">
        <v>1472</v>
      </c>
      <c r="C375" t="s">
        <v>380</v>
      </c>
      <c r="D375" t="s">
        <v>379</v>
      </c>
      <c r="E375" t="s">
        <v>1472</v>
      </c>
      <c r="F375" t="s">
        <v>380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 s="67">
        <f t="shared" si="6"/>
        <v>0</v>
      </c>
    </row>
    <row r="376" spans="1:19" x14ac:dyDescent="0.2">
      <c r="A376" t="s">
        <v>1035</v>
      </c>
      <c r="B376" t="s">
        <v>1753</v>
      </c>
      <c r="C376" t="s">
        <v>1036</v>
      </c>
      <c r="D376" t="s">
        <v>1035</v>
      </c>
      <c r="E376" t="s">
        <v>1753</v>
      </c>
      <c r="F376" t="s">
        <v>1036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100662.1991902852</v>
      </c>
      <c r="M376">
        <v>100662.1991902852</v>
      </c>
      <c r="N376">
        <v>100662.1991902852</v>
      </c>
      <c r="O376">
        <v>0</v>
      </c>
      <c r="P376">
        <v>0</v>
      </c>
      <c r="Q376">
        <v>0</v>
      </c>
      <c r="R376">
        <v>0</v>
      </c>
      <c r="S376" s="67">
        <f t="shared" si="6"/>
        <v>301986.59757085564</v>
      </c>
    </row>
    <row r="377" spans="1:19" hidden="1" x14ac:dyDescent="0.2">
      <c r="A377" t="s">
        <v>1037</v>
      </c>
      <c r="B377" t="s">
        <v>1847</v>
      </c>
      <c r="C377" t="s">
        <v>1038</v>
      </c>
      <c r="D377" t="s">
        <v>1037</v>
      </c>
      <c r="E377" t="s">
        <v>1847</v>
      </c>
      <c r="F377" t="s">
        <v>1038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 s="67">
        <f t="shared" si="6"/>
        <v>0</v>
      </c>
    </row>
    <row r="378" spans="1:19" x14ac:dyDescent="0.2">
      <c r="A378" t="s">
        <v>1039</v>
      </c>
      <c r="B378" t="s">
        <v>1754</v>
      </c>
      <c r="C378" t="s">
        <v>1040</v>
      </c>
      <c r="D378" t="s">
        <v>1039</v>
      </c>
      <c r="E378" t="s">
        <v>1754</v>
      </c>
      <c r="F378" t="s">
        <v>1040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124564.62261305854</v>
      </c>
      <c r="M378">
        <v>124564.62261305854</v>
      </c>
      <c r="N378">
        <v>124564.62261305854</v>
      </c>
      <c r="O378">
        <v>0</v>
      </c>
      <c r="P378">
        <v>0</v>
      </c>
      <c r="Q378">
        <v>0</v>
      </c>
      <c r="R378">
        <v>0</v>
      </c>
      <c r="S378" s="67">
        <f t="shared" si="6"/>
        <v>373693.86783917563</v>
      </c>
    </row>
    <row r="379" spans="1:19" x14ac:dyDescent="0.2">
      <c r="A379" t="s">
        <v>1041</v>
      </c>
      <c r="B379" t="s">
        <v>1755</v>
      </c>
      <c r="C379" t="s">
        <v>1042</v>
      </c>
      <c r="D379" t="s">
        <v>1041</v>
      </c>
      <c r="E379" t="s">
        <v>1755</v>
      </c>
      <c r="F379" t="s">
        <v>1042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123953.07720039005</v>
      </c>
      <c r="M379">
        <v>123953.07720039005</v>
      </c>
      <c r="N379">
        <v>123953.07720039005</v>
      </c>
      <c r="O379">
        <v>0</v>
      </c>
      <c r="P379">
        <v>0</v>
      </c>
      <c r="Q379">
        <v>0</v>
      </c>
      <c r="R379">
        <v>0</v>
      </c>
      <c r="S379" s="67">
        <f t="shared" si="6"/>
        <v>371859.23160117015</v>
      </c>
    </row>
    <row r="380" spans="1:19" x14ac:dyDescent="0.2">
      <c r="A380" t="s">
        <v>1043</v>
      </c>
      <c r="B380" t="s">
        <v>1756</v>
      </c>
      <c r="C380" t="s">
        <v>1044</v>
      </c>
      <c r="D380" t="s">
        <v>1043</v>
      </c>
      <c r="E380" t="s">
        <v>1756</v>
      </c>
      <c r="F380" t="s">
        <v>1044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133963.41709522001</v>
      </c>
      <c r="M380">
        <v>133963.41709522001</v>
      </c>
      <c r="N380">
        <v>133963.41709522001</v>
      </c>
      <c r="O380">
        <v>0</v>
      </c>
      <c r="P380">
        <v>0</v>
      </c>
      <c r="Q380">
        <v>0</v>
      </c>
      <c r="R380">
        <v>0</v>
      </c>
      <c r="S380" s="67">
        <f t="shared" si="6"/>
        <v>401890.25128566002</v>
      </c>
    </row>
    <row r="381" spans="1:19" x14ac:dyDescent="0.2">
      <c r="A381" t="s">
        <v>1045</v>
      </c>
      <c r="B381" t="s">
        <v>1757</v>
      </c>
      <c r="C381" t="s">
        <v>1046</v>
      </c>
      <c r="D381" t="s">
        <v>1045</v>
      </c>
      <c r="E381" t="s">
        <v>1757</v>
      </c>
      <c r="F381" t="s">
        <v>1046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60277.255488179711</v>
      </c>
      <c r="M381">
        <v>60277.255488179711</v>
      </c>
      <c r="N381">
        <v>60277.255488179711</v>
      </c>
      <c r="O381">
        <v>0</v>
      </c>
      <c r="P381">
        <v>0</v>
      </c>
      <c r="Q381">
        <v>0</v>
      </c>
      <c r="R381">
        <v>0</v>
      </c>
      <c r="S381" s="67">
        <f t="shared" si="6"/>
        <v>180831.76646453913</v>
      </c>
    </row>
    <row r="382" spans="1:19" x14ac:dyDescent="0.2">
      <c r="A382" t="s">
        <v>1047</v>
      </c>
      <c r="B382" t="s">
        <v>1758</v>
      </c>
      <c r="C382" t="s">
        <v>1048</v>
      </c>
      <c r="D382" t="s">
        <v>1047</v>
      </c>
      <c r="E382" t="s">
        <v>1758</v>
      </c>
      <c r="F382" t="s">
        <v>1048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145199.28213362579</v>
      </c>
      <c r="M382">
        <v>145199.28213362579</v>
      </c>
      <c r="N382">
        <v>145199.28213362579</v>
      </c>
      <c r="O382">
        <v>0</v>
      </c>
      <c r="P382">
        <v>0</v>
      </c>
      <c r="Q382">
        <v>0</v>
      </c>
      <c r="R382">
        <v>0</v>
      </c>
      <c r="S382" s="67">
        <f t="shared" si="6"/>
        <v>435597.84640087734</v>
      </c>
    </row>
    <row r="383" spans="1:19" x14ac:dyDescent="0.2">
      <c r="A383" t="s">
        <v>1049</v>
      </c>
      <c r="B383" t="s">
        <v>1759</v>
      </c>
      <c r="C383" t="s">
        <v>1050</v>
      </c>
      <c r="D383" t="s">
        <v>1049</v>
      </c>
      <c r="E383" t="s">
        <v>1759</v>
      </c>
      <c r="F383" t="s">
        <v>1050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70704.284942481536</v>
      </c>
      <c r="N383">
        <v>70704.284942481536</v>
      </c>
      <c r="O383">
        <v>70704.284942481536</v>
      </c>
      <c r="P383">
        <v>0</v>
      </c>
      <c r="Q383">
        <v>0</v>
      </c>
      <c r="R383">
        <v>0</v>
      </c>
      <c r="S383" s="67">
        <f t="shared" si="6"/>
        <v>212112.85482744459</v>
      </c>
    </row>
    <row r="384" spans="1:19" x14ac:dyDescent="0.2">
      <c r="A384" t="s">
        <v>1051</v>
      </c>
      <c r="B384" t="s">
        <v>1760</v>
      </c>
      <c r="C384" t="s">
        <v>1052</v>
      </c>
      <c r="D384" t="s">
        <v>1051</v>
      </c>
      <c r="E384" t="s">
        <v>1760</v>
      </c>
      <c r="F384" t="s">
        <v>1052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98935.098921965808</v>
      </c>
      <c r="N384">
        <v>98935.098921965808</v>
      </c>
      <c r="O384">
        <v>98935.098921965808</v>
      </c>
      <c r="P384">
        <v>0</v>
      </c>
      <c r="Q384">
        <v>0</v>
      </c>
      <c r="R384">
        <v>0</v>
      </c>
      <c r="S384" s="67">
        <f t="shared" si="6"/>
        <v>296805.29676589742</v>
      </c>
    </row>
    <row r="385" spans="1:19" hidden="1" x14ac:dyDescent="0.2">
      <c r="A385" t="s">
        <v>1053</v>
      </c>
      <c r="B385" t="s">
        <v>1848</v>
      </c>
      <c r="C385" t="s">
        <v>1054</v>
      </c>
      <c r="D385" t="s">
        <v>1053</v>
      </c>
      <c r="E385" t="s">
        <v>1848</v>
      </c>
      <c r="F385" t="s">
        <v>1054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 s="67">
        <f t="shared" si="6"/>
        <v>0</v>
      </c>
    </row>
    <row r="386" spans="1:19" hidden="1" x14ac:dyDescent="0.2">
      <c r="A386" t="s">
        <v>381</v>
      </c>
      <c r="B386" t="s">
        <v>1473</v>
      </c>
      <c r="C386" t="s">
        <v>382</v>
      </c>
      <c r="D386" t="s">
        <v>381</v>
      </c>
      <c r="E386" t="s">
        <v>1473</v>
      </c>
      <c r="F386" t="s">
        <v>382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 s="67">
        <f t="shared" si="6"/>
        <v>0</v>
      </c>
    </row>
    <row r="387" spans="1:19" x14ac:dyDescent="0.2">
      <c r="A387" t="s">
        <v>1055</v>
      </c>
      <c r="B387" t="s">
        <v>1761</v>
      </c>
      <c r="C387" t="s">
        <v>1056</v>
      </c>
      <c r="D387" t="s">
        <v>1055</v>
      </c>
      <c r="E387" t="s">
        <v>1761</v>
      </c>
      <c r="F387" t="s">
        <v>1056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102825.6228395647</v>
      </c>
      <c r="N387">
        <v>102825.6228395647</v>
      </c>
      <c r="O387">
        <v>102825.6228395647</v>
      </c>
      <c r="P387">
        <v>0</v>
      </c>
      <c r="Q387">
        <v>0</v>
      </c>
      <c r="R387">
        <v>0</v>
      </c>
      <c r="S387" s="67">
        <f t="shared" si="6"/>
        <v>308476.86851869413</v>
      </c>
    </row>
    <row r="388" spans="1:19" x14ac:dyDescent="0.2">
      <c r="A388" t="s">
        <v>1057</v>
      </c>
      <c r="B388" t="s">
        <v>1762</v>
      </c>
      <c r="C388" t="s">
        <v>1058</v>
      </c>
      <c r="D388" t="s">
        <v>1057</v>
      </c>
      <c r="E388" t="s">
        <v>1762</v>
      </c>
      <c r="F388" t="s">
        <v>1058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30170.468277499007</v>
      </c>
      <c r="N388">
        <v>30170.468277499007</v>
      </c>
      <c r="O388">
        <v>30170.468277499007</v>
      </c>
      <c r="P388">
        <v>0</v>
      </c>
      <c r="Q388">
        <v>0</v>
      </c>
      <c r="R388">
        <v>0</v>
      </c>
      <c r="S388" s="67">
        <f t="shared" si="6"/>
        <v>90511.404832497021</v>
      </c>
    </row>
    <row r="389" spans="1:19" hidden="1" x14ac:dyDescent="0.2">
      <c r="A389" t="s">
        <v>1059</v>
      </c>
      <c r="B389" t="s">
        <v>1849</v>
      </c>
      <c r="C389" t="s">
        <v>1060</v>
      </c>
      <c r="D389" t="s">
        <v>1059</v>
      </c>
      <c r="E389" t="s">
        <v>1849</v>
      </c>
      <c r="F389" t="s">
        <v>1060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 s="67">
        <f t="shared" ref="S389:S452" si="7">SUM(G389:R389)</f>
        <v>0</v>
      </c>
    </row>
    <row r="390" spans="1:19" x14ac:dyDescent="0.2">
      <c r="A390" t="s">
        <v>1061</v>
      </c>
      <c r="B390" t="s">
        <v>1763</v>
      </c>
      <c r="C390" t="s">
        <v>1062</v>
      </c>
      <c r="D390" t="s">
        <v>1061</v>
      </c>
      <c r="E390" t="s">
        <v>1763</v>
      </c>
      <c r="F390" t="s">
        <v>1062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231899.17349121571</v>
      </c>
      <c r="N390">
        <v>231899.17349121571</v>
      </c>
      <c r="O390">
        <v>231899.17349121571</v>
      </c>
      <c r="P390">
        <v>0</v>
      </c>
      <c r="Q390">
        <v>0</v>
      </c>
      <c r="R390">
        <v>0</v>
      </c>
      <c r="S390" s="67">
        <f t="shared" si="7"/>
        <v>695697.52047364716</v>
      </c>
    </row>
    <row r="391" spans="1:19" x14ac:dyDescent="0.2">
      <c r="A391" t="s">
        <v>1063</v>
      </c>
      <c r="B391" t="s">
        <v>1764</v>
      </c>
      <c r="C391" t="s">
        <v>1064</v>
      </c>
      <c r="D391" t="s">
        <v>1063</v>
      </c>
      <c r="E391" t="s">
        <v>1764</v>
      </c>
      <c r="F391" t="s">
        <v>1064</v>
      </c>
      <c r="G391">
        <v>0</v>
      </c>
      <c r="H391">
        <v>0</v>
      </c>
      <c r="I391">
        <v>0</v>
      </c>
      <c r="J391">
        <v>0</v>
      </c>
      <c r="K391">
        <v>122307.35227308444</v>
      </c>
      <c r="L391">
        <v>122307.35227308444</v>
      </c>
      <c r="M391">
        <v>122307.35227308444</v>
      </c>
      <c r="N391">
        <v>122307.35227308444</v>
      </c>
      <c r="O391">
        <v>122307.35227308444</v>
      </c>
      <c r="P391">
        <v>0</v>
      </c>
      <c r="Q391">
        <v>0</v>
      </c>
      <c r="R391">
        <v>0</v>
      </c>
      <c r="S391" s="67">
        <f t="shared" si="7"/>
        <v>611536.76136542216</v>
      </c>
    </row>
    <row r="392" spans="1:19" hidden="1" x14ac:dyDescent="0.2">
      <c r="A392" t="s">
        <v>1065</v>
      </c>
      <c r="B392" t="s">
        <v>1850</v>
      </c>
      <c r="C392" t="s">
        <v>1066</v>
      </c>
      <c r="D392" t="s">
        <v>1065</v>
      </c>
      <c r="E392" t="s">
        <v>1850</v>
      </c>
      <c r="F392" t="s">
        <v>1066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 s="67">
        <f t="shared" si="7"/>
        <v>0</v>
      </c>
    </row>
    <row r="393" spans="1:19" x14ac:dyDescent="0.2">
      <c r="A393" t="s">
        <v>1067</v>
      </c>
      <c r="B393" t="s">
        <v>1765</v>
      </c>
      <c r="C393" t="s">
        <v>1068</v>
      </c>
      <c r="D393" t="s">
        <v>1067</v>
      </c>
      <c r="E393" t="s">
        <v>1765</v>
      </c>
      <c r="F393" t="s">
        <v>1068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56495.944503643441</v>
      </c>
      <c r="O393">
        <v>56495.944503643441</v>
      </c>
      <c r="P393">
        <v>56495.944503643441</v>
      </c>
      <c r="Q393">
        <v>0</v>
      </c>
      <c r="R393">
        <v>0</v>
      </c>
      <c r="S393" s="67">
        <f t="shared" si="7"/>
        <v>169487.83351093033</v>
      </c>
    </row>
    <row r="394" spans="1:19" x14ac:dyDescent="0.2">
      <c r="A394" t="s">
        <v>1069</v>
      </c>
      <c r="B394" t="s">
        <v>1766</v>
      </c>
      <c r="C394" t="s">
        <v>1070</v>
      </c>
      <c r="D394" t="s">
        <v>1069</v>
      </c>
      <c r="E394" t="s">
        <v>1766</v>
      </c>
      <c r="F394" t="s">
        <v>1070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14563.848048498954</v>
      </c>
      <c r="O394">
        <v>14563.848048498954</v>
      </c>
      <c r="P394">
        <v>14563.848048498954</v>
      </c>
      <c r="Q394">
        <v>0</v>
      </c>
      <c r="R394">
        <v>0</v>
      </c>
      <c r="S394" s="67">
        <f t="shared" si="7"/>
        <v>43691.54414549686</v>
      </c>
    </row>
    <row r="395" spans="1:19" x14ac:dyDescent="0.2">
      <c r="A395" t="s">
        <v>1071</v>
      </c>
      <c r="B395" t="s">
        <v>1767</v>
      </c>
      <c r="C395" t="s">
        <v>1072</v>
      </c>
      <c r="D395" t="s">
        <v>1071</v>
      </c>
      <c r="E395" t="s">
        <v>1767</v>
      </c>
      <c r="F395" t="s">
        <v>1072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70484.843964110318</v>
      </c>
      <c r="O395">
        <v>70484.843964110318</v>
      </c>
      <c r="P395">
        <v>70484.843964110318</v>
      </c>
      <c r="Q395">
        <v>0</v>
      </c>
      <c r="R395">
        <v>0</v>
      </c>
      <c r="S395" s="67">
        <f t="shared" si="7"/>
        <v>211454.53189233097</v>
      </c>
    </row>
    <row r="396" spans="1:19" x14ac:dyDescent="0.2">
      <c r="A396" t="s">
        <v>1073</v>
      </c>
      <c r="B396" t="s">
        <v>1768</v>
      </c>
      <c r="C396" t="s">
        <v>1074</v>
      </c>
      <c r="D396" t="s">
        <v>1073</v>
      </c>
      <c r="E396" t="s">
        <v>1768</v>
      </c>
      <c r="F396" t="s">
        <v>1074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40515.065688206276</v>
      </c>
      <c r="O396">
        <v>40515.065688206276</v>
      </c>
      <c r="P396">
        <v>40515.065688206276</v>
      </c>
      <c r="Q396">
        <v>0</v>
      </c>
      <c r="R396">
        <v>0</v>
      </c>
      <c r="S396" s="67">
        <f t="shared" si="7"/>
        <v>121545.19706461883</v>
      </c>
    </row>
    <row r="397" spans="1:19" x14ac:dyDescent="0.2">
      <c r="A397" t="s">
        <v>383</v>
      </c>
      <c r="B397" t="s">
        <v>1474</v>
      </c>
      <c r="C397" t="s">
        <v>384</v>
      </c>
      <c r="D397" t="s">
        <v>383</v>
      </c>
      <c r="E397" t="s">
        <v>1474</v>
      </c>
      <c r="F397" t="s">
        <v>384</v>
      </c>
      <c r="G397">
        <v>0</v>
      </c>
      <c r="H397">
        <v>87146.371201002985</v>
      </c>
      <c r="I397">
        <v>87146.371201002985</v>
      </c>
      <c r="J397">
        <v>87146.371201002985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 s="67">
        <f t="shared" si="7"/>
        <v>261439.11360300897</v>
      </c>
    </row>
    <row r="398" spans="1:19" hidden="1" x14ac:dyDescent="0.2">
      <c r="A398" t="s">
        <v>1075</v>
      </c>
      <c r="B398" t="s">
        <v>1851</v>
      </c>
      <c r="C398" t="s">
        <v>1076</v>
      </c>
      <c r="D398" t="s">
        <v>1075</v>
      </c>
      <c r="E398" t="s">
        <v>1851</v>
      </c>
      <c r="F398" t="s">
        <v>1076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 s="67">
        <f t="shared" si="7"/>
        <v>0</v>
      </c>
    </row>
    <row r="399" spans="1:19" hidden="1" x14ac:dyDescent="0.2">
      <c r="A399" t="s">
        <v>1077</v>
      </c>
      <c r="B399" t="s">
        <v>1852</v>
      </c>
      <c r="C399" t="s">
        <v>1078</v>
      </c>
      <c r="D399" t="s">
        <v>1077</v>
      </c>
      <c r="E399" t="s">
        <v>1852</v>
      </c>
      <c r="F399" t="s">
        <v>1078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 s="67">
        <f t="shared" si="7"/>
        <v>0</v>
      </c>
    </row>
    <row r="400" spans="1:19" x14ac:dyDescent="0.2">
      <c r="A400" t="s">
        <v>1079</v>
      </c>
      <c r="B400" t="s">
        <v>1769</v>
      </c>
      <c r="C400" t="s">
        <v>1080</v>
      </c>
      <c r="D400" t="s">
        <v>1079</v>
      </c>
      <c r="E400" t="s">
        <v>1769</v>
      </c>
      <c r="F400" t="s">
        <v>1080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315117.5182254528</v>
      </c>
      <c r="O400">
        <v>315117.5182254528</v>
      </c>
      <c r="P400">
        <v>315117.5182254528</v>
      </c>
      <c r="Q400">
        <v>315117.5182254528</v>
      </c>
      <c r="R400">
        <v>315117.5182254528</v>
      </c>
      <c r="S400" s="67">
        <f t="shared" si="7"/>
        <v>1575587.5911272641</v>
      </c>
    </row>
    <row r="401" spans="1:19" x14ac:dyDescent="0.2">
      <c r="A401" t="s">
        <v>1081</v>
      </c>
      <c r="B401" t="s">
        <v>1770</v>
      </c>
      <c r="C401" t="s">
        <v>1082</v>
      </c>
      <c r="D401" t="s">
        <v>1081</v>
      </c>
      <c r="E401" t="s">
        <v>1770</v>
      </c>
      <c r="F401" t="s">
        <v>1082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160852.85112428883</v>
      </c>
      <c r="P401">
        <v>160852.85112428883</v>
      </c>
      <c r="Q401">
        <v>160852.85112428883</v>
      </c>
      <c r="R401">
        <v>160852.85112428883</v>
      </c>
      <c r="S401" s="67">
        <f t="shared" si="7"/>
        <v>643411.40449715534</v>
      </c>
    </row>
    <row r="402" spans="1:19" x14ac:dyDescent="0.2">
      <c r="A402" t="s">
        <v>1083</v>
      </c>
      <c r="B402" t="s">
        <v>1771</v>
      </c>
      <c r="C402" t="s">
        <v>1084</v>
      </c>
      <c r="D402" t="s">
        <v>1083</v>
      </c>
      <c r="E402" t="s">
        <v>1771</v>
      </c>
      <c r="F402" t="s">
        <v>1084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215461.30215639688</v>
      </c>
      <c r="P402">
        <v>215461.30215639688</v>
      </c>
      <c r="Q402">
        <v>215461.30215639688</v>
      </c>
      <c r="R402">
        <v>215461.30215639688</v>
      </c>
      <c r="S402" s="67">
        <f t="shared" si="7"/>
        <v>861845.20862558752</v>
      </c>
    </row>
    <row r="403" spans="1:19" x14ac:dyDescent="0.2">
      <c r="A403" t="s">
        <v>1085</v>
      </c>
      <c r="B403" t="s">
        <v>1772</v>
      </c>
      <c r="C403" t="s">
        <v>1086</v>
      </c>
      <c r="D403" t="s">
        <v>1085</v>
      </c>
      <c r="E403" t="s">
        <v>1772</v>
      </c>
      <c r="F403" t="s">
        <v>1086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8608.332840477613</v>
      </c>
      <c r="P403">
        <v>8608.332840477613</v>
      </c>
      <c r="Q403">
        <v>8608.332840477613</v>
      </c>
      <c r="R403">
        <v>8608.332840477613</v>
      </c>
      <c r="S403" s="67">
        <f t="shared" si="7"/>
        <v>34433.331361910452</v>
      </c>
    </row>
    <row r="404" spans="1:19" hidden="1" x14ac:dyDescent="0.2">
      <c r="A404" t="s">
        <v>1087</v>
      </c>
      <c r="B404" t="s">
        <v>1773</v>
      </c>
      <c r="C404" t="s">
        <v>1088</v>
      </c>
      <c r="D404" t="s">
        <v>1087</v>
      </c>
      <c r="E404" t="s">
        <v>1773</v>
      </c>
      <c r="F404" t="s">
        <v>1088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 s="67">
        <f t="shared" si="7"/>
        <v>0</v>
      </c>
    </row>
    <row r="405" spans="1:19" hidden="1" x14ac:dyDescent="0.2">
      <c r="A405" t="s">
        <v>1089</v>
      </c>
      <c r="B405" t="s">
        <v>1774</v>
      </c>
      <c r="C405" t="s">
        <v>1090</v>
      </c>
      <c r="D405" t="s">
        <v>1089</v>
      </c>
      <c r="E405" t="s">
        <v>1774</v>
      </c>
      <c r="F405" t="s">
        <v>1090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 s="67">
        <f t="shared" si="7"/>
        <v>0</v>
      </c>
    </row>
    <row r="406" spans="1:19" hidden="1" x14ac:dyDescent="0.2">
      <c r="A406" t="s">
        <v>1091</v>
      </c>
      <c r="B406" t="s">
        <v>1775</v>
      </c>
      <c r="C406" t="s">
        <v>1092</v>
      </c>
      <c r="D406" t="s">
        <v>1091</v>
      </c>
      <c r="E406" t="s">
        <v>1775</v>
      </c>
      <c r="F406" t="s">
        <v>1092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 s="67">
        <f t="shared" si="7"/>
        <v>0</v>
      </c>
    </row>
    <row r="407" spans="1:19" hidden="1" x14ac:dyDescent="0.2">
      <c r="A407" t="s">
        <v>1093</v>
      </c>
      <c r="B407" t="s">
        <v>1776</v>
      </c>
      <c r="C407" t="s">
        <v>1094</v>
      </c>
      <c r="D407" t="s">
        <v>1093</v>
      </c>
      <c r="E407" t="s">
        <v>1776</v>
      </c>
      <c r="F407" t="s">
        <v>1094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 s="67">
        <f t="shared" si="7"/>
        <v>0</v>
      </c>
    </row>
    <row r="408" spans="1:19" hidden="1" x14ac:dyDescent="0.2">
      <c r="A408" t="s">
        <v>385</v>
      </c>
      <c r="B408" t="s">
        <v>1475</v>
      </c>
      <c r="C408" t="s">
        <v>1268</v>
      </c>
      <c r="D408" t="s">
        <v>385</v>
      </c>
      <c r="E408" t="s">
        <v>1475</v>
      </c>
      <c r="F408" t="s">
        <v>1268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 s="67">
        <f t="shared" si="7"/>
        <v>0</v>
      </c>
    </row>
    <row r="409" spans="1:19" hidden="1" x14ac:dyDescent="0.2">
      <c r="A409" t="s">
        <v>1095</v>
      </c>
      <c r="B409" t="s">
        <v>1777</v>
      </c>
      <c r="C409" t="s">
        <v>1096</v>
      </c>
      <c r="D409" t="s">
        <v>1095</v>
      </c>
      <c r="E409" t="s">
        <v>1777</v>
      </c>
      <c r="F409" t="s">
        <v>1096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 s="67">
        <f t="shared" si="7"/>
        <v>0</v>
      </c>
    </row>
    <row r="410" spans="1:19" hidden="1" x14ac:dyDescent="0.2">
      <c r="A410" t="s">
        <v>1097</v>
      </c>
      <c r="B410" t="s">
        <v>1778</v>
      </c>
      <c r="C410" t="s">
        <v>1098</v>
      </c>
      <c r="D410" t="s">
        <v>1097</v>
      </c>
      <c r="E410" t="s">
        <v>1778</v>
      </c>
      <c r="F410" t="s">
        <v>1098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 s="67">
        <f t="shared" si="7"/>
        <v>0</v>
      </c>
    </row>
    <row r="411" spans="1:19" hidden="1" x14ac:dyDescent="0.2">
      <c r="A411" t="s">
        <v>1099</v>
      </c>
      <c r="B411" t="s">
        <v>1853</v>
      </c>
      <c r="C411" t="s">
        <v>1100</v>
      </c>
      <c r="D411" t="s">
        <v>1099</v>
      </c>
      <c r="E411" t="s">
        <v>1853</v>
      </c>
      <c r="F411" t="s">
        <v>1100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 s="67">
        <f t="shared" si="7"/>
        <v>0</v>
      </c>
    </row>
    <row r="412" spans="1:19" hidden="1" x14ac:dyDescent="0.2">
      <c r="A412" t="s">
        <v>1101</v>
      </c>
      <c r="B412" t="s">
        <v>1779</v>
      </c>
      <c r="C412" t="s">
        <v>1102</v>
      </c>
      <c r="D412" t="s">
        <v>1101</v>
      </c>
      <c r="E412" t="s">
        <v>1779</v>
      </c>
      <c r="F412" t="s">
        <v>1102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 s="67">
        <f t="shared" si="7"/>
        <v>0</v>
      </c>
    </row>
    <row r="413" spans="1:19" hidden="1" x14ac:dyDescent="0.2">
      <c r="A413" t="s">
        <v>1103</v>
      </c>
      <c r="B413" t="s">
        <v>1780</v>
      </c>
      <c r="C413" t="s">
        <v>1104</v>
      </c>
      <c r="D413" t="s">
        <v>1103</v>
      </c>
      <c r="E413" t="s">
        <v>1780</v>
      </c>
      <c r="F413" t="s">
        <v>1104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 s="67">
        <f t="shared" si="7"/>
        <v>0</v>
      </c>
    </row>
    <row r="414" spans="1:19" hidden="1" x14ac:dyDescent="0.2">
      <c r="A414" t="s">
        <v>1105</v>
      </c>
      <c r="B414" t="s">
        <v>1781</v>
      </c>
      <c r="C414" t="s">
        <v>1106</v>
      </c>
      <c r="D414" t="s">
        <v>1105</v>
      </c>
      <c r="E414" t="s">
        <v>1781</v>
      </c>
      <c r="F414" t="s">
        <v>1106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 s="67">
        <f t="shared" si="7"/>
        <v>0</v>
      </c>
    </row>
    <row r="415" spans="1:19" hidden="1" x14ac:dyDescent="0.2">
      <c r="A415" t="s">
        <v>1107</v>
      </c>
      <c r="B415" t="s">
        <v>1782</v>
      </c>
      <c r="C415" t="s">
        <v>1108</v>
      </c>
      <c r="D415" t="s">
        <v>1107</v>
      </c>
      <c r="E415" t="s">
        <v>1782</v>
      </c>
      <c r="F415" t="s">
        <v>1108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 s="67">
        <f t="shared" si="7"/>
        <v>0</v>
      </c>
    </row>
    <row r="416" spans="1:19" x14ac:dyDescent="0.2">
      <c r="A416" t="s">
        <v>1109</v>
      </c>
      <c r="B416" t="s">
        <v>1783</v>
      </c>
      <c r="C416" t="s">
        <v>1110</v>
      </c>
      <c r="D416" t="s">
        <v>1109</v>
      </c>
      <c r="E416" t="s">
        <v>1783</v>
      </c>
      <c r="F416" t="s">
        <v>1110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10907.789669067632</v>
      </c>
      <c r="O416">
        <v>10907.789669067632</v>
      </c>
      <c r="P416">
        <v>10907.789669067632</v>
      </c>
      <c r="Q416">
        <v>10907.789669067632</v>
      </c>
      <c r="R416">
        <v>0</v>
      </c>
      <c r="S416" s="67">
        <f t="shared" si="7"/>
        <v>43631.158676270526</v>
      </c>
    </row>
    <row r="417" spans="1:19" x14ac:dyDescent="0.2">
      <c r="A417" t="s">
        <v>1111</v>
      </c>
      <c r="B417" t="s">
        <v>1784</v>
      </c>
      <c r="C417" t="s">
        <v>1112</v>
      </c>
      <c r="D417" t="s">
        <v>1111</v>
      </c>
      <c r="E417" t="s">
        <v>1784</v>
      </c>
      <c r="F417" t="s">
        <v>1112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52552.405720011113</v>
      </c>
      <c r="O417">
        <v>52552.405720011113</v>
      </c>
      <c r="P417">
        <v>52552.405720011113</v>
      </c>
      <c r="Q417">
        <v>52552.405720011113</v>
      </c>
      <c r="R417">
        <v>0</v>
      </c>
      <c r="S417" s="67">
        <f t="shared" si="7"/>
        <v>210209.62288004445</v>
      </c>
    </row>
    <row r="418" spans="1:19" hidden="1" x14ac:dyDescent="0.2">
      <c r="A418" t="s">
        <v>1113</v>
      </c>
      <c r="B418" t="s">
        <v>1854</v>
      </c>
      <c r="C418" t="s">
        <v>1114</v>
      </c>
      <c r="D418" t="s">
        <v>1113</v>
      </c>
      <c r="E418" t="s">
        <v>1854</v>
      </c>
      <c r="F418" t="s">
        <v>1114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 s="67">
        <f t="shared" si="7"/>
        <v>0</v>
      </c>
    </row>
    <row r="419" spans="1:19" hidden="1" x14ac:dyDescent="0.2">
      <c r="A419" t="s">
        <v>386</v>
      </c>
      <c r="B419" t="s">
        <v>1476</v>
      </c>
      <c r="C419" t="s">
        <v>387</v>
      </c>
      <c r="D419" t="s">
        <v>386</v>
      </c>
      <c r="E419" t="s">
        <v>1476</v>
      </c>
      <c r="F419" t="s">
        <v>387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 s="67">
        <f t="shared" si="7"/>
        <v>0</v>
      </c>
    </row>
    <row r="420" spans="1:19" hidden="1" x14ac:dyDescent="0.2">
      <c r="A420" t="s">
        <v>1115</v>
      </c>
      <c r="B420" t="s">
        <v>1785</v>
      </c>
      <c r="C420" t="s">
        <v>1116</v>
      </c>
      <c r="D420" t="s">
        <v>1115</v>
      </c>
      <c r="E420" t="s">
        <v>1785</v>
      </c>
      <c r="F420" t="s">
        <v>1116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 s="67">
        <f t="shared" si="7"/>
        <v>0</v>
      </c>
    </row>
    <row r="421" spans="1:19" hidden="1" x14ac:dyDescent="0.2">
      <c r="A421" t="s">
        <v>1117</v>
      </c>
      <c r="B421" t="s">
        <v>1786</v>
      </c>
      <c r="C421" t="s">
        <v>1118</v>
      </c>
      <c r="D421" t="s">
        <v>1117</v>
      </c>
      <c r="E421" t="s">
        <v>1786</v>
      </c>
      <c r="F421" t="s">
        <v>1118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 s="67">
        <f t="shared" si="7"/>
        <v>0</v>
      </c>
    </row>
    <row r="422" spans="1:19" hidden="1" x14ac:dyDescent="0.2">
      <c r="A422" t="s">
        <v>1119</v>
      </c>
      <c r="B422" t="s">
        <v>1787</v>
      </c>
      <c r="C422" t="s">
        <v>1120</v>
      </c>
      <c r="D422" t="s">
        <v>1119</v>
      </c>
      <c r="E422" t="s">
        <v>1787</v>
      </c>
      <c r="F422" t="s">
        <v>1120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 s="67">
        <f t="shared" si="7"/>
        <v>0</v>
      </c>
    </row>
    <row r="423" spans="1:19" hidden="1" x14ac:dyDescent="0.2">
      <c r="A423" t="s">
        <v>1121</v>
      </c>
      <c r="B423" t="s">
        <v>1788</v>
      </c>
      <c r="C423" t="s">
        <v>1122</v>
      </c>
      <c r="D423" t="s">
        <v>1121</v>
      </c>
      <c r="E423" t="s">
        <v>1788</v>
      </c>
      <c r="F423" t="s">
        <v>1122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 s="67">
        <f t="shared" si="7"/>
        <v>0</v>
      </c>
    </row>
    <row r="424" spans="1:19" x14ac:dyDescent="0.2">
      <c r="A424" t="s">
        <v>1123</v>
      </c>
      <c r="B424" t="s">
        <v>1789</v>
      </c>
      <c r="C424" t="s">
        <v>1124</v>
      </c>
      <c r="D424" t="s">
        <v>1123</v>
      </c>
      <c r="E424" t="s">
        <v>1789</v>
      </c>
      <c r="F424" t="s">
        <v>1124</v>
      </c>
      <c r="G424">
        <v>0</v>
      </c>
      <c r="H424">
        <v>0</v>
      </c>
      <c r="I424">
        <v>0</v>
      </c>
      <c r="J424">
        <v>0</v>
      </c>
      <c r="K424">
        <v>2421.6100808680353</v>
      </c>
      <c r="L424">
        <v>2421.6100808680353</v>
      </c>
      <c r="M424">
        <v>2421.6100808680353</v>
      </c>
      <c r="N424">
        <v>0</v>
      </c>
      <c r="O424">
        <v>0</v>
      </c>
      <c r="P424">
        <v>0</v>
      </c>
      <c r="Q424">
        <v>0</v>
      </c>
      <c r="R424">
        <v>0</v>
      </c>
      <c r="S424" s="67">
        <f t="shared" si="7"/>
        <v>7264.8302426041064</v>
      </c>
    </row>
    <row r="425" spans="1:19" hidden="1" x14ac:dyDescent="0.2">
      <c r="A425" t="s">
        <v>1125</v>
      </c>
      <c r="B425" t="s">
        <v>1790</v>
      </c>
      <c r="C425" t="s">
        <v>1126</v>
      </c>
      <c r="D425" t="s">
        <v>1125</v>
      </c>
      <c r="E425" t="s">
        <v>1790</v>
      </c>
      <c r="F425" t="s">
        <v>1126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 s="67">
        <f t="shared" si="7"/>
        <v>0</v>
      </c>
    </row>
    <row r="426" spans="1:19" hidden="1" x14ac:dyDescent="0.2">
      <c r="A426" t="s">
        <v>1127</v>
      </c>
      <c r="B426" t="s">
        <v>1791</v>
      </c>
      <c r="C426" t="s">
        <v>1128</v>
      </c>
      <c r="D426" t="s">
        <v>1127</v>
      </c>
      <c r="E426" t="s">
        <v>1791</v>
      </c>
      <c r="F426" t="s">
        <v>1128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 s="67">
        <f t="shared" si="7"/>
        <v>0</v>
      </c>
    </row>
    <row r="427" spans="1:19" hidden="1" x14ac:dyDescent="0.2">
      <c r="A427" t="s">
        <v>1129</v>
      </c>
      <c r="B427" t="s">
        <v>1792</v>
      </c>
      <c r="C427" t="s">
        <v>1130</v>
      </c>
      <c r="D427" t="s">
        <v>1129</v>
      </c>
      <c r="E427" t="s">
        <v>1792</v>
      </c>
      <c r="F427" t="s">
        <v>1130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 s="67">
        <f t="shared" si="7"/>
        <v>0</v>
      </c>
    </row>
    <row r="428" spans="1:19" hidden="1" x14ac:dyDescent="0.2">
      <c r="A428" t="s">
        <v>1131</v>
      </c>
      <c r="B428" t="s">
        <v>1855</v>
      </c>
      <c r="C428" t="s">
        <v>1132</v>
      </c>
      <c r="D428" t="s">
        <v>1131</v>
      </c>
      <c r="E428" t="s">
        <v>1855</v>
      </c>
      <c r="F428" t="s">
        <v>1132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 s="67">
        <f t="shared" si="7"/>
        <v>0</v>
      </c>
    </row>
    <row r="429" spans="1:19" hidden="1" x14ac:dyDescent="0.2">
      <c r="A429" t="s">
        <v>1133</v>
      </c>
      <c r="B429" t="s">
        <v>1793</v>
      </c>
      <c r="C429" t="s">
        <v>1134</v>
      </c>
      <c r="D429" t="s">
        <v>1133</v>
      </c>
      <c r="E429" t="s">
        <v>1793</v>
      </c>
      <c r="F429" t="s">
        <v>1134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 s="67">
        <f t="shared" si="7"/>
        <v>0</v>
      </c>
    </row>
    <row r="430" spans="1:19" hidden="1" x14ac:dyDescent="0.2">
      <c r="A430" t="s">
        <v>388</v>
      </c>
      <c r="B430" t="s">
        <v>1477</v>
      </c>
      <c r="C430" t="s">
        <v>389</v>
      </c>
      <c r="D430" t="s">
        <v>388</v>
      </c>
      <c r="E430" t="s">
        <v>1477</v>
      </c>
      <c r="F430" t="s">
        <v>389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 s="67">
        <f t="shared" si="7"/>
        <v>0</v>
      </c>
    </row>
    <row r="431" spans="1:19" hidden="1" x14ac:dyDescent="0.2">
      <c r="A431" t="s">
        <v>1135</v>
      </c>
      <c r="B431" t="s">
        <v>1856</v>
      </c>
      <c r="C431" t="s">
        <v>1136</v>
      </c>
      <c r="D431" t="s">
        <v>1135</v>
      </c>
      <c r="E431" t="s">
        <v>1856</v>
      </c>
      <c r="F431" t="s">
        <v>1136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 s="67">
        <f t="shared" si="7"/>
        <v>0</v>
      </c>
    </row>
    <row r="432" spans="1:19" hidden="1" x14ac:dyDescent="0.2">
      <c r="A432" t="s">
        <v>1137</v>
      </c>
      <c r="B432" t="s">
        <v>1794</v>
      </c>
      <c r="C432" t="s">
        <v>1138</v>
      </c>
      <c r="D432" t="s">
        <v>1137</v>
      </c>
      <c r="E432" t="s">
        <v>1794</v>
      </c>
      <c r="F432" t="s">
        <v>1138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 s="67">
        <f t="shared" si="7"/>
        <v>0</v>
      </c>
    </row>
    <row r="433" spans="1:19" hidden="1" x14ac:dyDescent="0.2">
      <c r="A433" t="s">
        <v>1139</v>
      </c>
      <c r="B433" t="s">
        <v>1795</v>
      </c>
      <c r="C433" t="s">
        <v>1140</v>
      </c>
      <c r="D433" t="s">
        <v>1139</v>
      </c>
      <c r="E433" t="s">
        <v>1795</v>
      </c>
      <c r="F433" t="s">
        <v>1140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 s="67">
        <f t="shared" si="7"/>
        <v>0</v>
      </c>
    </row>
    <row r="434" spans="1:19" x14ac:dyDescent="0.2">
      <c r="A434" t="s">
        <v>1141</v>
      </c>
      <c r="B434" t="s">
        <v>1796</v>
      </c>
      <c r="C434" t="s">
        <v>1142</v>
      </c>
      <c r="D434" t="s">
        <v>1141</v>
      </c>
      <c r="E434" t="s">
        <v>1796</v>
      </c>
      <c r="F434" t="s">
        <v>1142</v>
      </c>
      <c r="G434">
        <v>0</v>
      </c>
      <c r="H434">
        <v>0</v>
      </c>
      <c r="I434">
        <v>0</v>
      </c>
      <c r="J434">
        <v>0</v>
      </c>
      <c r="K434">
        <v>103490.27880170975</v>
      </c>
      <c r="L434">
        <v>103490.27880170975</v>
      </c>
      <c r="M434">
        <v>103490.27880170975</v>
      </c>
      <c r="N434">
        <v>0</v>
      </c>
      <c r="O434">
        <v>0</v>
      </c>
      <c r="P434">
        <v>0</v>
      </c>
      <c r="Q434">
        <v>0</v>
      </c>
      <c r="R434">
        <v>0</v>
      </c>
      <c r="S434" s="67">
        <f t="shared" si="7"/>
        <v>310470.83640512923</v>
      </c>
    </row>
    <row r="435" spans="1:19" hidden="1" x14ac:dyDescent="0.2">
      <c r="A435" t="s">
        <v>1143</v>
      </c>
      <c r="B435" t="s">
        <v>1797</v>
      </c>
      <c r="C435" t="s">
        <v>1144</v>
      </c>
      <c r="D435" t="s">
        <v>1143</v>
      </c>
      <c r="E435" t="s">
        <v>1797</v>
      </c>
      <c r="F435" t="s">
        <v>1144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 s="67">
        <f t="shared" si="7"/>
        <v>0</v>
      </c>
    </row>
    <row r="436" spans="1:19" hidden="1" x14ac:dyDescent="0.2">
      <c r="A436" t="s">
        <v>1145</v>
      </c>
      <c r="B436" t="s">
        <v>1798</v>
      </c>
      <c r="C436" t="s">
        <v>1146</v>
      </c>
      <c r="D436" t="s">
        <v>1145</v>
      </c>
      <c r="E436" t="s">
        <v>1798</v>
      </c>
      <c r="F436" t="s">
        <v>1146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 s="67">
        <f t="shared" si="7"/>
        <v>0</v>
      </c>
    </row>
    <row r="437" spans="1:19" hidden="1" x14ac:dyDescent="0.2">
      <c r="A437" t="s">
        <v>1147</v>
      </c>
      <c r="B437" t="s">
        <v>1799</v>
      </c>
      <c r="C437" t="s">
        <v>1148</v>
      </c>
      <c r="D437" t="s">
        <v>1147</v>
      </c>
      <c r="E437" t="s">
        <v>1799</v>
      </c>
      <c r="F437" t="s">
        <v>1148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 s="67">
        <f t="shared" si="7"/>
        <v>0</v>
      </c>
    </row>
    <row r="438" spans="1:19" hidden="1" x14ac:dyDescent="0.2">
      <c r="A438" t="s">
        <v>1149</v>
      </c>
      <c r="B438" t="s">
        <v>1800</v>
      </c>
      <c r="C438" t="s">
        <v>1150</v>
      </c>
      <c r="D438" t="s">
        <v>1149</v>
      </c>
      <c r="E438" t="s">
        <v>1800</v>
      </c>
      <c r="F438" t="s">
        <v>1150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 s="67">
        <f t="shared" si="7"/>
        <v>0</v>
      </c>
    </row>
    <row r="439" spans="1:19" hidden="1" x14ac:dyDescent="0.2">
      <c r="A439" t="s">
        <v>1151</v>
      </c>
      <c r="B439" t="s">
        <v>1857</v>
      </c>
      <c r="C439" t="s">
        <v>1152</v>
      </c>
      <c r="D439" t="s">
        <v>1151</v>
      </c>
      <c r="E439" t="s">
        <v>1857</v>
      </c>
      <c r="F439" t="s">
        <v>1152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 s="67">
        <f t="shared" si="7"/>
        <v>0</v>
      </c>
    </row>
    <row r="440" spans="1:19" hidden="1" x14ac:dyDescent="0.2">
      <c r="A440" t="s">
        <v>1153</v>
      </c>
      <c r="B440" t="s">
        <v>1801</v>
      </c>
      <c r="C440" t="s">
        <v>1154</v>
      </c>
      <c r="D440" t="s">
        <v>1153</v>
      </c>
      <c r="E440" t="s">
        <v>1801</v>
      </c>
      <c r="F440" t="s">
        <v>1154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 s="67">
        <f t="shared" si="7"/>
        <v>0</v>
      </c>
    </row>
    <row r="441" spans="1:19" hidden="1" x14ac:dyDescent="0.2">
      <c r="A441" t="s">
        <v>390</v>
      </c>
      <c r="B441" t="s">
        <v>1478</v>
      </c>
      <c r="C441" t="s">
        <v>391</v>
      </c>
      <c r="D441" t="s">
        <v>390</v>
      </c>
      <c r="E441" t="s">
        <v>1478</v>
      </c>
      <c r="F441" t="s">
        <v>391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 s="67">
        <f t="shared" si="7"/>
        <v>0</v>
      </c>
    </row>
    <row r="442" spans="1:19" hidden="1" x14ac:dyDescent="0.2">
      <c r="A442" t="s">
        <v>1155</v>
      </c>
      <c r="B442" t="s">
        <v>1858</v>
      </c>
      <c r="C442" t="s">
        <v>1156</v>
      </c>
      <c r="D442" t="s">
        <v>1155</v>
      </c>
      <c r="E442" t="s">
        <v>1858</v>
      </c>
      <c r="F442" t="s">
        <v>1156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 s="67">
        <f t="shared" si="7"/>
        <v>0</v>
      </c>
    </row>
    <row r="443" spans="1:19" hidden="1" x14ac:dyDescent="0.2">
      <c r="A443" t="s">
        <v>1157</v>
      </c>
      <c r="B443" t="s">
        <v>1802</v>
      </c>
      <c r="C443" t="s">
        <v>1158</v>
      </c>
      <c r="D443" t="s">
        <v>1157</v>
      </c>
      <c r="E443" t="s">
        <v>1802</v>
      </c>
      <c r="F443" t="s">
        <v>1158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s="67">
        <f t="shared" si="7"/>
        <v>0</v>
      </c>
    </row>
    <row r="444" spans="1:19" x14ac:dyDescent="0.2">
      <c r="A444" t="s">
        <v>1159</v>
      </c>
      <c r="B444" t="s">
        <v>1803</v>
      </c>
      <c r="C444" t="s">
        <v>1160</v>
      </c>
      <c r="D444" t="s">
        <v>1159</v>
      </c>
      <c r="E444" t="s">
        <v>1803</v>
      </c>
      <c r="F444" t="s">
        <v>1160</v>
      </c>
      <c r="G444">
        <v>0</v>
      </c>
      <c r="H444">
        <v>0</v>
      </c>
      <c r="I444">
        <v>0</v>
      </c>
      <c r="J444">
        <v>0</v>
      </c>
      <c r="K444">
        <v>8215.3747773948307</v>
      </c>
      <c r="L444">
        <v>8215.3747773948307</v>
      </c>
      <c r="M444">
        <v>8215.3747773948307</v>
      </c>
      <c r="N444">
        <v>0</v>
      </c>
      <c r="O444">
        <v>0</v>
      </c>
      <c r="P444">
        <v>0</v>
      </c>
      <c r="Q444">
        <v>0</v>
      </c>
      <c r="R444">
        <v>0</v>
      </c>
      <c r="S444" s="67">
        <f t="shared" si="7"/>
        <v>24646.124332184492</v>
      </c>
    </row>
    <row r="445" spans="1:19" hidden="1" x14ac:dyDescent="0.2">
      <c r="A445" t="s">
        <v>1161</v>
      </c>
      <c r="B445" t="s">
        <v>1859</v>
      </c>
      <c r="C445" t="s">
        <v>1162</v>
      </c>
      <c r="D445" t="s">
        <v>1161</v>
      </c>
      <c r="E445" t="s">
        <v>1859</v>
      </c>
      <c r="F445" t="s">
        <v>1162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 s="67">
        <f t="shared" si="7"/>
        <v>0</v>
      </c>
    </row>
    <row r="446" spans="1:19" hidden="1" x14ac:dyDescent="0.2">
      <c r="A446" t="s">
        <v>1163</v>
      </c>
      <c r="B446" t="s">
        <v>1804</v>
      </c>
      <c r="C446" t="s">
        <v>1164</v>
      </c>
      <c r="D446" t="s">
        <v>1163</v>
      </c>
      <c r="E446" t="s">
        <v>1804</v>
      </c>
      <c r="F446" t="s">
        <v>1164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 s="67">
        <f t="shared" si="7"/>
        <v>0</v>
      </c>
    </row>
    <row r="447" spans="1:19" hidden="1" x14ac:dyDescent="0.2">
      <c r="A447" t="s">
        <v>1165</v>
      </c>
      <c r="B447" t="s">
        <v>1805</v>
      </c>
      <c r="C447" t="s">
        <v>1166</v>
      </c>
      <c r="D447" t="s">
        <v>1165</v>
      </c>
      <c r="E447" t="s">
        <v>1805</v>
      </c>
      <c r="F447" t="s">
        <v>1166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 s="67">
        <f t="shared" si="7"/>
        <v>0</v>
      </c>
    </row>
    <row r="448" spans="1:19" hidden="1" x14ac:dyDescent="0.2">
      <c r="A448" t="s">
        <v>1167</v>
      </c>
      <c r="B448" t="s">
        <v>1860</v>
      </c>
      <c r="C448" t="s">
        <v>1168</v>
      </c>
      <c r="D448" t="s">
        <v>1167</v>
      </c>
      <c r="E448" t="s">
        <v>1860</v>
      </c>
      <c r="F448" t="s">
        <v>1168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 s="67">
        <f t="shared" si="7"/>
        <v>0</v>
      </c>
    </row>
    <row r="449" spans="1:19" hidden="1" x14ac:dyDescent="0.2">
      <c r="A449" t="s">
        <v>1169</v>
      </c>
      <c r="B449" t="s">
        <v>1806</v>
      </c>
      <c r="C449" t="s">
        <v>1170</v>
      </c>
      <c r="D449" t="s">
        <v>1169</v>
      </c>
      <c r="E449" t="s">
        <v>1806</v>
      </c>
      <c r="F449" t="s">
        <v>1170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 s="67">
        <f t="shared" si="7"/>
        <v>0</v>
      </c>
    </row>
    <row r="450" spans="1:19" hidden="1" x14ac:dyDescent="0.2">
      <c r="A450" t="s">
        <v>1171</v>
      </c>
      <c r="B450" t="s">
        <v>1861</v>
      </c>
      <c r="C450" t="s">
        <v>1172</v>
      </c>
      <c r="D450" t="s">
        <v>1171</v>
      </c>
      <c r="E450" t="s">
        <v>1861</v>
      </c>
      <c r="F450" t="s">
        <v>1172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 s="67">
        <f t="shared" si="7"/>
        <v>0</v>
      </c>
    </row>
    <row r="451" spans="1:19" x14ac:dyDescent="0.2">
      <c r="A451" t="s">
        <v>1173</v>
      </c>
      <c r="B451" t="s">
        <v>1807</v>
      </c>
      <c r="C451" t="s">
        <v>1174</v>
      </c>
      <c r="D451" t="s">
        <v>1173</v>
      </c>
      <c r="E451" t="s">
        <v>1807</v>
      </c>
      <c r="F451" t="s">
        <v>1174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112599.02187813364</v>
      </c>
      <c r="N451">
        <v>112599.02187813364</v>
      </c>
      <c r="O451">
        <v>112599.02187813364</v>
      </c>
      <c r="P451">
        <v>0</v>
      </c>
      <c r="Q451">
        <v>0</v>
      </c>
      <c r="R451">
        <v>0</v>
      </c>
      <c r="S451" s="67">
        <f t="shared" si="7"/>
        <v>337797.06563440093</v>
      </c>
    </row>
    <row r="452" spans="1:19" hidden="1" x14ac:dyDescent="0.2">
      <c r="A452" t="s">
        <v>392</v>
      </c>
      <c r="B452" t="s">
        <v>1479</v>
      </c>
      <c r="C452" t="s">
        <v>393</v>
      </c>
      <c r="D452" t="s">
        <v>392</v>
      </c>
      <c r="E452" t="s">
        <v>1479</v>
      </c>
      <c r="F452" t="s">
        <v>393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 s="67">
        <f t="shared" si="7"/>
        <v>0</v>
      </c>
    </row>
    <row r="453" spans="1:19" hidden="1" x14ac:dyDescent="0.2">
      <c r="A453" t="s">
        <v>1175</v>
      </c>
      <c r="B453" t="s">
        <v>1862</v>
      </c>
      <c r="C453" t="s">
        <v>1176</v>
      </c>
      <c r="D453" t="s">
        <v>1175</v>
      </c>
      <c r="E453" t="s">
        <v>1862</v>
      </c>
      <c r="F453" t="s">
        <v>1176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 s="67">
        <f t="shared" ref="S453:S516" si="8">SUM(G453:R453)</f>
        <v>0</v>
      </c>
    </row>
    <row r="454" spans="1:19" hidden="1" x14ac:dyDescent="0.2">
      <c r="A454" t="s">
        <v>1177</v>
      </c>
      <c r="B454" t="s">
        <v>1808</v>
      </c>
      <c r="C454" t="s">
        <v>1178</v>
      </c>
      <c r="D454" t="s">
        <v>1177</v>
      </c>
      <c r="E454" t="s">
        <v>1808</v>
      </c>
      <c r="F454" t="s">
        <v>1178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 s="67">
        <f t="shared" si="8"/>
        <v>0</v>
      </c>
    </row>
    <row r="455" spans="1:19" hidden="1" x14ac:dyDescent="0.2">
      <c r="A455" t="s">
        <v>1179</v>
      </c>
      <c r="B455" t="s">
        <v>1809</v>
      </c>
      <c r="C455" t="s">
        <v>1180</v>
      </c>
      <c r="D455" t="s">
        <v>1179</v>
      </c>
      <c r="E455" t="s">
        <v>1809</v>
      </c>
      <c r="F455" t="s">
        <v>1180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 s="67">
        <f t="shared" si="8"/>
        <v>0</v>
      </c>
    </row>
    <row r="456" spans="1:19" hidden="1" x14ac:dyDescent="0.2">
      <c r="A456" t="s">
        <v>1181</v>
      </c>
      <c r="B456" t="s">
        <v>1863</v>
      </c>
      <c r="C456" t="s">
        <v>1182</v>
      </c>
      <c r="D456" t="s">
        <v>1181</v>
      </c>
      <c r="E456" t="s">
        <v>1863</v>
      </c>
      <c r="F456" t="s">
        <v>1182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 s="67">
        <f t="shared" si="8"/>
        <v>0</v>
      </c>
    </row>
    <row r="457" spans="1:19" hidden="1" x14ac:dyDescent="0.2">
      <c r="A457" t="s">
        <v>1183</v>
      </c>
      <c r="B457" t="s">
        <v>1810</v>
      </c>
      <c r="C457" t="s">
        <v>1184</v>
      </c>
      <c r="D457" t="s">
        <v>1183</v>
      </c>
      <c r="E457" t="s">
        <v>1810</v>
      </c>
      <c r="F457" t="s">
        <v>1184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 s="67">
        <f t="shared" si="8"/>
        <v>0</v>
      </c>
    </row>
    <row r="458" spans="1:19" hidden="1" x14ac:dyDescent="0.2">
      <c r="A458" t="s">
        <v>1185</v>
      </c>
      <c r="B458" t="s">
        <v>1811</v>
      </c>
      <c r="C458" t="s">
        <v>1186</v>
      </c>
      <c r="D458" t="s">
        <v>1185</v>
      </c>
      <c r="E458" t="s">
        <v>1811</v>
      </c>
      <c r="F458" t="s">
        <v>1186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 s="67">
        <f t="shared" si="8"/>
        <v>0</v>
      </c>
    </row>
    <row r="459" spans="1:19" hidden="1" x14ac:dyDescent="0.2">
      <c r="A459" t="s">
        <v>1187</v>
      </c>
      <c r="B459" t="s">
        <v>1812</v>
      </c>
      <c r="C459" t="s">
        <v>1188</v>
      </c>
      <c r="D459" t="s">
        <v>1187</v>
      </c>
      <c r="E459" t="s">
        <v>1812</v>
      </c>
      <c r="F459" t="s">
        <v>1188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 s="67">
        <f t="shared" si="8"/>
        <v>0</v>
      </c>
    </row>
    <row r="460" spans="1:19" hidden="1" x14ac:dyDescent="0.2">
      <c r="A460" t="s">
        <v>1189</v>
      </c>
      <c r="B460" t="s">
        <v>1813</v>
      </c>
      <c r="C460" t="s">
        <v>1190</v>
      </c>
      <c r="D460" t="s">
        <v>1189</v>
      </c>
      <c r="E460" t="s">
        <v>1813</v>
      </c>
      <c r="F460" t="s">
        <v>1190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 s="67">
        <f t="shared" si="8"/>
        <v>0</v>
      </c>
    </row>
    <row r="461" spans="1:19" hidden="1" x14ac:dyDescent="0.2">
      <c r="A461" t="s">
        <v>1191</v>
      </c>
      <c r="B461" t="s">
        <v>1814</v>
      </c>
      <c r="C461" t="s">
        <v>1192</v>
      </c>
      <c r="D461" t="s">
        <v>1191</v>
      </c>
      <c r="E461" t="s">
        <v>1814</v>
      </c>
      <c r="F461" t="s">
        <v>1192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 s="67">
        <f t="shared" si="8"/>
        <v>0</v>
      </c>
    </row>
    <row r="462" spans="1:19" hidden="1" x14ac:dyDescent="0.2">
      <c r="A462" t="s">
        <v>1193</v>
      </c>
      <c r="B462" t="s">
        <v>1815</v>
      </c>
      <c r="C462" t="s">
        <v>1194</v>
      </c>
      <c r="D462" t="s">
        <v>1193</v>
      </c>
      <c r="E462" t="s">
        <v>1815</v>
      </c>
      <c r="F462" t="s">
        <v>1194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 s="67">
        <f t="shared" si="8"/>
        <v>0</v>
      </c>
    </row>
    <row r="463" spans="1:19" hidden="1" x14ac:dyDescent="0.2">
      <c r="A463" t="s">
        <v>394</v>
      </c>
      <c r="B463" t="s">
        <v>1480</v>
      </c>
      <c r="C463" t="s">
        <v>395</v>
      </c>
      <c r="D463" t="s">
        <v>394</v>
      </c>
      <c r="E463" t="s">
        <v>1480</v>
      </c>
      <c r="F463" t="s">
        <v>395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 s="67">
        <f t="shared" si="8"/>
        <v>0</v>
      </c>
    </row>
    <row r="464" spans="1:19" x14ac:dyDescent="0.2">
      <c r="A464" t="s">
        <v>1195</v>
      </c>
      <c r="B464" t="s">
        <v>1816</v>
      </c>
      <c r="C464" t="s">
        <v>1196</v>
      </c>
      <c r="D464" t="s">
        <v>1195</v>
      </c>
      <c r="E464" t="s">
        <v>1816</v>
      </c>
      <c r="F464" t="s">
        <v>1196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47988.23311132456</v>
      </c>
      <c r="O464">
        <v>47988.23311132456</v>
      </c>
      <c r="P464">
        <v>47988.23311132456</v>
      </c>
      <c r="Q464">
        <v>0</v>
      </c>
      <c r="R464">
        <v>0</v>
      </c>
      <c r="S464" s="67">
        <f t="shared" si="8"/>
        <v>143964.69933397369</v>
      </c>
    </row>
    <row r="465" spans="1:19" hidden="1" x14ac:dyDescent="0.2">
      <c r="A465" t="s">
        <v>1197</v>
      </c>
      <c r="B465" t="s">
        <v>1817</v>
      </c>
      <c r="C465" t="s">
        <v>1198</v>
      </c>
      <c r="D465" t="s">
        <v>1197</v>
      </c>
      <c r="E465" t="s">
        <v>1817</v>
      </c>
      <c r="F465" t="s">
        <v>1198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 s="67">
        <f t="shared" si="8"/>
        <v>0</v>
      </c>
    </row>
    <row r="466" spans="1:19" hidden="1" x14ac:dyDescent="0.2">
      <c r="A466" t="s">
        <v>1199</v>
      </c>
      <c r="B466" t="s">
        <v>1818</v>
      </c>
      <c r="C466" t="s">
        <v>1200</v>
      </c>
      <c r="D466" t="s">
        <v>1199</v>
      </c>
      <c r="E466" t="s">
        <v>1818</v>
      </c>
      <c r="F466" t="s">
        <v>1200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 s="67">
        <f t="shared" si="8"/>
        <v>0</v>
      </c>
    </row>
    <row r="467" spans="1:19" hidden="1" x14ac:dyDescent="0.2">
      <c r="A467" t="s">
        <v>1201</v>
      </c>
      <c r="B467" t="s">
        <v>1819</v>
      </c>
      <c r="C467" t="s">
        <v>1202</v>
      </c>
      <c r="D467" t="s">
        <v>1201</v>
      </c>
      <c r="E467" t="s">
        <v>1819</v>
      </c>
      <c r="F467" t="s">
        <v>1202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 s="67">
        <f t="shared" si="8"/>
        <v>0</v>
      </c>
    </row>
    <row r="468" spans="1:19" hidden="1" x14ac:dyDescent="0.2">
      <c r="A468" t="s">
        <v>1203</v>
      </c>
      <c r="B468" t="s">
        <v>1864</v>
      </c>
      <c r="C468" t="s">
        <v>1204</v>
      </c>
      <c r="D468" t="s">
        <v>1203</v>
      </c>
      <c r="E468" t="s">
        <v>1864</v>
      </c>
      <c r="F468" t="s">
        <v>1204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 s="67">
        <f t="shared" si="8"/>
        <v>0</v>
      </c>
    </row>
    <row r="469" spans="1:19" hidden="1" x14ac:dyDescent="0.2">
      <c r="A469" t="s">
        <v>1205</v>
      </c>
      <c r="B469" t="s">
        <v>1865</v>
      </c>
      <c r="C469" t="s">
        <v>1206</v>
      </c>
      <c r="D469" t="s">
        <v>1205</v>
      </c>
      <c r="E469" t="s">
        <v>1865</v>
      </c>
      <c r="F469" t="s">
        <v>1206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 s="67">
        <f t="shared" si="8"/>
        <v>0</v>
      </c>
    </row>
    <row r="470" spans="1:19" hidden="1" x14ac:dyDescent="0.2">
      <c r="A470" t="s">
        <v>1207</v>
      </c>
      <c r="B470" t="s">
        <v>1866</v>
      </c>
      <c r="C470" t="s">
        <v>1208</v>
      </c>
      <c r="D470" t="s">
        <v>1207</v>
      </c>
      <c r="E470" t="s">
        <v>1866</v>
      </c>
      <c r="F470" t="s">
        <v>1208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 s="67">
        <f t="shared" si="8"/>
        <v>0</v>
      </c>
    </row>
    <row r="471" spans="1:19" hidden="1" x14ac:dyDescent="0.2">
      <c r="A471" t="s">
        <v>1209</v>
      </c>
      <c r="B471" t="s">
        <v>1867</v>
      </c>
      <c r="C471" t="s">
        <v>1210</v>
      </c>
      <c r="D471" t="s">
        <v>1209</v>
      </c>
      <c r="E471" t="s">
        <v>1867</v>
      </c>
      <c r="F471" t="s">
        <v>1210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 s="67">
        <f t="shared" si="8"/>
        <v>0</v>
      </c>
    </row>
    <row r="472" spans="1:19" hidden="1" x14ac:dyDescent="0.2">
      <c r="A472" t="s">
        <v>1211</v>
      </c>
      <c r="B472" t="s">
        <v>1868</v>
      </c>
      <c r="C472" t="s">
        <v>1212</v>
      </c>
      <c r="D472" t="s">
        <v>1211</v>
      </c>
      <c r="E472" t="s">
        <v>1868</v>
      </c>
      <c r="F472" t="s">
        <v>1212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 s="67">
        <f t="shared" si="8"/>
        <v>0</v>
      </c>
    </row>
    <row r="473" spans="1:19" hidden="1" x14ac:dyDescent="0.2">
      <c r="A473" t="s">
        <v>1213</v>
      </c>
      <c r="B473" t="s">
        <v>1869</v>
      </c>
      <c r="C473" t="s">
        <v>1214</v>
      </c>
      <c r="D473" t="s">
        <v>1213</v>
      </c>
      <c r="E473" t="s">
        <v>1869</v>
      </c>
      <c r="F473" t="s">
        <v>1214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 s="67">
        <f t="shared" si="8"/>
        <v>0</v>
      </c>
    </row>
    <row r="474" spans="1:19" hidden="1" x14ac:dyDescent="0.2">
      <c r="A474" t="s">
        <v>396</v>
      </c>
      <c r="B474" t="s">
        <v>1481</v>
      </c>
      <c r="C474" t="s">
        <v>397</v>
      </c>
      <c r="D474" t="s">
        <v>396</v>
      </c>
      <c r="E474" t="s">
        <v>1481</v>
      </c>
      <c r="F474" t="s">
        <v>397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 s="67">
        <f t="shared" si="8"/>
        <v>0</v>
      </c>
    </row>
    <row r="475" spans="1:19" hidden="1" x14ac:dyDescent="0.2">
      <c r="A475" t="s">
        <v>1215</v>
      </c>
      <c r="B475" t="s">
        <v>1820</v>
      </c>
      <c r="C475" t="s">
        <v>1216</v>
      </c>
      <c r="D475" t="s">
        <v>1215</v>
      </c>
      <c r="E475" t="s">
        <v>1820</v>
      </c>
      <c r="F475" t="s">
        <v>1216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 s="67">
        <f t="shared" si="8"/>
        <v>0</v>
      </c>
    </row>
    <row r="476" spans="1:19" x14ac:dyDescent="0.2">
      <c r="A476" t="s">
        <v>1870</v>
      </c>
      <c r="B476" t="s">
        <v>1870</v>
      </c>
      <c r="C476" t="s">
        <v>1871</v>
      </c>
      <c r="D476" t="s">
        <v>1870</v>
      </c>
      <c r="E476" t="s">
        <v>1870</v>
      </c>
      <c r="F476" t="s">
        <v>1871</v>
      </c>
      <c r="G476">
        <v>0</v>
      </c>
      <c r="H476">
        <v>32196.969696969652</v>
      </c>
      <c r="I476">
        <v>32196.969696969652</v>
      </c>
      <c r="J476">
        <v>32196.969696969652</v>
      </c>
      <c r="K476">
        <v>32196.969696969652</v>
      </c>
      <c r="L476">
        <v>79728.386963725425</v>
      </c>
      <c r="M476">
        <v>79728.386963725425</v>
      </c>
      <c r="N476">
        <v>79728.386963725425</v>
      </c>
      <c r="O476">
        <v>0</v>
      </c>
      <c r="P476">
        <v>0</v>
      </c>
      <c r="Q476">
        <v>0</v>
      </c>
      <c r="R476">
        <v>0</v>
      </c>
      <c r="S476" s="67">
        <f t="shared" si="8"/>
        <v>367973.03967905493</v>
      </c>
    </row>
    <row r="477" spans="1:19" x14ac:dyDescent="0.2">
      <c r="A477" t="s">
        <v>1872</v>
      </c>
      <c r="B477" t="s">
        <v>1872</v>
      </c>
      <c r="C477" t="s">
        <v>1873</v>
      </c>
      <c r="D477" t="s">
        <v>1872</v>
      </c>
      <c r="E477" t="s">
        <v>1872</v>
      </c>
      <c r="F477" t="s">
        <v>1873</v>
      </c>
      <c r="G477">
        <v>0</v>
      </c>
      <c r="H477">
        <v>39280.303030302995</v>
      </c>
      <c r="I477">
        <v>39280.303030302995</v>
      </c>
      <c r="J477">
        <v>39280.303030302995</v>
      </c>
      <c r="K477">
        <v>39280.303030302995</v>
      </c>
      <c r="L477">
        <v>160110.8595776385</v>
      </c>
      <c r="M477">
        <v>160110.8595776385</v>
      </c>
      <c r="N477">
        <v>160110.8595776385</v>
      </c>
      <c r="O477">
        <v>0</v>
      </c>
      <c r="P477">
        <v>0</v>
      </c>
      <c r="Q477">
        <v>0</v>
      </c>
      <c r="R477">
        <v>0</v>
      </c>
      <c r="S477" s="67">
        <f t="shared" si="8"/>
        <v>637453.7908541275</v>
      </c>
    </row>
    <row r="478" spans="1:19" x14ac:dyDescent="0.2">
      <c r="A478" t="s">
        <v>1874</v>
      </c>
      <c r="B478" t="s">
        <v>1874</v>
      </c>
      <c r="C478" t="s">
        <v>1875</v>
      </c>
      <c r="D478" t="s">
        <v>1874</v>
      </c>
      <c r="E478" t="s">
        <v>1874</v>
      </c>
      <c r="F478" t="s">
        <v>1875</v>
      </c>
      <c r="G478">
        <v>0</v>
      </c>
      <c r="H478">
        <v>39668.560606060601</v>
      </c>
      <c r="I478">
        <v>39668.560606060601</v>
      </c>
      <c r="J478">
        <v>39668.560606060601</v>
      </c>
      <c r="K478">
        <v>39668.560606060601</v>
      </c>
      <c r="L478">
        <v>181957.69764661032</v>
      </c>
      <c r="M478">
        <v>181957.69764661032</v>
      </c>
      <c r="N478">
        <v>181957.69764661032</v>
      </c>
      <c r="O478">
        <v>0</v>
      </c>
      <c r="P478">
        <v>0</v>
      </c>
      <c r="Q478">
        <v>0</v>
      </c>
      <c r="R478">
        <v>0</v>
      </c>
      <c r="S478" s="67">
        <f t="shared" si="8"/>
        <v>704547.3353640734</v>
      </c>
    </row>
    <row r="479" spans="1:19" x14ac:dyDescent="0.2">
      <c r="A479" t="s">
        <v>1876</v>
      </c>
      <c r="B479" t="s">
        <v>1876</v>
      </c>
      <c r="C479" t="s">
        <v>1877</v>
      </c>
      <c r="D479" t="s">
        <v>1876</v>
      </c>
      <c r="E479" t="s">
        <v>1876</v>
      </c>
      <c r="F479" t="s">
        <v>1877</v>
      </c>
      <c r="G479">
        <v>0</v>
      </c>
      <c r="H479">
        <v>24526.515151515148</v>
      </c>
      <c r="I479">
        <v>24526.515151515148</v>
      </c>
      <c r="J479">
        <v>24526.515151515148</v>
      </c>
      <c r="K479">
        <v>24526.515151515148</v>
      </c>
      <c r="L479">
        <v>110211.407326171</v>
      </c>
      <c r="M479">
        <v>110211.407326171</v>
      </c>
      <c r="N479">
        <v>110211.407326171</v>
      </c>
      <c r="O479">
        <v>0</v>
      </c>
      <c r="P479">
        <v>0</v>
      </c>
      <c r="Q479">
        <v>0</v>
      </c>
      <c r="R479">
        <v>0</v>
      </c>
      <c r="S479" s="67">
        <f t="shared" si="8"/>
        <v>428740.28258457361</v>
      </c>
    </row>
    <row r="480" spans="1:19" x14ac:dyDescent="0.2">
      <c r="A480" t="s">
        <v>1878</v>
      </c>
      <c r="B480" t="s">
        <v>1878</v>
      </c>
      <c r="C480" t="s">
        <v>1879</v>
      </c>
      <c r="D480" t="s">
        <v>1878</v>
      </c>
      <c r="E480" t="s">
        <v>1878</v>
      </c>
      <c r="F480" t="s">
        <v>1879</v>
      </c>
      <c r="G480">
        <v>0</v>
      </c>
      <c r="H480">
        <v>21155.303030302999</v>
      </c>
      <c r="I480">
        <v>21155.303030302999</v>
      </c>
      <c r="J480">
        <v>21155.303030302999</v>
      </c>
      <c r="K480">
        <v>21155.303030302999</v>
      </c>
      <c r="L480">
        <v>45784.370922778282</v>
      </c>
      <c r="M480">
        <v>45784.370922778282</v>
      </c>
      <c r="N480">
        <v>45784.370922778282</v>
      </c>
      <c r="O480">
        <v>0</v>
      </c>
      <c r="P480">
        <v>0</v>
      </c>
      <c r="Q480">
        <v>0</v>
      </c>
      <c r="R480">
        <v>0</v>
      </c>
      <c r="S480" s="67">
        <f t="shared" si="8"/>
        <v>221974.32488954684</v>
      </c>
    </row>
    <row r="481" spans="1:19" x14ac:dyDescent="0.2">
      <c r="A481" t="s">
        <v>1880</v>
      </c>
      <c r="B481" t="s">
        <v>1880</v>
      </c>
      <c r="C481" t="s">
        <v>1881</v>
      </c>
      <c r="D481" t="s">
        <v>1880</v>
      </c>
      <c r="E481" t="s">
        <v>1880</v>
      </c>
      <c r="F481" t="s">
        <v>1881</v>
      </c>
      <c r="G481">
        <v>0</v>
      </c>
      <c r="H481">
        <v>0</v>
      </c>
      <c r="I481">
        <v>35028.409090909052</v>
      </c>
      <c r="J481">
        <v>35028.409090909052</v>
      </c>
      <c r="K481">
        <v>35028.409090909052</v>
      </c>
      <c r="L481">
        <v>35028.409090909052</v>
      </c>
      <c r="M481">
        <v>138284.18018991107</v>
      </c>
      <c r="N481">
        <v>138284.18018991107</v>
      </c>
      <c r="O481">
        <v>138284.18018991107</v>
      </c>
      <c r="P481">
        <v>0</v>
      </c>
      <c r="Q481">
        <v>0</v>
      </c>
      <c r="R481">
        <v>0</v>
      </c>
      <c r="S481" s="67">
        <f t="shared" si="8"/>
        <v>554966.17693336937</v>
      </c>
    </row>
    <row r="482" spans="1:19" x14ac:dyDescent="0.2">
      <c r="A482" t="s">
        <v>1882</v>
      </c>
      <c r="B482" t="s">
        <v>1882</v>
      </c>
      <c r="C482" t="s">
        <v>1883</v>
      </c>
      <c r="D482" t="s">
        <v>1882</v>
      </c>
      <c r="E482" t="s">
        <v>1882</v>
      </c>
      <c r="F482" t="s">
        <v>1883</v>
      </c>
      <c r="G482">
        <v>0</v>
      </c>
      <c r="H482">
        <v>0</v>
      </c>
      <c r="I482">
        <v>18352.272727272699</v>
      </c>
      <c r="J482">
        <v>18352.272727272699</v>
      </c>
      <c r="K482">
        <v>18352.272727272699</v>
      </c>
      <c r="L482">
        <v>18352.272727272699</v>
      </c>
      <c r="M482">
        <v>95445.107283571851</v>
      </c>
      <c r="N482">
        <v>95445.107283571851</v>
      </c>
      <c r="O482">
        <v>95445.107283571851</v>
      </c>
      <c r="P482">
        <v>0</v>
      </c>
      <c r="Q482">
        <v>0</v>
      </c>
      <c r="R482">
        <v>0</v>
      </c>
      <c r="S482" s="67">
        <f t="shared" si="8"/>
        <v>359744.41275980638</v>
      </c>
    </row>
    <row r="483" spans="1:19" x14ac:dyDescent="0.2">
      <c r="A483" t="s">
        <v>1884</v>
      </c>
      <c r="B483" t="s">
        <v>1884</v>
      </c>
      <c r="C483" t="s">
        <v>1885</v>
      </c>
      <c r="D483" t="s">
        <v>1884</v>
      </c>
      <c r="E483" t="s">
        <v>1884</v>
      </c>
      <c r="F483" t="s">
        <v>1885</v>
      </c>
      <c r="G483">
        <v>0</v>
      </c>
      <c r="H483">
        <v>0</v>
      </c>
      <c r="I483">
        <v>19621.212121212102</v>
      </c>
      <c r="J483">
        <v>19621.212121212102</v>
      </c>
      <c r="K483">
        <v>19621.212121212102</v>
      </c>
      <c r="L483">
        <v>19621.212121212102</v>
      </c>
      <c r="M483">
        <v>114118.9090345927</v>
      </c>
      <c r="N483">
        <v>114118.9090345927</v>
      </c>
      <c r="O483">
        <v>114118.9090345927</v>
      </c>
      <c r="P483">
        <v>0</v>
      </c>
      <c r="Q483">
        <v>0</v>
      </c>
      <c r="R483">
        <v>0</v>
      </c>
      <c r="S483" s="67">
        <f t="shared" si="8"/>
        <v>420841.5755886265</v>
      </c>
    </row>
    <row r="484" spans="1:19" x14ac:dyDescent="0.2">
      <c r="A484" t="s">
        <v>1886</v>
      </c>
      <c r="B484" t="s">
        <v>1886</v>
      </c>
      <c r="C484" t="s">
        <v>1887</v>
      </c>
      <c r="D484" t="s">
        <v>1886</v>
      </c>
      <c r="E484" t="s">
        <v>1886</v>
      </c>
      <c r="F484" t="s">
        <v>1887</v>
      </c>
      <c r="G484">
        <v>0</v>
      </c>
      <c r="H484">
        <v>0</v>
      </c>
      <c r="I484">
        <v>10416.66666666665</v>
      </c>
      <c r="J484">
        <v>10416.66666666665</v>
      </c>
      <c r="K484">
        <v>10416.66666666665</v>
      </c>
      <c r="L484">
        <v>10416.66666666665</v>
      </c>
      <c r="M484">
        <v>75468.894442200733</v>
      </c>
      <c r="N484">
        <v>75468.894442200733</v>
      </c>
      <c r="O484">
        <v>75468.894442200733</v>
      </c>
      <c r="P484">
        <v>0</v>
      </c>
      <c r="Q484">
        <v>0</v>
      </c>
      <c r="R484">
        <v>0</v>
      </c>
      <c r="S484" s="67">
        <f t="shared" si="8"/>
        <v>268073.34999326878</v>
      </c>
    </row>
    <row r="485" spans="1:19" x14ac:dyDescent="0.2">
      <c r="A485" t="s">
        <v>398</v>
      </c>
      <c r="B485" t="s">
        <v>1482</v>
      </c>
      <c r="C485" t="s">
        <v>399</v>
      </c>
      <c r="D485" t="s">
        <v>398</v>
      </c>
      <c r="E485" t="s">
        <v>1482</v>
      </c>
      <c r="F485" t="s">
        <v>399</v>
      </c>
      <c r="G485">
        <v>0</v>
      </c>
      <c r="H485">
        <v>0</v>
      </c>
      <c r="I485">
        <v>0</v>
      </c>
      <c r="J485">
        <v>13458.806818181813</v>
      </c>
      <c r="K485">
        <v>13458.806818181813</v>
      </c>
      <c r="L485">
        <v>13458.806818181813</v>
      </c>
      <c r="M485">
        <v>13458.806818181813</v>
      </c>
      <c r="N485">
        <v>81332.079055596478</v>
      </c>
      <c r="O485">
        <v>81332.079055596478</v>
      </c>
      <c r="P485">
        <v>81332.079055596478</v>
      </c>
      <c r="Q485">
        <v>0</v>
      </c>
      <c r="R485">
        <v>0</v>
      </c>
      <c r="S485" s="67">
        <f t="shared" si="8"/>
        <v>297831.46443951671</v>
      </c>
    </row>
    <row r="486" spans="1:19" x14ac:dyDescent="0.2">
      <c r="A486" t="s">
        <v>1888</v>
      </c>
      <c r="B486" t="s">
        <v>1888</v>
      </c>
      <c r="C486" t="s">
        <v>1889</v>
      </c>
      <c r="D486" t="s">
        <v>1888</v>
      </c>
      <c r="E486" t="s">
        <v>1888</v>
      </c>
      <c r="F486" t="s">
        <v>1889</v>
      </c>
      <c r="G486">
        <v>0</v>
      </c>
      <c r="H486">
        <v>0</v>
      </c>
      <c r="I486">
        <v>5445.0757575757498</v>
      </c>
      <c r="J486">
        <v>5445.0757575757498</v>
      </c>
      <c r="K486">
        <v>5445.0757575757498</v>
      </c>
      <c r="L486">
        <v>5445.0757575757498</v>
      </c>
      <c r="M486">
        <v>52347.425880764902</v>
      </c>
      <c r="N486">
        <v>52347.425880764902</v>
      </c>
      <c r="O486">
        <v>52347.425880764902</v>
      </c>
      <c r="P486">
        <v>0</v>
      </c>
      <c r="Q486">
        <v>0</v>
      </c>
      <c r="R486">
        <v>0</v>
      </c>
      <c r="S486" s="67">
        <f t="shared" si="8"/>
        <v>178822.58067259769</v>
      </c>
    </row>
    <row r="487" spans="1:19" x14ac:dyDescent="0.2">
      <c r="A487" t="s">
        <v>1890</v>
      </c>
      <c r="B487" t="s">
        <v>1890</v>
      </c>
      <c r="C487" t="s">
        <v>1891</v>
      </c>
      <c r="D487" t="s">
        <v>1890</v>
      </c>
      <c r="E487" t="s">
        <v>1890</v>
      </c>
      <c r="F487" t="s">
        <v>1891</v>
      </c>
      <c r="G487">
        <v>0</v>
      </c>
      <c r="H487">
        <v>0</v>
      </c>
      <c r="I487">
        <v>19621.212121212102</v>
      </c>
      <c r="J487">
        <v>19621.212121212102</v>
      </c>
      <c r="K487">
        <v>19621.212121212102</v>
      </c>
      <c r="L487">
        <v>19621.212121212102</v>
      </c>
      <c r="M487">
        <v>142992.29440574546</v>
      </c>
      <c r="N487">
        <v>142992.29440574546</v>
      </c>
      <c r="O487">
        <v>142992.29440574546</v>
      </c>
      <c r="P487">
        <v>0</v>
      </c>
      <c r="Q487">
        <v>0</v>
      </c>
      <c r="R487">
        <v>0</v>
      </c>
      <c r="S487" s="67">
        <f t="shared" si="8"/>
        <v>507461.73170208477</v>
      </c>
    </row>
    <row r="488" spans="1:19" x14ac:dyDescent="0.2">
      <c r="A488" t="s">
        <v>1892</v>
      </c>
      <c r="B488" t="s">
        <v>1892</v>
      </c>
      <c r="C488" t="s">
        <v>1893</v>
      </c>
      <c r="D488" t="s">
        <v>1892</v>
      </c>
      <c r="E488" t="s">
        <v>1892</v>
      </c>
      <c r="F488" t="s">
        <v>1893</v>
      </c>
      <c r="G488">
        <v>0</v>
      </c>
      <c r="H488">
        <v>0</v>
      </c>
      <c r="I488">
        <v>4460.2272727272702</v>
      </c>
      <c r="J488">
        <v>4460.2272727272702</v>
      </c>
      <c r="K488">
        <v>4460.2272727272702</v>
      </c>
      <c r="L488">
        <v>4460.2272727272702</v>
      </c>
      <c r="M488">
        <v>23220.234515854936</v>
      </c>
      <c r="N488">
        <v>23220.234515854936</v>
      </c>
      <c r="O488">
        <v>23220.234515854936</v>
      </c>
      <c r="P488">
        <v>0</v>
      </c>
      <c r="Q488">
        <v>0</v>
      </c>
      <c r="R488">
        <v>0</v>
      </c>
      <c r="S488" s="67">
        <f t="shared" si="8"/>
        <v>87501.612638473889</v>
      </c>
    </row>
    <row r="489" spans="1:19" x14ac:dyDescent="0.2">
      <c r="A489" t="s">
        <v>1894</v>
      </c>
      <c r="B489" t="s">
        <v>1894</v>
      </c>
      <c r="C489" t="s">
        <v>1895</v>
      </c>
      <c r="D489" t="s">
        <v>1894</v>
      </c>
      <c r="E489" t="s">
        <v>1894</v>
      </c>
      <c r="F489" t="s">
        <v>1895</v>
      </c>
      <c r="G489">
        <v>0</v>
      </c>
      <c r="H489">
        <v>0</v>
      </c>
      <c r="I489">
        <v>4933.7121212121201</v>
      </c>
      <c r="J489">
        <v>4933.7121212121201</v>
      </c>
      <c r="K489">
        <v>4933.7121212121201</v>
      </c>
      <c r="L489">
        <v>4933.7121212121201</v>
      </c>
      <c r="M489">
        <v>32864.086336480977</v>
      </c>
      <c r="N489">
        <v>32864.086336480977</v>
      </c>
      <c r="O489">
        <v>32864.086336480977</v>
      </c>
      <c r="P489">
        <v>0</v>
      </c>
      <c r="Q489">
        <v>0</v>
      </c>
      <c r="R489">
        <v>0</v>
      </c>
      <c r="S489" s="67">
        <f t="shared" si="8"/>
        <v>118327.10749429141</v>
      </c>
    </row>
    <row r="490" spans="1:19" x14ac:dyDescent="0.2">
      <c r="A490" t="s">
        <v>1896</v>
      </c>
      <c r="B490" t="s">
        <v>1896</v>
      </c>
      <c r="C490" t="s">
        <v>1897</v>
      </c>
      <c r="D490" t="s">
        <v>1896</v>
      </c>
      <c r="E490" t="s">
        <v>1896</v>
      </c>
      <c r="F490" t="s">
        <v>1897</v>
      </c>
      <c r="G490">
        <v>0</v>
      </c>
      <c r="H490">
        <v>0</v>
      </c>
      <c r="I490">
        <v>12178.0303030303</v>
      </c>
      <c r="J490">
        <v>12178.0303030303</v>
      </c>
      <c r="K490">
        <v>12178.0303030303</v>
      </c>
      <c r="L490">
        <v>12178.0303030303</v>
      </c>
      <c r="M490">
        <v>66005.761457854431</v>
      </c>
      <c r="N490">
        <v>66005.761457854431</v>
      </c>
      <c r="O490">
        <v>66005.761457854431</v>
      </c>
      <c r="P490">
        <v>0</v>
      </c>
      <c r="Q490">
        <v>0</v>
      </c>
      <c r="R490">
        <v>0</v>
      </c>
      <c r="S490" s="67">
        <f t="shared" si="8"/>
        <v>246729.40558568446</v>
      </c>
    </row>
    <row r="491" spans="1:19" x14ac:dyDescent="0.2">
      <c r="A491" t="s">
        <v>1898</v>
      </c>
      <c r="B491" t="s">
        <v>1898</v>
      </c>
      <c r="C491" t="s">
        <v>1899</v>
      </c>
      <c r="D491" t="s">
        <v>1898</v>
      </c>
      <c r="E491" t="s">
        <v>1898</v>
      </c>
      <c r="F491" t="s">
        <v>1899</v>
      </c>
      <c r="G491">
        <v>0</v>
      </c>
      <c r="H491">
        <v>0</v>
      </c>
      <c r="I491">
        <v>8162.8787878787498</v>
      </c>
      <c r="J491">
        <v>8162.8787878787498</v>
      </c>
      <c r="K491">
        <v>8162.8787878787498</v>
      </c>
      <c r="L491">
        <v>8162.8787878787498</v>
      </c>
      <c r="M491">
        <v>82399.48031352715</v>
      </c>
      <c r="N491">
        <v>82399.48031352715</v>
      </c>
      <c r="O491">
        <v>82399.48031352715</v>
      </c>
      <c r="P491">
        <v>0</v>
      </c>
      <c r="Q491">
        <v>0</v>
      </c>
      <c r="R491">
        <v>0</v>
      </c>
      <c r="S491" s="67">
        <f t="shared" si="8"/>
        <v>279849.95609209646</v>
      </c>
    </row>
    <row r="492" spans="1:19" x14ac:dyDescent="0.2">
      <c r="A492" t="s">
        <v>1900</v>
      </c>
      <c r="B492" t="s">
        <v>1900</v>
      </c>
      <c r="C492" t="s">
        <v>1901</v>
      </c>
      <c r="D492" t="s">
        <v>1900</v>
      </c>
      <c r="E492" t="s">
        <v>1900</v>
      </c>
      <c r="F492" t="s">
        <v>1901</v>
      </c>
      <c r="G492">
        <v>0</v>
      </c>
      <c r="H492">
        <v>0</v>
      </c>
      <c r="I492">
        <v>3087.1212121212102</v>
      </c>
      <c r="J492">
        <v>3087.1212121212102</v>
      </c>
      <c r="K492">
        <v>3087.1212121212102</v>
      </c>
      <c r="L492">
        <v>3087.1212121212102</v>
      </c>
      <c r="M492">
        <v>23634.410067952675</v>
      </c>
      <c r="N492">
        <v>23634.410067952675</v>
      </c>
      <c r="O492">
        <v>23634.410067952675</v>
      </c>
      <c r="P492">
        <v>0</v>
      </c>
      <c r="Q492">
        <v>0</v>
      </c>
      <c r="R492">
        <v>0</v>
      </c>
      <c r="S492" s="67">
        <f t="shared" si="8"/>
        <v>83251.715052342857</v>
      </c>
    </row>
    <row r="493" spans="1:19" x14ac:dyDescent="0.2">
      <c r="A493" t="s">
        <v>1902</v>
      </c>
      <c r="B493" t="s">
        <v>1902</v>
      </c>
      <c r="C493" t="s">
        <v>1903</v>
      </c>
      <c r="D493" t="s">
        <v>1902</v>
      </c>
      <c r="E493" t="s">
        <v>1902</v>
      </c>
      <c r="F493" t="s">
        <v>1903</v>
      </c>
      <c r="G493">
        <v>0</v>
      </c>
      <c r="H493">
        <v>0</v>
      </c>
      <c r="I493">
        <v>4214.0151515151501</v>
      </c>
      <c r="J493">
        <v>4214.0151515151501</v>
      </c>
      <c r="K493">
        <v>4214.0151515151501</v>
      </c>
      <c r="L493">
        <v>4214.0151515151501</v>
      </c>
      <c r="M493">
        <v>23294.500476920733</v>
      </c>
      <c r="N493">
        <v>23294.500476920733</v>
      </c>
      <c r="O493">
        <v>23294.500476920733</v>
      </c>
      <c r="P493">
        <v>0</v>
      </c>
      <c r="Q493">
        <v>0</v>
      </c>
      <c r="R493">
        <v>0</v>
      </c>
      <c r="S493" s="67">
        <f t="shared" si="8"/>
        <v>86739.562036822797</v>
      </c>
    </row>
    <row r="494" spans="1:19" x14ac:dyDescent="0.2">
      <c r="A494" t="s">
        <v>1904</v>
      </c>
      <c r="B494" t="s">
        <v>1904</v>
      </c>
      <c r="C494" t="s">
        <v>1905</v>
      </c>
      <c r="D494" t="s">
        <v>1904</v>
      </c>
      <c r="E494" t="s">
        <v>1904</v>
      </c>
      <c r="F494" t="s">
        <v>1905</v>
      </c>
      <c r="G494">
        <v>0</v>
      </c>
      <c r="H494">
        <v>0</v>
      </c>
      <c r="I494">
        <v>0</v>
      </c>
      <c r="J494">
        <v>24848.484848484801</v>
      </c>
      <c r="K494">
        <v>24848.484848484801</v>
      </c>
      <c r="L494">
        <v>24848.484848484801</v>
      </c>
      <c r="M494">
        <v>24848.484848484801</v>
      </c>
      <c r="N494">
        <v>92789.502687914515</v>
      </c>
      <c r="O494">
        <v>92789.502687914515</v>
      </c>
      <c r="P494">
        <v>92789.502687914515</v>
      </c>
      <c r="Q494">
        <v>0</v>
      </c>
      <c r="R494">
        <v>0</v>
      </c>
      <c r="S494" s="67">
        <f t="shared" si="8"/>
        <v>377762.44745768275</v>
      </c>
    </row>
    <row r="495" spans="1:19" x14ac:dyDescent="0.2">
      <c r="A495" t="s">
        <v>1906</v>
      </c>
      <c r="B495" t="s">
        <v>1906</v>
      </c>
      <c r="C495" t="s">
        <v>1907</v>
      </c>
      <c r="D495" t="s">
        <v>1906</v>
      </c>
      <c r="E495" t="s">
        <v>1906</v>
      </c>
      <c r="F495" t="s">
        <v>1907</v>
      </c>
      <c r="G495">
        <v>0</v>
      </c>
      <c r="H495">
        <v>0</v>
      </c>
      <c r="I495">
        <v>0</v>
      </c>
      <c r="J495">
        <v>13977.272727272699</v>
      </c>
      <c r="K495">
        <v>13977.272727272699</v>
      </c>
      <c r="L495">
        <v>13977.272727272699</v>
      </c>
      <c r="M495">
        <v>13977.272727272699</v>
      </c>
      <c r="N495">
        <v>103339.14722692201</v>
      </c>
      <c r="O495">
        <v>103339.14722692201</v>
      </c>
      <c r="P495">
        <v>103339.14722692201</v>
      </c>
      <c r="Q495">
        <v>0</v>
      </c>
      <c r="R495">
        <v>0</v>
      </c>
      <c r="S495" s="67">
        <f t="shared" si="8"/>
        <v>365926.53258985677</v>
      </c>
    </row>
    <row r="496" spans="1:19" hidden="1" x14ac:dyDescent="0.2">
      <c r="A496" t="s">
        <v>573</v>
      </c>
      <c r="B496" t="s">
        <v>1553</v>
      </c>
      <c r="C496" t="s">
        <v>574</v>
      </c>
      <c r="D496" t="s">
        <v>573</v>
      </c>
      <c r="E496" t="s">
        <v>1553</v>
      </c>
      <c r="F496" t="s">
        <v>574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 s="67">
        <f t="shared" si="8"/>
        <v>0</v>
      </c>
    </row>
    <row r="497" spans="1:19" x14ac:dyDescent="0.2">
      <c r="A497" t="s">
        <v>1908</v>
      </c>
      <c r="B497" t="s">
        <v>1908</v>
      </c>
      <c r="C497" t="s">
        <v>1909</v>
      </c>
      <c r="D497" t="s">
        <v>1908</v>
      </c>
      <c r="E497" t="s">
        <v>1908</v>
      </c>
      <c r="F497" t="s">
        <v>1909</v>
      </c>
      <c r="G497">
        <v>0</v>
      </c>
      <c r="H497">
        <v>0</v>
      </c>
      <c r="I497">
        <v>0</v>
      </c>
      <c r="J497">
        <v>2130.6818181818148</v>
      </c>
      <c r="K497">
        <v>2130.6818181818148</v>
      </c>
      <c r="L497">
        <v>2130.6818181818148</v>
      </c>
      <c r="M497">
        <v>2130.6818181818148</v>
      </c>
      <c r="N497">
        <v>14055.992783198923</v>
      </c>
      <c r="O497">
        <v>14055.992783198923</v>
      </c>
      <c r="P497">
        <v>14055.992783198923</v>
      </c>
      <c r="Q497">
        <v>0</v>
      </c>
      <c r="R497">
        <v>0</v>
      </c>
      <c r="S497" s="67">
        <f t="shared" si="8"/>
        <v>50690.705622324022</v>
      </c>
    </row>
    <row r="498" spans="1:19" x14ac:dyDescent="0.2">
      <c r="A498" t="s">
        <v>1910</v>
      </c>
      <c r="B498" t="s">
        <v>1910</v>
      </c>
      <c r="C498" t="s">
        <v>1911</v>
      </c>
      <c r="D498" t="s">
        <v>1910</v>
      </c>
      <c r="E498" t="s">
        <v>1910</v>
      </c>
      <c r="F498" t="s">
        <v>1911</v>
      </c>
      <c r="G498">
        <v>0</v>
      </c>
      <c r="H498">
        <v>0</v>
      </c>
      <c r="I498">
        <v>0</v>
      </c>
      <c r="J498">
        <v>10795.4545454545</v>
      </c>
      <c r="K498">
        <v>10795.4545454545</v>
      </c>
      <c r="L498">
        <v>10795.4545454545</v>
      </c>
      <c r="M498">
        <v>10795.4545454545</v>
      </c>
      <c r="N498">
        <v>89521.795163717834</v>
      </c>
      <c r="O498">
        <v>89521.795163717834</v>
      </c>
      <c r="P498">
        <v>89521.795163717834</v>
      </c>
      <c r="Q498">
        <v>0</v>
      </c>
      <c r="R498">
        <v>0</v>
      </c>
      <c r="S498" s="67">
        <f t="shared" si="8"/>
        <v>311747.20367297146</v>
      </c>
    </row>
    <row r="499" spans="1:19" x14ac:dyDescent="0.2">
      <c r="A499" t="s">
        <v>1912</v>
      </c>
      <c r="B499" t="s">
        <v>1912</v>
      </c>
      <c r="C499" t="s">
        <v>1913</v>
      </c>
      <c r="D499" t="s">
        <v>1912</v>
      </c>
      <c r="E499" t="s">
        <v>1912</v>
      </c>
      <c r="F499" t="s">
        <v>1913</v>
      </c>
      <c r="G499">
        <v>0</v>
      </c>
      <c r="H499">
        <v>0</v>
      </c>
      <c r="I499">
        <v>0</v>
      </c>
      <c r="J499">
        <v>5833.3333333333003</v>
      </c>
      <c r="K499">
        <v>5833.3333333333003</v>
      </c>
      <c r="L499">
        <v>5833.3333333333003</v>
      </c>
      <c r="M499">
        <v>5833.3333333333003</v>
      </c>
      <c r="N499">
        <v>9036.9122551343262</v>
      </c>
      <c r="O499">
        <v>9036.9122551343262</v>
      </c>
      <c r="P499">
        <v>9036.9122551343262</v>
      </c>
      <c r="Q499">
        <v>0</v>
      </c>
      <c r="R499">
        <v>0</v>
      </c>
      <c r="S499" s="67">
        <f t="shared" si="8"/>
        <v>50444.070098736178</v>
      </c>
    </row>
    <row r="500" spans="1:19" x14ac:dyDescent="0.2">
      <c r="A500" t="s">
        <v>1914</v>
      </c>
      <c r="B500" t="s">
        <v>1914</v>
      </c>
      <c r="C500" t="s">
        <v>1915</v>
      </c>
      <c r="D500" t="s">
        <v>1914</v>
      </c>
      <c r="E500" t="s">
        <v>1914</v>
      </c>
      <c r="F500" t="s">
        <v>1915</v>
      </c>
      <c r="G500">
        <v>0</v>
      </c>
      <c r="H500">
        <v>0</v>
      </c>
      <c r="I500">
        <v>0</v>
      </c>
      <c r="J500">
        <v>16306.818181818149</v>
      </c>
      <c r="K500">
        <v>16306.818181818149</v>
      </c>
      <c r="L500">
        <v>16306.818181818149</v>
      </c>
      <c r="M500">
        <v>16306.818181818149</v>
      </c>
      <c r="N500">
        <v>93343.672128522085</v>
      </c>
      <c r="O500">
        <v>93343.672128522085</v>
      </c>
      <c r="P500">
        <v>93343.672128522085</v>
      </c>
      <c r="Q500">
        <v>0</v>
      </c>
      <c r="R500">
        <v>0</v>
      </c>
      <c r="S500" s="67">
        <f t="shared" si="8"/>
        <v>345258.28911283886</v>
      </c>
    </row>
    <row r="501" spans="1:19" x14ac:dyDescent="0.2">
      <c r="A501" t="s">
        <v>1916</v>
      </c>
      <c r="B501" t="s">
        <v>1916</v>
      </c>
      <c r="C501" t="s">
        <v>1917</v>
      </c>
      <c r="D501" t="s">
        <v>1916</v>
      </c>
      <c r="E501" t="s">
        <v>1916</v>
      </c>
      <c r="F501" t="s">
        <v>1917</v>
      </c>
      <c r="G501">
        <v>0</v>
      </c>
      <c r="H501">
        <v>0</v>
      </c>
      <c r="I501">
        <v>0</v>
      </c>
      <c r="J501">
        <v>20075.757575757551</v>
      </c>
      <c r="K501">
        <v>20075.757575757551</v>
      </c>
      <c r="L501">
        <v>20075.757575757551</v>
      </c>
      <c r="M501">
        <v>20075.757575757551</v>
      </c>
      <c r="N501">
        <v>69158.415122906154</v>
      </c>
      <c r="O501">
        <v>69158.415122906154</v>
      </c>
      <c r="P501">
        <v>69158.415122906154</v>
      </c>
      <c r="Q501">
        <v>0</v>
      </c>
      <c r="R501">
        <v>0</v>
      </c>
      <c r="S501" s="67">
        <f t="shared" si="8"/>
        <v>287778.27567174868</v>
      </c>
    </row>
    <row r="502" spans="1:19" x14ac:dyDescent="0.2">
      <c r="A502" t="s">
        <v>1918</v>
      </c>
      <c r="B502" t="s">
        <v>1918</v>
      </c>
      <c r="C502" t="s">
        <v>1919</v>
      </c>
      <c r="D502" t="s">
        <v>1918</v>
      </c>
      <c r="E502" t="s">
        <v>1918</v>
      </c>
      <c r="F502" t="s">
        <v>1919</v>
      </c>
      <c r="G502">
        <v>0</v>
      </c>
      <c r="H502">
        <v>0</v>
      </c>
      <c r="I502">
        <v>0</v>
      </c>
      <c r="J502">
        <v>21306.818181818147</v>
      </c>
      <c r="K502">
        <v>21306.818181818147</v>
      </c>
      <c r="L502">
        <v>21306.818181818147</v>
      </c>
      <c r="M502">
        <v>21306.818181818147</v>
      </c>
      <c r="N502">
        <v>71821.434196992312</v>
      </c>
      <c r="O502">
        <v>71821.434196992312</v>
      </c>
      <c r="P502">
        <v>71821.434196992312</v>
      </c>
      <c r="Q502">
        <v>0</v>
      </c>
      <c r="R502">
        <v>0</v>
      </c>
      <c r="S502" s="67">
        <f t="shared" si="8"/>
        <v>300691.57531824952</v>
      </c>
    </row>
    <row r="503" spans="1:19" x14ac:dyDescent="0.2">
      <c r="A503" t="s">
        <v>1920</v>
      </c>
      <c r="B503" t="s">
        <v>1920</v>
      </c>
      <c r="C503" t="s">
        <v>1921</v>
      </c>
      <c r="D503" t="s">
        <v>1920</v>
      </c>
      <c r="E503" t="s">
        <v>1920</v>
      </c>
      <c r="F503" t="s">
        <v>1921</v>
      </c>
      <c r="G503">
        <v>0</v>
      </c>
      <c r="H503">
        <v>0</v>
      </c>
      <c r="I503">
        <v>0</v>
      </c>
      <c r="J503">
        <v>19696.969696969649</v>
      </c>
      <c r="K503">
        <v>19696.969696969649</v>
      </c>
      <c r="L503">
        <v>19696.969696969649</v>
      </c>
      <c r="M503">
        <v>19696.969696969649</v>
      </c>
      <c r="N503">
        <v>16841.806858698463</v>
      </c>
      <c r="O503">
        <v>16841.806858698463</v>
      </c>
      <c r="P503">
        <v>16841.806858698463</v>
      </c>
      <c r="Q503">
        <v>0</v>
      </c>
      <c r="R503">
        <v>0</v>
      </c>
      <c r="S503" s="67">
        <f t="shared" si="8"/>
        <v>129313.29936397397</v>
      </c>
    </row>
    <row r="504" spans="1:19" x14ac:dyDescent="0.2">
      <c r="A504" t="s">
        <v>1922</v>
      </c>
      <c r="B504" t="s">
        <v>1922</v>
      </c>
      <c r="C504" t="s">
        <v>1923</v>
      </c>
      <c r="D504" t="s">
        <v>1922</v>
      </c>
      <c r="E504" t="s">
        <v>1922</v>
      </c>
      <c r="F504" t="s">
        <v>1923</v>
      </c>
      <c r="G504">
        <v>0</v>
      </c>
      <c r="H504">
        <v>0</v>
      </c>
      <c r="I504">
        <v>0</v>
      </c>
      <c r="J504">
        <v>13020.833333333301</v>
      </c>
      <c r="K504">
        <v>13020.833333333301</v>
      </c>
      <c r="L504">
        <v>13020.833333333301</v>
      </c>
      <c r="M504">
        <v>13020.833333333301</v>
      </c>
      <c r="N504">
        <v>97369.185949853883</v>
      </c>
      <c r="O504">
        <v>97369.185949853883</v>
      </c>
      <c r="P504">
        <v>97369.185949853883</v>
      </c>
      <c r="Q504">
        <v>0</v>
      </c>
      <c r="R504">
        <v>0</v>
      </c>
      <c r="S504" s="67">
        <f t="shared" si="8"/>
        <v>344190.89118289482</v>
      </c>
    </row>
    <row r="505" spans="1:19" x14ac:dyDescent="0.2">
      <c r="A505" t="s">
        <v>1924</v>
      </c>
      <c r="B505" t="s">
        <v>1924</v>
      </c>
      <c r="C505" t="s">
        <v>1925</v>
      </c>
      <c r="D505" t="s">
        <v>1924</v>
      </c>
      <c r="E505" t="s">
        <v>1924</v>
      </c>
      <c r="F505" t="s">
        <v>1925</v>
      </c>
      <c r="G505">
        <v>0</v>
      </c>
      <c r="H505">
        <v>0</v>
      </c>
      <c r="I505">
        <v>0</v>
      </c>
      <c r="J505">
        <v>852.27272727272498</v>
      </c>
      <c r="K505">
        <v>852.27272727272498</v>
      </c>
      <c r="L505">
        <v>852.27272727272498</v>
      </c>
      <c r="M505">
        <v>852.27272727272498</v>
      </c>
      <c r="N505">
        <v>15788.923400305637</v>
      </c>
      <c r="O505">
        <v>15788.923400305637</v>
      </c>
      <c r="P505">
        <v>15788.923400305637</v>
      </c>
      <c r="Q505">
        <v>0</v>
      </c>
      <c r="R505">
        <v>0</v>
      </c>
      <c r="S505" s="67">
        <f t="shared" si="8"/>
        <v>50775.861110007812</v>
      </c>
    </row>
    <row r="506" spans="1:19" x14ac:dyDescent="0.2">
      <c r="A506" t="s">
        <v>1926</v>
      </c>
      <c r="B506" t="s">
        <v>1926</v>
      </c>
      <c r="C506" t="s">
        <v>1927</v>
      </c>
      <c r="D506" t="s">
        <v>1926</v>
      </c>
      <c r="E506" t="s">
        <v>1926</v>
      </c>
      <c r="F506" t="s">
        <v>1927</v>
      </c>
      <c r="G506">
        <v>0</v>
      </c>
      <c r="H506">
        <v>0</v>
      </c>
      <c r="I506">
        <v>0</v>
      </c>
      <c r="J506">
        <v>4895.8333333333294</v>
      </c>
      <c r="K506">
        <v>4895.8333333333294</v>
      </c>
      <c r="L506">
        <v>4895.8333333333294</v>
      </c>
      <c r="M506">
        <v>4895.8333333333294</v>
      </c>
      <c r="N506">
        <v>43562.923519136588</v>
      </c>
      <c r="O506">
        <v>43562.923519136588</v>
      </c>
      <c r="P506">
        <v>43562.923519136588</v>
      </c>
      <c r="Q506">
        <v>0</v>
      </c>
      <c r="R506">
        <v>0</v>
      </c>
      <c r="S506" s="67">
        <f t="shared" si="8"/>
        <v>150272.10389074308</v>
      </c>
    </row>
    <row r="507" spans="1:19" hidden="1" x14ac:dyDescent="0.2">
      <c r="A507" t="s">
        <v>575</v>
      </c>
      <c r="B507" t="s">
        <v>1554</v>
      </c>
      <c r="C507" t="s">
        <v>576</v>
      </c>
      <c r="D507" t="s">
        <v>575</v>
      </c>
      <c r="E507" t="s">
        <v>1554</v>
      </c>
      <c r="F507" t="s">
        <v>576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 s="67">
        <f t="shared" si="8"/>
        <v>0</v>
      </c>
    </row>
    <row r="508" spans="1:19" x14ac:dyDescent="0.2">
      <c r="A508" t="s">
        <v>1928</v>
      </c>
      <c r="B508" t="s">
        <v>1928</v>
      </c>
      <c r="C508" t="s">
        <v>1929</v>
      </c>
      <c r="D508" t="s">
        <v>1928</v>
      </c>
      <c r="E508" t="s">
        <v>1928</v>
      </c>
      <c r="F508" t="s">
        <v>1929</v>
      </c>
      <c r="G508">
        <v>0</v>
      </c>
      <c r="H508">
        <v>0</v>
      </c>
      <c r="I508">
        <v>0</v>
      </c>
      <c r="J508">
        <v>2414.7727272727252</v>
      </c>
      <c r="K508">
        <v>2414.7727272727252</v>
      </c>
      <c r="L508">
        <v>2414.7727272727252</v>
      </c>
      <c r="M508">
        <v>2414.7727272727252</v>
      </c>
      <c r="N508">
        <v>15365.019920241797</v>
      </c>
      <c r="O508">
        <v>15365.019920241797</v>
      </c>
      <c r="P508">
        <v>15365.019920241797</v>
      </c>
      <c r="Q508">
        <v>0</v>
      </c>
      <c r="R508">
        <v>0</v>
      </c>
      <c r="S508" s="67">
        <f t="shared" si="8"/>
        <v>55754.150669816299</v>
      </c>
    </row>
    <row r="509" spans="1:19" x14ac:dyDescent="0.2">
      <c r="A509" t="s">
        <v>1930</v>
      </c>
      <c r="B509" t="s">
        <v>1930</v>
      </c>
      <c r="C509" t="s">
        <v>1931</v>
      </c>
      <c r="D509" t="s">
        <v>1930</v>
      </c>
      <c r="E509" t="s">
        <v>1930</v>
      </c>
      <c r="F509" t="s">
        <v>1931</v>
      </c>
      <c r="G509">
        <v>11399.147727272688</v>
      </c>
      <c r="H509">
        <v>11399.147727272688</v>
      </c>
      <c r="I509">
        <v>11399.147727272688</v>
      </c>
      <c r="J509">
        <v>11399.147727272688</v>
      </c>
      <c r="K509">
        <v>43682.438634862287</v>
      </c>
      <c r="L509">
        <v>43682.438634862287</v>
      </c>
      <c r="M509">
        <v>43682.438634862287</v>
      </c>
      <c r="N509">
        <v>0</v>
      </c>
      <c r="O509">
        <v>0</v>
      </c>
      <c r="P509">
        <v>0</v>
      </c>
      <c r="Q509">
        <v>0</v>
      </c>
      <c r="R509">
        <v>0</v>
      </c>
      <c r="S509" s="67">
        <f t="shared" si="8"/>
        <v>176643.9068136776</v>
      </c>
    </row>
    <row r="510" spans="1:19" x14ac:dyDescent="0.2">
      <c r="A510" t="s">
        <v>1932</v>
      </c>
      <c r="B510" t="s">
        <v>1932</v>
      </c>
      <c r="C510" t="s">
        <v>1933</v>
      </c>
      <c r="D510" t="s">
        <v>1932</v>
      </c>
      <c r="E510" t="s">
        <v>1932</v>
      </c>
      <c r="F510" t="s">
        <v>1933</v>
      </c>
      <c r="G510">
        <v>8262.3106060605623</v>
      </c>
      <c r="H510">
        <v>8262.3106060605623</v>
      </c>
      <c r="I510">
        <v>8262.3106060605623</v>
      </c>
      <c r="J510">
        <v>8262.3106060605623</v>
      </c>
      <c r="K510">
        <v>89380.804339478753</v>
      </c>
      <c r="L510">
        <v>89380.804339478753</v>
      </c>
      <c r="M510">
        <v>89380.804339478753</v>
      </c>
      <c r="N510">
        <v>0</v>
      </c>
      <c r="O510">
        <v>0</v>
      </c>
      <c r="P510">
        <v>0</v>
      </c>
      <c r="Q510">
        <v>0</v>
      </c>
      <c r="R510">
        <v>0</v>
      </c>
      <c r="S510" s="67">
        <f t="shared" si="8"/>
        <v>301191.65544267849</v>
      </c>
    </row>
    <row r="511" spans="1:19" x14ac:dyDescent="0.2">
      <c r="A511" t="s">
        <v>1934</v>
      </c>
      <c r="B511" t="s">
        <v>1934</v>
      </c>
      <c r="C511" t="s">
        <v>1935</v>
      </c>
      <c r="D511" t="s">
        <v>1934</v>
      </c>
      <c r="E511" t="s">
        <v>1934</v>
      </c>
      <c r="F511" t="s">
        <v>1935</v>
      </c>
      <c r="G511">
        <v>13825.757575757563</v>
      </c>
      <c r="H511">
        <v>13825.757575757563</v>
      </c>
      <c r="I511">
        <v>13825.757575757563</v>
      </c>
      <c r="J511">
        <v>13825.757575757563</v>
      </c>
      <c r="K511">
        <v>33802.198544621126</v>
      </c>
      <c r="L511">
        <v>33802.198544621126</v>
      </c>
      <c r="M511">
        <v>33802.198544621126</v>
      </c>
      <c r="N511">
        <v>0</v>
      </c>
      <c r="O511">
        <v>0</v>
      </c>
      <c r="P511">
        <v>0</v>
      </c>
      <c r="Q511">
        <v>0</v>
      </c>
      <c r="R511">
        <v>0</v>
      </c>
      <c r="S511" s="67">
        <f t="shared" si="8"/>
        <v>156709.62593689363</v>
      </c>
    </row>
    <row r="512" spans="1:19" x14ac:dyDescent="0.2">
      <c r="A512" t="s">
        <v>1936</v>
      </c>
      <c r="B512" t="s">
        <v>1936</v>
      </c>
      <c r="C512" t="s">
        <v>1937</v>
      </c>
      <c r="D512" t="s">
        <v>1936</v>
      </c>
      <c r="E512" t="s">
        <v>1936</v>
      </c>
      <c r="F512" t="s">
        <v>1937</v>
      </c>
      <c r="G512">
        <v>8226.7992424241875</v>
      </c>
      <c r="H512">
        <v>8226.7992424241875</v>
      </c>
      <c r="I512">
        <v>8226.7992424241875</v>
      </c>
      <c r="J512">
        <v>8226.7992424241875</v>
      </c>
      <c r="K512">
        <v>50548.596661803218</v>
      </c>
      <c r="L512">
        <v>50548.596661803218</v>
      </c>
      <c r="M512">
        <v>50548.596661803218</v>
      </c>
      <c r="N512">
        <v>0</v>
      </c>
      <c r="O512">
        <v>0</v>
      </c>
      <c r="P512">
        <v>0</v>
      </c>
      <c r="Q512">
        <v>0</v>
      </c>
      <c r="R512">
        <v>0</v>
      </c>
      <c r="S512" s="67">
        <f t="shared" si="8"/>
        <v>184552.9869551064</v>
      </c>
    </row>
    <row r="513" spans="1:19" x14ac:dyDescent="0.2">
      <c r="A513" t="s">
        <v>1938</v>
      </c>
      <c r="B513" t="s">
        <v>1938</v>
      </c>
      <c r="C513" t="s">
        <v>1939</v>
      </c>
      <c r="D513" t="s">
        <v>1938</v>
      </c>
      <c r="E513" t="s">
        <v>1938</v>
      </c>
      <c r="F513" t="s">
        <v>1939</v>
      </c>
      <c r="G513">
        <v>32800.66287878788</v>
      </c>
      <c r="H513">
        <v>32800.66287878788</v>
      </c>
      <c r="I513">
        <v>32800.66287878788</v>
      </c>
      <c r="J513">
        <v>32800.66287878788</v>
      </c>
      <c r="K513">
        <v>141978.75848484901</v>
      </c>
      <c r="L513">
        <v>141978.75848484901</v>
      </c>
      <c r="M513">
        <v>141978.75848484901</v>
      </c>
      <c r="N513">
        <v>0</v>
      </c>
      <c r="O513">
        <v>0</v>
      </c>
      <c r="P513">
        <v>0</v>
      </c>
      <c r="Q513">
        <v>0</v>
      </c>
      <c r="R513">
        <v>0</v>
      </c>
      <c r="S513" s="67">
        <f t="shared" si="8"/>
        <v>557138.92696969851</v>
      </c>
    </row>
    <row r="514" spans="1:19" x14ac:dyDescent="0.2">
      <c r="A514" t="s">
        <v>1940</v>
      </c>
      <c r="B514" t="s">
        <v>1940</v>
      </c>
      <c r="C514" t="s">
        <v>1941</v>
      </c>
      <c r="D514" t="s">
        <v>1940</v>
      </c>
      <c r="E514" t="s">
        <v>1940</v>
      </c>
      <c r="F514" t="s">
        <v>1941</v>
      </c>
      <c r="G514">
        <v>6924.7159090908754</v>
      </c>
      <c r="H514">
        <v>6924.7159090908754</v>
      </c>
      <c r="I514">
        <v>6924.7159090908754</v>
      </c>
      <c r="J514">
        <v>6924.7159090908754</v>
      </c>
      <c r="K514">
        <v>26180.681375306955</v>
      </c>
      <c r="L514">
        <v>26180.681375306955</v>
      </c>
      <c r="M514">
        <v>26180.681375306955</v>
      </c>
      <c r="N514">
        <v>0</v>
      </c>
      <c r="O514">
        <v>0</v>
      </c>
      <c r="P514">
        <v>0</v>
      </c>
      <c r="Q514">
        <v>0</v>
      </c>
      <c r="R514">
        <v>0</v>
      </c>
      <c r="S514" s="67">
        <f t="shared" si="8"/>
        <v>106240.90776228438</v>
      </c>
    </row>
    <row r="515" spans="1:19" x14ac:dyDescent="0.2">
      <c r="A515" t="s">
        <v>1942</v>
      </c>
      <c r="B515" t="s">
        <v>1942</v>
      </c>
      <c r="C515" t="s">
        <v>1943</v>
      </c>
      <c r="D515" t="s">
        <v>1942</v>
      </c>
      <c r="E515" t="s">
        <v>1942</v>
      </c>
      <c r="F515" t="s">
        <v>1943</v>
      </c>
      <c r="G515">
        <v>39666.193181818191</v>
      </c>
      <c r="H515">
        <v>39666.193181818191</v>
      </c>
      <c r="I515">
        <v>39666.193181818191</v>
      </c>
      <c r="J515">
        <v>39666.193181818191</v>
      </c>
      <c r="K515">
        <v>76341.164477841274</v>
      </c>
      <c r="L515">
        <v>76341.164477841274</v>
      </c>
      <c r="M515">
        <v>76341.164477841274</v>
      </c>
      <c r="N515">
        <v>76341.164477841274</v>
      </c>
      <c r="O515">
        <v>0</v>
      </c>
      <c r="P515">
        <v>0</v>
      </c>
      <c r="Q515">
        <v>0</v>
      </c>
      <c r="R515">
        <v>0</v>
      </c>
      <c r="S515" s="67">
        <f t="shared" si="8"/>
        <v>464029.43063863792</v>
      </c>
    </row>
    <row r="516" spans="1:19" x14ac:dyDescent="0.2">
      <c r="A516" t="s">
        <v>1944</v>
      </c>
      <c r="B516" t="s">
        <v>1944</v>
      </c>
      <c r="C516" t="s">
        <v>1945</v>
      </c>
      <c r="D516" t="s">
        <v>1944</v>
      </c>
      <c r="E516" t="s">
        <v>1944</v>
      </c>
      <c r="F516" t="s">
        <v>1945</v>
      </c>
      <c r="G516">
        <v>0</v>
      </c>
      <c r="H516">
        <v>10712.594696969687</v>
      </c>
      <c r="I516">
        <v>10712.594696969687</v>
      </c>
      <c r="J516">
        <v>10712.594696969687</v>
      </c>
      <c r="K516">
        <v>10712.594696969687</v>
      </c>
      <c r="L516">
        <v>46060.572849716111</v>
      </c>
      <c r="M516">
        <v>46060.572849716111</v>
      </c>
      <c r="N516">
        <v>46060.572849716111</v>
      </c>
      <c r="O516">
        <v>0</v>
      </c>
      <c r="P516">
        <v>0</v>
      </c>
      <c r="Q516">
        <v>0</v>
      </c>
      <c r="R516">
        <v>0</v>
      </c>
      <c r="S516" s="67">
        <f t="shared" si="8"/>
        <v>181032.09733702708</v>
      </c>
    </row>
    <row r="517" spans="1:19" x14ac:dyDescent="0.2">
      <c r="A517" t="s">
        <v>1946</v>
      </c>
      <c r="B517" t="s">
        <v>1946</v>
      </c>
      <c r="C517" t="s">
        <v>1947</v>
      </c>
      <c r="D517" t="s">
        <v>1946</v>
      </c>
      <c r="E517" t="s">
        <v>1946</v>
      </c>
      <c r="F517" t="s">
        <v>1947</v>
      </c>
      <c r="G517">
        <v>0</v>
      </c>
      <c r="H517">
        <v>16631.155303030249</v>
      </c>
      <c r="I517">
        <v>16631.155303030249</v>
      </c>
      <c r="J517">
        <v>16631.155303030249</v>
      </c>
      <c r="K517">
        <v>16631.155303030249</v>
      </c>
      <c r="L517">
        <v>46938.793846115062</v>
      </c>
      <c r="M517">
        <v>46938.793846115062</v>
      </c>
      <c r="N517">
        <v>46938.793846115062</v>
      </c>
      <c r="O517">
        <v>0</v>
      </c>
      <c r="P517">
        <v>0</v>
      </c>
      <c r="Q517">
        <v>0</v>
      </c>
      <c r="R517">
        <v>0</v>
      </c>
      <c r="S517" s="67">
        <f t="shared" ref="S517:S580" si="9">SUM(G517:R517)</f>
        <v>207341.00275046617</v>
      </c>
    </row>
    <row r="518" spans="1:19" x14ac:dyDescent="0.2">
      <c r="A518" t="s">
        <v>577</v>
      </c>
      <c r="B518" t="s">
        <v>1555</v>
      </c>
      <c r="C518" t="s">
        <v>578</v>
      </c>
      <c r="D518" t="s">
        <v>577</v>
      </c>
      <c r="E518" t="s">
        <v>1555</v>
      </c>
      <c r="F518" t="s">
        <v>578</v>
      </c>
      <c r="G518">
        <v>10842.369227697689</v>
      </c>
      <c r="H518">
        <v>10842.369227697689</v>
      </c>
      <c r="I518">
        <v>10842.369227697689</v>
      </c>
      <c r="J518">
        <v>10842.369227697689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 s="67">
        <f t="shared" si="9"/>
        <v>43369.476910790756</v>
      </c>
    </row>
    <row r="519" spans="1:19" x14ac:dyDescent="0.2">
      <c r="A519" t="s">
        <v>1948</v>
      </c>
      <c r="B519" t="s">
        <v>1948</v>
      </c>
      <c r="C519" t="s">
        <v>1949</v>
      </c>
      <c r="D519" t="s">
        <v>1948</v>
      </c>
      <c r="E519" t="s">
        <v>1948</v>
      </c>
      <c r="F519" t="s">
        <v>1949</v>
      </c>
      <c r="G519">
        <v>0</v>
      </c>
      <c r="H519">
        <v>16489.109848484812</v>
      </c>
      <c r="I519">
        <v>16489.109848484812</v>
      </c>
      <c r="J519">
        <v>16489.109848484812</v>
      </c>
      <c r="K519">
        <v>16489.109848484812</v>
      </c>
      <c r="L519">
        <v>96827.904481120539</v>
      </c>
      <c r="M519">
        <v>96827.904481120539</v>
      </c>
      <c r="N519">
        <v>96827.904481120539</v>
      </c>
      <c r="O519">
        <v>0</v>
      </c>
      <c r="P519">
        <v>0</v>
      </c>
      <c r="Q519">
        <v>0</v>
      </c>
      <c r="R519">
        <v>0</v>
      </c>
      <c r="S519" s="67">
        <f t="shared" si="9"/>
        <v>356440.15283730085</v>
      </c>
    </row>
    <row r="520" spans="1:19" x14ac:dyDescent="0.2">
      <c r="A520" t="s">
        <v>1950</v>
      </c>
      <c r="B520" t="s">
        <v>1950</v>
      </c>
      <c r="C520" t="s">
        <v>1951</v>
      </c>
      <c r="D520" t="s">
        <v>1950</v>
      </c>
      <c r="E520" t="s">
        <v>1950</v>
      </c>
      <c r="F520" t="s">
        <v>1951</v>
      </c>
      <c r="G520">
        <v>0</v>
      </c>
      <c r="H520">
        <v>6297.3484848484377</v>
      </c>
      <c r="I520">
        <v>6297.3484848484377</v>
      </c>
      <c r="J520">
        <v>6297.3484848484377</v>
      </c>
      <c r="K520">
        <v>6297.3484848484377</v>
      </c>
      <c r="L520">
        <v>71740.172741611401</v>
      </c>
      <c r="M520">
        <v>71740.172741611401</v>
      </c>
      <c r="N520">
        <v>71740.172741611401</v>
      </c>
      <c r="O520">
        <v>0</v>
      </c>
      <c r="P520">
        <v>0</v>
      </c>
      <c r="Q520">
        <v>0</v>
      </c>
      <c r="R520">
        <v>0</v>
      </c>
      <c r="S520" s="67">
        <f t="shared" si="9"/>
        <v>240409.91216422795</v>
      </c>
    </row>
    <row r="521" spans="1:19" x14ac:dyDescent="0.2">
      <c r="A521" t="s">
        <v>1952</v>
      </c>
      <c r="B521" t="s">
        <v>1952</v>
      </c>
      <c r="C521" t="s">
        <v>1953</v>
      </c>
      <c r="D521" t="s">
        <v>1952</v>
      </c>
      <c r="E521" t="s">
        <v>1952</v>
      </c>
      <c r="F521" t="s">
        <v>1953</v>
      </c>
      <c r="G521">
        <v>0</v>
      </c>
      <c r="H521">
        <v>3385.4166666666624</v>
      </c>
      <c r="I521">
        <v>3385.4166666666624</v>
      </c>
      <c r="J521">
        <v>3385.4166666666624</v>
      </c>
      <c r="K521">
        <v>3385.4166666666624</v>
      </c>
      <c r="L521">
        <v>17372.473138989692</v>
      </c>
      <c r="M521">
        <v>17372.473138989692</v>
      </c>
      <c r="N521">
        <v>17372.473138989692</v>
      </c>
      <c r="O521">
        <v>0</v>
      </c>
      <c r="P521">
        <v>0</v>
      </c>
      <c r="Q521">
        <v>0</v>
      </c>
      <c r="R521">
        <v>0</v>
      </c>
      <c r="S521" s="67">
        <f t="shared" si="9"/>
        <v>65659.086083635717</v>
      </c>
    </row>
    <row r="522" spans="1:19" x14ac:dyDescent="0.2">
      <c r="A522" t="s">
        <v>1954</v>
      </c>
      <c r="B522" t="s">
        <v>1954</v>
      </c>
      <c r="C522" t="s">
        <v>1955</v>
      </c>
      <c r="D522" t="s">
        <v>1954</v>
      </c>
      <c r="E522" t="s">
        <v>1954</v>
      </c>
      <c r="F522" t="s">
        <v>1955</v>
      </c>
      <c r="G522">
        <v>0</v>
      </c>
      <c r="H522">
        <v>9564.3939393939363</v>
      </c>
      <c r="I522">
        <v>9564.3939393939363</v>
      </c>
      <c r="J522">
        <v>9564.3939393939363</v>
      </c>
      <c r="K522">
        <v>9564.3939393939363</v>
      </c>
      <c r="L522">
        <v>42745.384875069998</v>
      </c>
      <c r="M522">
        <v>42745.384875069998</v>
      </c>
      <c r="N522">
        <v>42745.384875069998</v>
      </c>
      <c r="O522">
        <v>0</v>
      </c>
      <c r="P522">
        <v>0</v>
      </c>
      <c r="Q522">
        <v>0</v>
      </c>
      <c r="R522">
        <v>0</v>
      </c>
      <c r="S522" s="67">
        <f t="shared" si="9"/>
        <v>166493.73038278572</v>
      </c>
    </row>
    <row r="523" spans="1:19" x14ac:dyDescent="0.2">
      <c r="A523" t="s">
        <v>1956</v>
      </c>
      <c r="B523" t="s">
        <v>1956</v>
      </c>
      <c r="C523" t="s">
        <v>1957</v>
      </c>
      <c r="D523" t="s">
        <v>1956</v>
      </c>
      <c r="E523" t="s">
        <v>1956</v>
      </c>
      <c r="F523" t="s">
        <v>1957</v>
      </c>
      <c r="G523">
        <v>0</v>
      </c>
      <c r="H523">
        <v>8214.9621212120619</v>
      </c>
      <c r="I523">
        <v>8214.9621212120619</v>
      </c>
      <c r="J523">
        <v>8214.9621212120619</v>
      </c>
      <c r="K523">
        <v>8214.9621212120619</v>
      </c>
      <c r="L523">
        <v>45008.452702332419</v>
      </c>
      <c r="M523">
        <v>45008.452702332419</v>
      </c>
      <c r="N523">
        <v>45008.452702332419</v>
      </c>
      <c r="O523">
        <v>0</v>
      </c>
      <c r="P523">
        <v>0</v>
      </c>
      <c r="Q523">
        <v>0</v>
      </c>
      <c r="R523">
        <v>0</v>
      </c>
      <c r="S523" s="67">
        <f t="shared" si="9"/>
        <v>167885.20659184549</v>
      </c>
    </row>
    <row r="524" spans="1:19" x14ac:dyDescent="0.2">
      <c r="A524" t="s">
        <v>1958</v>
      </c>
      <c r="B524" t="s">
        <v>1958</v>
      </c>
      <c r="C524" t="s">
        <v>1959</v>
      </c>
      <c r="D524" t="s">
        <v>1958</v>
      </c>
      <c r="E524" t="s">
        <v>1958</v>
      </c>
      <c r="F524" t="s">
        <v>1959</v>
      </c>
      <c r="G524">
        <v>0</v>
      </c>
      <c r="H524">
        <v>10499.5265151515</v>
      </c>
      <c r="I524">
        <v>10499.5265151515</v>
      </c>
      <c r="J524">
        <v>10499.5265151515</v>
      </c>
      <c r="K524">
        <v>10499.5265151515</v>
      </c>
      <c r="L524">
        <v>25781.786728371699</v>
      </c>
      <c r="M524">
        <v>25781.786728371699</v>
      </c>
      <c r="N524">
        <v>25781.786728371699</v>
      </c>
      <c r="O524">
        <v>0</v>
      </c>
      <c r="P524">
        <v>0</v>
      </c>
      <c r="Q524">
        <v>0</v>
      </c>
      <c r="R524">
        <v>0</v>
      </c>
      <c r="S524" s="67">
        <f t="shared" si="9"/>
        <v>119343.46624572109</v>
      </c>
    </row>
    <row r="525" spans="1:19" x14ac:dyDescent="0.2">
      <c r="A525" t="s">
        <v>1960</v>
      </c>
      <c r="B525" t="s">
        <v>1960</v>
      </c>
      <c r="C525" t="s">
        <v>1961</v>
      </c>
      <c r="D525" t="s">
        <v>1960</v>
      </c>
      <c r="E525" t="s">
        <v>1960</v>
      </c>
      <c r="F525" t="s">
        <v>1961</v>
      </c>
      <c r="G525">
        <v>0</v>
      </c>
      <c r="H525">
        <v>8025.5681818181247</v>
      </c>
      <c r="I525">
        <v>8025.5681818181247</v>
      </c>
      <c r="J525">
        <v>8025.5681818181247</v>
      </c>
      <c r="K525">
        <v>8025.5681818181247</v>
      </c>
      <c r="L525">
        <v>51820.799921789207</v>
      </c>
      <c r="M525">
        <v>51820.799921789207</v>
      </c>
      <c r="N525">
        <v>51820.799921789207</v>
      </c>
      <c r="O525">
        <v>0</v>
      </c>
      <c r="P525">
        <v>0</v>
      </c>
      <c r="Q525">
        <v>0</v>
      </c>
      <c r="R525">
        <v>0</v>
      </c>
      <c r="S525" s="67">
        <f t="shared" si="9"/>
        <v>187564.67249264012</v>
      </c>
    </row>
    <row r="526" spans="1:19" x14ac:dyDescent="0.2">
      <c r="A526" t="s">
        <v>1962</v>
      </c>
      <c r="B526" t="s">
        <v>1962</v>
      </c>
      <c r="C526" t="s">
        <v>1963</v>
      </c>
      <c r="D526" t="s">
        <v>1962</v>
      </c>
      <c r="E526" t="s">
        <v>1962</v>
      </c>
      <c r="F526" t="s">
        <v>1963</v>
      </c>
      <c r="G526">
        <v>0</v>
      </c>
      <c r="H526">
        <v>4805.8712121212129</v>
      </c>
      <c r="I526">
        <v>4805.8712121212129</v>
      </c>
      <c r="J526">
        <v>4805.8712121212129</v>
      </c>
      <c r="K526">
        <v>4805.8712121212129</v>
      </c>
      <c r="L526">
        <v>41416.210147538666</v>
      </c>
      <c r="M526">
        <v>41416.210147538666</v>
      </c>
      <c r="N526">
        <v>41416.210147538666</v>
      </c>
      <c r="O526">
        <v>0</v>
      </c>
      <c r="P526">
        <v>0</v>
      </c>
      <c r="Q526">
        <v>0</v>
      </c>
      <c r="R526">
        <v>0</v>
      </c>
      <c r="S526" s="67">
        <f t="shared" si="9"/>
        <v>143472.11529110084</v>
      </c>
    </row>
    <row r="527" spans="1:19" x14ac:dyDescent="0.2">
      <c r="A527" t="s">
        <v>1964</v>
      </c>
      <c r="B527" t="s">
        <v>1964</v>
      </c>
      <c r="C527" t="s">
        <v>1965</v>
      </c>
      <c r="D527" t="s">
        <v>1964</v>
      </c>
      <c r="E527" t="s">
        <v>1964</v>
      </c>
      <c r="F527" t="s">
        <v>1965</v>
      </c>
      <c r="G527">
        <v>0</v>
      </c>
      <c r="H527">
        <v>13210.22727272725</v>
      </c>
      <c r="I527">
        <v>13210.22727272725</v>
      </c>
      <c r="J527">
        <v>13210.22727272725</v>
      </c>
      <c r="K527">
        <v>13210.22727272725</v>
      </c>
      <c r="L527">
        <v>65553.680474610373</v>
      </c>
      <c r="M527">
        <v>65553.680474610373</v>
      </c>
      <c r="N527">
        <v>65553.680474610373</v>
      </c>
      <c r="O527">
        <v>0</v>
      </c>
      <c r="P527">
        <v>0</v>
      </c>
      <c r="Q527">
        <v>0</v>
      </c>
      <c r="R527">
        <v>0</v>
      </c>
      <c r="S527" s="67">
        <f t="shared" si="9"/>
        <v>249501.95051474014</v>
      </c>
    </row>
    <row r="528" spans="1:19" x14ac:dyDescent="0.2">
      <c r="A528" t="s">
        <v>1966</v>
      </c>
      <c r="B528" t="s">
        <v>1966</v>
      </c>
      <c r="C528" t="s">
        <v>1967</v>
      </c>
      <c r="D528" t="s">
        <v>1966</v>
      </c>
      <c r="E528" t="s">
        <v>1966</v>
      </c>
      <c r="F528" t="s">
        <v>1967</v>
      </c>
      <c r="G528">
        <v>0</v>
      </c>
      <c r="H528">
        <v>17826.7045454545</v>
      </c>
      <c r="I528">
        <v>17826.7045454545</v>
      </c>
      <c r="J528">
        <v>17826.7045454545</v>
      </c>
      <c r="K528">
        <v>17826.7045454545</v>
      </c>
      <c r="L528">
        <v>125676.28060837595</v>
      </c>
      <c r="M528">
        <v>125676.28060837595</v>
      </c>
      <c r="N528">
        <v>125676.28060837595</v>
      </c>
      <c r="O528">
        <v>0</v>
      </c>
      <c r="P528">
        <v>0</v>
      </c>
      <c r="Q528">
        <v>0</v>
      </c>
      <c r="R528">
        <v>0</v>
      </c>
      <c r="S528" s="67">
        <f t="shared" si="9"/>
        <v>448335.66000694589</v>
      </c>
    </row>
    <row r="529" spans="1:19" hidden="1" x14ac:dyDescent="0.2">
      <c r="A529" t="s">
        <v>579</v>
      </c>
      <c r="B529" t="s">
        <v>1556</v>
      </c>
      <c r="C529" t="s">
        <v>580</v>
      </c>
      <c r="D529" t="s">
        <v>579</v>
      </c>
      <c r="E529" t="s">
        <v>1556</v>
      </c>
      <c r="F529" t="s">
        <v>580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 s="67">
        <f t="shared" si="9"/>
        <v>0</v>
      </c>
    </row>
    <row r="530" spans="1:19" x14ac:dyDescent="0.2">
      <c r="A530" t="s">
        <v>1968</v>
      </c>
      <c r="B530" t="s">
        <v>1968</v>
      </c>
      <c r="C530" t="s">
        <v>1969</v>
      </c>
      <c r="D530" t="s">
        <v>1968</v>
      </c>
      <c r="E530" t="s">
        <v>1968</v>
      </c>
      <c r="F530" t="s">
        <v>1969</v>
      </c>
      <c r="G530">
        <v>0</v>
      </c>
      <c r="H530">
        <v>25248.5795454545</v>
      </c>
      <c r="I530">
        <v>25248.5795454545</v>
      </c>
      <c r="J530">
        <v>25248.5795454545</v>
      </c>
      <c r="K530">
        <v>25248.5795454545</v>
      </c>
      <c r="L530">
        <v>93211.041166964322</v>
      </c>
      <c r="M530">
        <v>93211.041166964322</v>
      </c>
      <c r="N530">
        <v>93211.041166964322</v>
      </c>
      <c r="O530">
        <v>0</v>
      </c>
      <c r="P530">
        <v>0</v>
      </c>
      <c r="Q530">
        <v>0</v>
      </c>
      <c r="R530">
        <v>0</v>
      </c>
      <c r="S530" s="67">
        <f t="shared" si="9"/>
        <v>380627.44168271101</v>
      </c>
    </row>
    <row r="531" spans="1:19" x14ac:dyDescent="0.2">
      <c r="A531" t="s">
        <v>1970</v>
      </c>
      <c r="B531" t="s">
        <v>1970</v>
      </c>
      <c r="C531" t="s">
        <v>1971</v>
      </c>
      <c r="D531" t="s">
        <v>1970</v>
      </c>
      <c r="E531" t="s">
        <v>1970</v>
      </c>
      <c r="F531" t="s">
        <v>1971</v>
      </c>
      <c r="G531">
        <v>0</v>
      </c>
      <c r="H531">
        <v>13115.530303030251</v>
      </c>
      <c r="I531">
        <v>13115.530303030251</v>
      </c>
      <c r="J531">
        <v>13115.530303030251</v>
      </c>
      <c r="K531">
        <v>13115.530303030251</v>
      </c>
      <c r="L531">
        <v>65301.610903004585</v>
      </c>
      <c r="M531">
        <v>65301.610903004585</v>
      </c>
      <c r="N531">
        <v>65301.610903004585</v>
      </c>
      <c r="O531">
        <v>0</v>
      </c>
      <c r="P531">
        <v>0</v>
      </c>
      <c r="Q531">
        <v>0</v>
      </c>
      <c r="R531">
        <v>0</v>
      </c>
      <c r="S531" s="67">
        <f t="shared" si="9"/>
        <v>248366.95392113476</v>
      </c>
    </row>
    <row r="532" spans="1:19" x14ac:dyDescent="0.2">
      <c r="A532" t="s">
        <v>1972</v>
      </c>
      <c r="B532" t="s">
        <v>1972</v>
      </c>
      <c r="C532" t="s">
        <v>1973</v>
      </c>
      <c r="D532" t="s">
        <v>1972</v>
      </c>
      <c r="E532" t="s">
        <v>1972</v>
      </c>
      <c r="F532" t="s">
        <v>1973</v>
      </c>
      <c r="G532">
        <v>0</v>
      </c>
      <c r="H532">
        <v>0</v>
      </c>
      <c r="I532">
        <v>22845.643939393936</v>
      </c>
      <c r="J532">
        <v>22845.643939393936</v>
      </c>
      <c r="K532">
        <v>22845.643939393936</v>
      </c>
      <c r="L532">
        <v>22845.643939393936</v>
      </c>
      <c r="M532">
        <v>38651.565347073396</v>
      </c>
      <c r="N532">
        <v>38651.565347073396</v>
      </c>
      <c r="O532">
        <v>38651.565347073396</v>
      </c>
      <c r="P532">
        <v>0</v>
      </c>
      <c r="Q532">
        <v>0</v>
      </c>
      <c r="R532">
        <v>0</v>
      </c>
      <c r="S532" s="67">
        <f t="shared" si="9"/>
        <v>207337.27179879593</v>
      </c>
    </row>
    <row r="533" spans="1:19" x14ac:dyDescent="0.2">
      <c r="A533" t="s">
        <v>1974</v>
      </c>
      <c r="B533" t="s">
        <v>1974</v>
      </c>
      <c r="C533" t="s">
        <v>1975</v>
      </c>
      <c r="D533" t="s">
        <v>1974</v>
      </c>
      <c r="E533" t="s">
        <v>1974</v>
      </c>
      <c r="F533" t="s">
        <v>1975</v>
      </c>
      <c r="G533">
        <v>0</v>
      </c>
      <c r="H533">
        <v>0</v>
      </c>
      <c r="I533">
        <v>17885.890151515126</v>
      </c>
      <c r="J533">
        <v>17885.890151515126</v>
      </c>
      <c r="K533">
        <v>17885.890151515126</v>
      </c>
      <c r="L533">
        <v>17885.890151515126</v>
      </c>
      <c r="M533">
        <v>135883.20784932916</v>
      </c>
      <c r="N533">
        <v>135883.20784932916</v>
      </c>
      <c r="O533">
        <v>135883.20784932916</v>
      </c>
      <c r="P533">
        <v>0</v>
      </c>
      <c r="Q533">
        <v>0</v>
      </c>
      <c r="R533">
        <v>0</v>
      </c>
      <c r="S533" s="67">
        <f t="shared" si="9"/>
        <v>479193.18415404798</v>
      </c>
    </row>
    <row r="534" spans="1:19" x14ac:dyDescent="0.2">
      <c r="A534" t="s">
        <v>1976</v>
      </c>
      <c r="B534" t="s">
        <v>1976</v>
      </c>
      <c r="C534" t="s">
        <v>1977</v>
      </c>
      <c r="D534" t="s">
        <v>1976</v>
      </c>
      <c r="E534" t="s">
        <v>1976</v>
      </c>
      <c r="F534" t="s">
        <v>1977</v>
      </c>
      <c r="G534">
        <v>0</v>
      </c>
      <c r="H534">
        <v>0</v>
      </c>
      <c r="I534">
        <v>20466.382575757561</v>
      </c>
      <c r="J534">
        <v>20466.382575757561</v>
      </c>
      <c r="K534">
        <v>20466.382575757561</v>
      </c>
      <c r="L534">
        <v>20466.382575757561</v>
      </c>
      <c r="M534">
        <v>110956.48841854467</v>
      </c>
      <c r="N534">
        <v>110956.48841854467</v>
      </c>
      <c r="O534">
        <v>110956.48841854467</v>
      </c>
      <c r="P534">
        <v>0</v>
      </c>
      <c r="Q534">
        <v>0</v>
      </c>
      <c r="R534">
        <v>0</v>
      </c>
      <c r="S534" s="67">
        <f t="shared" si="9"/>
        <v>414734.9955586642</v>
      </c>
    </row>
    <row r="535" spans="1:19" x14ac:dyDescent="0.2">
      <c r="A535" t="s">
        <v>1978</v>
      </c>
      <c r="B535" t="s">
        <v>1978</v>
      </c>
      <c r="C535" t="s">
        <v>1979</v>
      </c>
      <c r="D535" t="s">
        <v>1978</v>
      </c>
      <c r="E535" t="s">
        <v>1978</v>
      </c>
      <c r="F535" t="s">
        <v>1979</v>
      </c>
      <c r="G535">
        <v>0</v>
      </c>
      <c r="H535">
        <v>0</v>
      </c>
      <c r="I535">
        <v>9670.9280303030009</v>
      </c>
      <c r="J535">
        <v>9670.9280303030009</v>
      </c>
      <c r="K535">
        <v>9670.9280303030009</v>
      </c>
      <c r="L535">
        <v>9670.9280303030009</v>
      </c>
      <c r="M535">
        <v>69702.421939529726</v>
      </c>
      <c r="N535">
        <v>69702.421939529726</v>
      </c>
      <c r="O535">
        <v>69702.421939529726</v>
      </c>
      <c r="P535">
        <v>0</v>
      </c>
      <c r="Q535">
        <v>0</v>
      </c>
      <c r="R535">
        <v>0</v>
      </c>
      <c r="S535" s="67">
        <f t="shared" si="9"/>
        <v>247790.97793980117</v>
      </c>
    </row>
    <row r="536" spans="1:19" x14ac:dyDescent="0.2">
      <c r="A536" t="s">
        <v>1980</v>
      </c>
      <c r="B536" t="s">
        <v>1980</v>
      </c>
      <c r="C536" t="s">
        <v>1981</v>
      </c>
      <c r="D536" t="s">
        <v>1980</v>
      </c>
      <c r="E536" t="s">
        <v>1980</v>
      </c>
      <c r="F536" t="s">
        <v>1981</v>
      </c>
      <c r="G536">
        <v>0</v>
      </c>
      <c r="H536">
        <v>0</v>
      </c>
      <c r="I536">
        <v>15553.97727272725</v>
      </c>
      <c r="J536">
        <v>15553.97727272725</v>
      </c>
      <c r="K536">
        <v>15553.97727272725</v>
      </c>
      <c r="L536">
        <v>15553.97727272725</v>
      </c>
      <c r="M536">
        <v>108216.79299243305</v>
      </c>
      <c r="N536">
        <v>108216.79299243305</v>
      </c>
      <c r="O536">
        <v>108216.79299243305</v>
      </c>
      <c r="P536">
        <v>0</v>
      </c>
      <c r="Q536">
        <v>0</v>
      </c>
      <c r="R536">
        <v>0</v>
      </c>
      <c r="S536" s="67">
        <f t="shared" si="9"/>
        <v>386866.2880682082</v>
      </c>
    </row>
    <row r="537" spans="1:19" x14ac:dyDescent="0.2">
      <c r="A537" t="s">
        <v>1982</v>
      </c>
      <c r="B537" t="s">
        <v>1982</v>
      </c>
      <c r="C537" t="s">
        <v>1983</v>
      </c>
      <c r="D537" t="s">
        <v>1982</v>
      </c>
      <c r="E537" t="s">
        <v>1982</v>
      </c>
      <c r="F537" t="s">
        <v>1983</v>
      </c>
      <c r="G537">
        <v>0</v>
      </c>
      <c r="H537">
        <v>0</v>
      </c>
      <c r="I537">
        <v>48425.662878787814</v>
      </c>
      <c r="J537">
        <v>48425.662878787814</v>
      </c>
      <c r="K537">
        <v>48425.662878787814</v>
      </c>
      <c r="L537">
        <v>48425.662878787814</v>
      </c>
      <c r="M537">
        <v>93975.654312871266</v>
      </c>
      <c r="N537">
        <v>93975.654312871266</v>
      </c>
      <c r="O537">
        <v>93975.654312871266</v>
      </c>
      <c r="P537">
        <v>0</v>
      </c>
      <c r="Q537">
        <v>0</v>
      </c>
      <c r="R537">
        <v>0</v>
      </c>
      <c r="S537" s="67">
        <f t="shared" si="9"/>
        <v>475629.6144537651</v>
      </c>
    </row>
    <row r="538" spans="1:19" x14ac:dyDescent="0.2">
      <c r="A538" t="s">
        <v>1984</v>
      </c>
      <c r="B538" t="s">
        <v>1984</v>
      </c>
      <c r="C538" t="s">
        <v>1985</v>
      </c>
      <c r="D538" t="s">
        <v>1984</v>
      </c>
      <c r="E538" t="s">
        <v>1984</v>
      </c>
      <c r="F538" t="s">
        <v>1985</v>
      </c>
      <c r="G538">
        <v>0</v>
      </c>
      <c r="H538">
        <v>0</v>
      </c>
      <c r="I538">
        <v>14500.473484848437</v>
      </c>
      <c r="J538">
        <v>14500.473484848437</v>
      </c>
      <c r="K538">
        <v>14500.473484848437</v>
      </c>
      <c r="L538">
        <v>14500.473484848437</v>
      </c>
      <c r="M538">
        <v>3101.7583913839776</v>
      </c>
      <c r="N538">
        <v>3101.7583913839776</v>
      </c>
      <c r="O538">
        <v>3101.7583913839776</v>
      </c>
      <c r="P538">
        <v>0</v>
      </c>
      <c r="Q538">
        <v>0</v>
      </c>
      <c r="R538">
        <v>0</v>
      </c>
      <c r="S538" s="67">
        <f t="shared" si="9"/>
        <v>67307.169113545679</v>
      </c>
    </row>
    <row r="539" spans="1:19" x14ac:dyDescent="0.2">
      <c r="A539" t="s">
        <v>1986</v>
      </c>
      <c r="B539" t="s">
        <v>1986</v>
      </c>
      <c r="C539" t="s">
        <v>1987</v>
      </c>
      <c r="D539" t="s">
        <v>1986</v>
      </c>
      <c r="E539" t="s">
        <v>1986</v>
      </c>
      <c r="F539" t="s">
        <v>1987</v>
      </c>
      <c r="G539">
        <v>0</v>
      </c>
      <c r="H539">
        <v>0</v>
      </c>
      <c r="I539">
        <v>26751.893939393936</v>
      </c>
      <c r="J539">
        <v>26751.893939393936</v>
      </c>
      <c r="K539">
        <v>26751.893939393936</v>
      </c>
      <c r="L539">
        <v>26751.893939393936</v>
      </c>
      <c r="M539">
        <v>135969.68935384363</v>
      </c>
      <c r="N539">
        <v>135969.68935384363</v>
      </c>
      <c r="O539">
        <v>135969.68935384363</v>
      </c>
      <c r="P539">
        <v>0</v>
      </c>
      <c r="Q539">
        <v>0</v>
      </c>
      <c r="R539">
        <v>0</v>
      </c>
      <c r="S539" s="67">
        <f t="shared" si="9"/>
        <v>514916.64381910663</v>
      </c>
    </row>
    <row r="540" spans="1:19" hidden="1" x14ac:dyDescent="0.2">
      <c r="A540" t="s">
        <v>581</v>
      </c>
      <c r="B540" t="s">
        <v>1557</v>
      </c>
      <c r="C540" t="s">
        <v>582</v>
      </c>
      <c r="D540" t="s">
        <v>581</v>
      </c>
      <c r="E540" t="s">
        <v>1557</v>
      </c>
      <c r="F540" t="s">
        <v>582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 s="67">
        <f t="shared" si="9"/>
        <v>0</v>
      </c>
    </row>
    <row r="541" spans="1:19" x14ac:dyDescent="0.2">
      <c r="A541" t="s">
        <v>1988</v>
      </c>
      <c r="B541" t="s">
        <v>1988</v>
      </c>
      <c r="C541" t="s">
        <v>1989</v>
      </c>
      <c r="D541" t="s">
        <v>1988</v>
      </c>
      <c r="E541" t="s">
        <v>1988</v>
      </c>
      <c r="F541" t="s">
        <v>1989</v>
      </c>
      <c r="G541">
        <v>0</v>
      </c>
      <c r="H541">
        <v>0</v>
      </c>
      <c r="I541">
        <v>4308.7121212121183</v>
      </c>
      <c r="J541">
        <v>4308.7121212121183</v>
      </c>
      <c r="K541">
        <v>4308.7121212121183</v>
      </c>
      <c r="L541">
        <v>4308.7121212121183</v>
      </c>
      <c r="M541">
        <v>22357.743908311062</v>
      </c>
      <c r="N541">
        <v>22357.743908311062</v>
      </c>
      <c r="O541">
        <v>22357.743908311062</v>
      </c>
      <c r="P541">
        <v>0</v>
      </c>
      <c r="Q541">
        <v>0</v>
      </c>
      <c r="R541">
        <v>0</v>
      </c>
      <c r="S541" s="67">
        <f t="shared" si="9"/>
        <v>84308.080209781663</v>
      </c>
    </row>
    <row r="542" spans="1:19" x14ac:dyDescent="0.2">
      <c r="A542" t="s">
        <v>1990</v>
      </c>
      <c r="B542" t="s">
        <v>1990</v>
      </c>
      <c r="C542" t="s">
        <v>1991</v>
      </c>
      <c r="D542" t="s">
        <v>1990</v>
      </c>
      <c r="E542" t="s">
        <v>1990</v>
      </c>
      <c r="F542" t="s">
        <v>1991</v>
      </c>
      <c r="G542">
        <v>0</v>
      </c>
      <c r="H542">
        <v>0</v>
      </c>
      <c r="I542">
        <v>0</v>
      </c>
      <c r="J542">
        <v>56380.208333333314</v>
      </c>
      <c r="K542">
        <v>56380.208333333314</v>
      </c>
      <c r="L542">
        <v>56380.208333333314</v>
      </c>
      <c r="M542">
        <v>56380.208333333314</v>
      </c>
      <c r="N542">
        <v>136184.12254782711</v>
      </c>
      <c r="O542">
        <v>136184.12254782711</v>
      </c>
      <c r="P542">
        <v>136184.12254782711</v>
      </c>
      <c r="Q542">
        <v>0</v>
      </c>
      <c r="R542">
        <v>0</v>
      </c>
      <c r="S542" s="67">
        <f t="shared" si="9"/>
        <v>634073.20097681449</v>
      </c>
    </row>
    <row r="543" spans="1:19" x14ac:dyDescent="0.2">
      <c r="A543" t="s">
        <v>1992</v>
      </c>
      <c r="B543" t="s">
        <v>1992</v>
      </c>
      <c r="C543" t="s">
        <v>1993</v>
      </c>
      <c r="D543" t="s">
        <v>1992</v>
      </c>
      <c r="E543" t="s">
        <v>1992</v>
      </c>
      <c r="F543" t="s">
        <v>1993</v>
      </c>
      <c r="G543">
        <v>0</v>
      </c>
      <c r="H543">
        <v>0</v>
      </c>
      <c r="I543">
        <v>0</v>
      </c>
      <c r="J543">
        <v>8664.7727272726879</v>
      </c>
      <c r="K543">
        <v>8664.7727272726879</v>
      </c>
      <c r="L543">
        <v>8664.7727272726879</v>
      </c>
      <c r="M543">
        <v>8664.7727272726879</v>
      </c>
      <c r="N543">
        <v>60731.899771046556</v>
      </c>
      <c r="O543">
        <v>60731.899771046556</v>
      </c>
      <c r="P543">
        <v>60731.899771046556</v>
      </c>
      <c r="Q543">
        <v>0</v>
      </c>
      <c r="R543">
        <v>0</v>
      </c>
      <c r="S543" s="67">
        <f t="shared" si="9"/>
        <v>216854.79022223043</v>
      </c>
    </row>
    <row r="544" spans="1:19" hidden="1" x14ac:dyDescent="0.2">
      <c r="A544" t="s">
        <v>1994</v>
      </c>
      <c r="B544" t="s">
        <v>1994</v>
      </c>
      <c r="C544" t="s">
        <v>1995</v>
      </c>
      <c r="D544" t="s">
        <v>1994</v>
      </c>
      <c r="E544" t="s">
        <v>1994</v>
      </c>
      <c r="F544" t="s">
        <v>1995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 s="67">
        <f t="shared" si="9"/>
        <v>0</v>
      </c>
    </row>
    <row r="545" spans="1:19" x14ac:dyDescent="0.2">
      <c r="A545" t="s">
        <v>1996</v>
      </c>
      <c r="B545" t="s">
        <v>1996</v>
      </c>
      <c r="C545" t="s">
        <v>1997</v>
      </c>
      <c r="D545" t="s">
        <v>1996</v>
      </c>
      <c r="E545" t="s">
        <v>1996</v>
      </c>
      <c r="F545" t="s">
        <v>1997</v>
      </c>
      <c r="G545">
        <v>0</v>
      </c>
      <c r="H545">
        <v>0</v>
      </c>
      <c r="I545">
        <v>0</v>
      </c>
      <c r="J545">
        <v>14453.124999999938</v>
      </c>
      <c r="K545">
        <v>14453.124999999938</v>
      </c>
      <c r="L545">
        <v>14453.124999999938</v>
      </c>
      <c r="M545">
        <v>14453.124999999938</v>
      </c>
      <c r="N545">
        <v>62469.589862838409</v>
      </c>
      <c r="O545">
        <v>62469.589862838409</v>
      </c>
      <c r="P545">
        <v>62469.589862838409</v>
      </c>
      <c r="Q545">
        <v>0</v>
      </c>
      <c r="R545">
        <v>0</v>
      </c>
      <c r="S545" s="67">
        <f t="shared" si="9"/>
        <v>245221.26958851499</v>
      </c>
    </row>
    <row r="546" spans="1:19" x14ac:dyDescent="0.2">
      <c r="A546" t="s">
        <v>1998</v>
      </c>
      <c r="B546" t="s">
        <v>1998</v>
      </c>
      <c r="C546" t="s">
        <v>1999</v>
      </c>
      <c r="D546" t="s">
        <v>1998</v>
      </c>
      <c r="E546" t="s">
        <v>1998</v>
      </c>
      <c r="F546" t="s">
        <v>1999</v>
      </c>
      <c r="G546">
        <v>0</v>
      </c>
      <c r="H546">
        <v>0</v>
      </c>
      <c r="I546">
        <v>0</v>
      </c>
      <c r="J546">
        <v>11292.613636363625</v>
      </c>
      <c r="K546">
        <v>11292.613636363625</v>
      </c>
      <c r="L546">
        <v>11292.613636363625</v>
      </c>
      <c r="M546">
        <v>11292.613636363625</v>
      </c>
      <c r="N546">
        <v>87825.226822297656</v>
      </c>
      <c r="O546">
        <v>87825.226822297656</v>
      </c>
      <c r="P546">
        <v>87825.226822297656</v>
      </c>
      <c r="Q546">
        <v>0</v>
      </c>
      <c r="R546">
        <v>0</v>
      </c>
      <c r="S546" s="67">
        <f t="shared" si="9"/>
        <v>308646.13501234748</v>
      </c>
    </row>
    <row r="547" spans="1:19" x14ac:dyDescent="0.2">
      <c r="A547" t="s">
        <v>2000</v>
      </c>
      <c r="B547" t="s">
        <v>2000</v>
      </c>
      <c r="C547" t="s">
        <v>2001</v>
      </c>
      <c r="D547" t="s">
        <v>2000</v>
      </c>
      <c r="E547" t="s">
        <v>2000</v>
      </c>
      <c r="F547" t="s">
        <v>2001</v>
      </c>
      <c r="G547">
        <v>0</v>
      </c>
      <c r="H547">
        <v>0</v>
      </c>
      <c r="I547">
        <v>0</v>
      </c>
      <c r="J547">
        <v>1787.4053030303</v>
      </c>
      <c r="K547">
        <v>1787.4053030303</v>
      </c>
      <c r="L547">
        <v>1787.4053030303</v>
      </c>
      <c r="M547">
        <v>1787.4053030303</v>
      </c>
      <c r="N547">
        <v>14521.316745199798</v>
      </c>
      <c r="O547">
        <v>14521.316745199798</v>
      </c>
      <c r="P547">
        <v>14521.316745199798</v>
      </c>
      <c r="Q547">
        <v>0</v>
      </c>
      <c r="R547">
        <v>0</v>
      </c>
      <c r="S547" s="67">
        <f t="shared" si="9"/>
        <v>50713.571447720591</v>
      </c>
    </row>
    <row r="548" spans="1:19" x14ac:dyDescent="0.2">
      <c r="A548" t="s">
        <v>2002</v>
      </c>
      <c r="B548" t="s">
        <v>2002</v>
      </c>
      <c r="C548" t="s">
        <v>2003</v>
      </c>
      <c r="D548" t="s">
        <v>2002</v>
      </c>
      <c r="E548" t="s">
        <v>2002</v>
      </c>
      <c r="F548" t="s">
        <v>2003</v>
      </c>
      <c r="G548">
        <v>0</v>
      </c>
      <c r="H548">
        <v>0</v>
      </c>
      <c r="I548">
        <v>0</v>
      </c>
      <c r="J548">
        <v>13553.50378787875</v>
      </c>
      <c r="K548">
        <v>13553.50378787875</v>
      </c>
      <c r="L548">
        <v>13553.50378787875</v>
      </c>
      <c r="M548">
        <v>13553.50378787875</v>
      </c>
      <c r="N548">
        <v>36163.955512548455</v>
      </c>
      <c r="O548">
        <v>36163.955512548455</v>
      </c>
      <c r="P548">
        <v>36163.955512548455</v>
      </c>
      <c r="Q548">
        <v>0</v>
      </c>
      <c r="R548">
        <v>0</v>
      </c>
      <c r="S548" s="67">
        <f t="shared" si="9"/>
        <v>162705.88168916036</v>
      </c>
    </row>
    <row r="549" spans="1:19" x14ac:dyDescent="0.2">
      <c r="A549" t="s">
        <v>2004</v>
      </c>
      <c r="B549" t="s">
        <v>2004</v>
      </c>
      <c r="C549" t="s">
        <v>2005</v>
      </c>
      <c r="D549" t="s">
        <v>2004</v>
      </c>
      <c r="E549" t="s">
        <v>2004</v>
      </c>
      <c r="F549" t="s">
        <v>2005</v>
      </c>
      <c r="G549">
        <v>0</v>
      </c>
      <c r="H549">
        <v>0</v>
      </c>
      <c r="I549">
        <v>0</v>
      </c>
      <c r="J549">
        <v>13778.409090909061</v>
      </c>
      <c r="K549">
        <v>13778.409090909061</v>
      </c>
      <c r="L549">
        <v>13778.409090909061</v>
      </c>
      <c r="M549">
        <v>13778.409090909061</v>
      </c>
      <c r="N549">
        <v>53757.447392635309</v>
      </c>
      <c r="O549">
        <v>53757.447392635309</v>
      </c>
      <c r="P549">
        <v>53757.447392635309</v>
      </c>
      <c r="Q549">
        <v>0</v>
      </c>
      <c r="R549">
        <v>0</v>
      </c>
      <c r="S549" s="67">
        <f t="shared" si="9"/>
        <v>216385.97854154216</v>
      </c>
    </row>
    <row r="550" spans="1:19" x14ac:dyDescent="0.2">
      <c r="A550" t="s">
        <v>2006</v>
      </c>
      <c r="B550" t="s">
        <v>2006</v>
      </c>
      <c r="C550" t="s">
        <v>2007</v>
      </c>
      <c r="D550" t="s">
        <v>2006</v>
      </c>
      <c r="E550" t="s">
        <v>2006</v>
      </c>
      <c r="F550" t="s">
        <v>2007</v>
      </c>
      <c r="G550">
        <v>0</v>
      </c>
      <c r="H550">
        <v>0</v>
      </c>
      <c r="I550">
        <v>0</v>
      </c>
      <c r="J550">
        <v>11115.056818181813</v>
      </c>
      <c r="K550">
        <v>11115.056818181813</v>
      </c>
      <c r="L550">
        <v>11115.056818181813</v>
      </c>
      <c r="M550">
        <v>11115.056818181813</v>
      </c>
      <c r="N550">
        <v>41034.178378871518</v>
      </c>
      <c r="O550">
        <v>41034.178378871518</v>
      </c>
      <c r="P550">
        <v>41034.178378871518</v>
      </c>
      <c r="Q550">
        <v>0</v>
      </c>
      <c r="R550">
        <v>0</v>
      </c>
      <c r="S550" s="67">
        <f t="shared" si="9"/>
        <v>167562.76240934181</v>
      </c>
    </row>
    <row r="551" spans="1:19" hidden="1" x14ac:dyDescent="0.2">
      <c r="A551" t="s">
        <v>583</v>
      </c>
      <c r="B551" t="s">
        <v>1558</v>
      </c>
      <c r="C551" t="s">
        <v>584</v>
      </c>
      <c r="D551" t="s">
        <v>583</v>
      </c>
      <c r="E551" t="s">
        <v>1558</v>
      </c>
      <c r="F551" t="s">
        <v>584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 s="67">
        <f t="shared" si="9"/>
        <v>0</v>
      </c>
    </row>
    <row r="552" spans="1:19" x14ac:dyDescent="0.2">
      <c r="A552" t="s">
        <v>2008</v>
      </c>
      <c r="B552" t="s">
        <v>2008</v>
      </c>
      <c r="C552" t="s">
        <v>2009</v>
      </c>
      <c r="D552" t="s">
        <v>2008</v>
      </c>
      <c r="E552" t="s">
        <v>2008</v>
      </c>
      <c r="F552" t="s">
        <v>2009</v>
      </c>
      <c r="G552">
        <v>0</v>
      </c>
      <c r="H552">
        <v>0</v>
      </c>
      <c r="I552">
        <v>0</v>
      </c>
      <c r="J552">
        <v>6723.4848484848126</v>
      </c>
      <c r="K552">
        <v>6723.4848484848126</v>
      </c>
      <c r="L552">
        <v>6723.4848484848126</v>
      </c>
      <c r="M552">
        <v>6723.4848484848126</v>
      </c>
      <c r="N552">
        <v>39680.928290170712</v>
      </c>
      <c r="O552">
        <v>39680.928290170712</v>
      </c>
      <c r="P552">
        <v>39680.928290170712</v>
      </c>
      <c r="Q552">
        <v>0</v>
      </c>
      <c r="R552">
        <v>0</v>
      </c>
      <c r="S552" s="67">
        <f t="shared" si="9"/>
        <v>145936.72426445139</v>
      </c>
    </row>
    <row r="553" spans="1:19" x14ac:dyDescent="0.2">
      <c r="A553" t="s">
        <v>2010</v>
      </c>
      <c r="B553" t="s">
        <v>2010</v>
      </c>
      <c r="C553" t="s">
        <v>2011</v>
      </c>
      <c r="D553" t="s">
        <v>2010</v>
      </c>
      <c r="E553" t="s">
        <v>2010</v>
      </c>
      <c r="F553" t="s">
        <v>2011</v>
      </c>
      <c r="G553">
        <v>0</v>
      </c>
      <c r="H553">
        <v>0</v>
      </c>
      <c r="I553">
        <v>0</v>
      </c>
      <c r="J553">
        <v>11908.143939393936</v>
      </c>
      <c r="K553">
        <v>11908.143939393936</v>
      </c>
      <c r="L553">
        <v>11908.143939393936</v>
      </c>
      <c r="M553">
        <v>11908.143939393936</v>
      </c>
      <c r="N553">
        <v>21671.090869430798</v>
      </c>
      <c r="O553">
        <v>21671.090869430798</v>
      </c>
      <c r="P553">
        <v>21671.090869430798</v>
      </c>
      <c r="Q553">
        <v>0</v>
      </c>
      <c r="R553">
        <v>0</v>
      </c>
      <c r="S553" s="67">
        <f t="shared" si="9"/>
        <v>112645.84836586815</v>
      </c>
    </row>
    <row r="554" spans="1:19" hidden="1" x14ac:dyDescent="0.2">
      <c r="A554" t="s">
        <v>2012</v>
      </c>
      <c r="B554" t="s">
        <v>2012</v>
      </c>
      <c r="C554" t="s">
        <v>2013</v>
      </c>
      <c r="D554" t="s">
        <v>2012</v>
      </c>
      <c r="E554" t="s">
        <v>2012</v>
      </c>
      <c r="F554" t="s">
        <v>2013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 s="67">
        <f t="shared" si="9"/>
        <v>0</v>
      </c>
    </row>
    <row r="555" spans="1:19" x14ac:dyDescent="0.2">
      <c r="A555" t="s">
        <v>2014</v>
      </c>
      <c r="B555" t="s">
        <v>2014</v>
      </c>
      <c r="C555" t="s">
        <v>2015</v>
      </c>
      <c r="D555" t="s">
        <v>2014</v>
      </c>
      <c r="E555" t="s">
        <v>2014</v>
      </c>
      <c r="F555" t="s">
        <v>2015</v>
      </c>
      <c r="G555">
        <v>0</v>
      </c>
      <c r="H555">
        <v>0</v>
      </c>
      <c r="I555">
        <v>0</v>
      </c>
      <c r="J555">
        <v>6285.511363636313</v>
      </c>
      <c r="K555">
        <v>6285.511363636313</v>
      </c>
      <c r="L555">
        <v>6285.511363636313</v>
      </c>
      <c r="M555">
        <v>6285.511363636313</v>
      </c>
      <c r="N555">
        <v>45910.394053018244</v>
      </c>
      <c r="O555">
        <v>45910.394053018244</v>
      </c>
      <c r="P555">
        <v>45910.394053018244</v>
      </c>
      <c r="Q555">
        <v>0</v>
      </c>
      <c r="R555">
        <v>0</v>
      </c>
      <c r="S555" s="67">
        <f t="shared" si="9"/>
        <v>162873.22761359997</v>
      </c>
    </row>
    <row r="556" spans="1:19" x14ac:dyDescent="0.2">
      <c r="A556" t="s">
        <v>2016</v>
      </c>
      <c r="B556" t="s">
        <v>2016</v>
      </c>
      <c r="C556" t="s">
        <v>2017</v>
      </c>
      <c r="D556" t="s">
        <v>2016</v>
      </c>
      <c r="E556" t="s">
        <v>2016</v>
      </c>
      <c r="F556" t="s">
        <v>2017</v>
      </c>
      <c r="G556">
        <v>0</v>
      </c>
      <c r="H556">
        <v>0</v>
      </c>
      <c r="I556">
        <v>0</v>
      </c>
      <c r="J556">
        <v>0</v>
      </c>
      <c r="K556">
        <v>14464.962121212062</v>
      </c>
      <c r="L556">
        <v>14464.962121212062</v>
      </c>
      <c r="M556">
        <v>14464.962121212062</v>
      </c>
      <c r="N556">
        <v>14464.962121212062</v>
      </c>
      <c r="O556">
        <v>47496.350793819911</v>
      </c>
      <c r="P556">
        <v>47496.350793819911</v>
      </c>
      <c r="Q556">
        <v>47496.350793819911</v>
      </c>
      <c r="R556">
        <v>0</v>
      </c>
      <c r="S556" s="67">
        <f t="shared" si="9"/>
        <v>200348.90086630796</v>
      </c>
    </row>
    <row r="557" spans="1:19" x14ac:dyDescent="0.2">
      <c r="A557" t="s">
        <v>2018</v>
      </c>
      <c r="B557" t="s">
        <v>2018</v>
      </c>
      <c r="C557" t="s">
        <v>2019</v>
      </c>
      <c r="D557" t="s">
        <v>2018</v>
      </c>
      <c r="E557" t="s">
        <v>2018</v>
      </c>
      <c r="F557" t="s">
        <v>2019</v>
      </c>
      <c r="G557">
        <v>0</v>
      </c>
      <c r="H557">
        <v>0</v>
      </c>
      <c r="I557">
        <v>0</v>
      </c>
      <c r="J557">
        <v>0</v>
      </c>
      <c r="K557">
        <v>13565.340909090874</v>
      </c>
      <c r="L557">
        <v>13565.340909090874</v>
      </c>
      <c r="M557">
        <v>13565.340909090874</v>
      </c>
      <c r="N557">
        <v>13565.340909090874</v>
      </c>
      <c r="O557">
        <v>63272.96109310133</v>
      </c>
      <c r="P557">
        <v>63272.96109310133</v>
      </c>
      <c r="Q557">
        <v>63272.96109310133</v>
      </c>
      <c r="R557">
        <v>0</v>
      </c>
      <c r="S557" s="67">
        <f t="shared" si="9"/>
        <v>244080.24691566749</v>
      </c>
    </row>
    <row r="558" spans="1:19" x14ac:dyDescent="0.2">
      <c r="A558" t="s">
        <v>2020</v>
      </c>
      <c r="B558" t="s">
        <v>2020</v>
      </c>
      <c r="C558" t="s">
        <v>2021</v>
      </c>
      <c r="D558" t="s">
        <v>2020</v>
      </c>
      <c r="E558" t="s">
        <v>2020</v>
      </c>
      <c r="F558" t="s">
        <v>2021</v>
      </c>
      <c r="G558">
        <v>0</v>
      </c>
      <c r="H558">
        <v>0</v>
      </c>
      <c r="I558">
        <v>0</v>
      </c>
      <c r="J558">
        <v>0</v>
      </c>
      <c r="K558">
        <v>13068.181818181813</v>
      </c>
      <c r="L558">
        <v>13068.181818181813</v>
      </c>
      <c r="M558">
        <v>13068.181818181813</v>
      </c>
      <c r="N558">
        <v>13068.181818181813</v>
      </c>
      <c r="O558">
        <v>118768.59057578538</v>
      </c>
      <c r="P558">
        <v>118768.59057578538</v>
      </c>
      <c r="Q558">
        <v>118768.59057578538</v>
      </c>
      <c r="R558">
        <v>0</v>
      </c>
      <c r="S558" s="67">
        <f t="shared" si="9"/>
        <v>408578.49900008336</v>
      </c>
    </row>
    <row r="559" spans="1:19" x14ac:dyDescent="0.2">
      <c r="A559" t="s">
        <v>2022</v>
      </c>
      <c r="B559" t="s">
        <v>2022</v>
      </c>
      <c r="C559" t="s">
        <v>2023</v>
      </c>
      <c r="D559" t="s">
        <v>2022</v>
      </c>
      <c r="E559" t="s">
        <v>2022</v>
      </c>
      <c r="F559" t="s">
        <v>2023</v>
      </c>
      <c r="G559">
        <v>0</v>
      </c>
      <c r="H559">
        <v>0</v>
      </c>
      <c r="I559">
        <v>0</v>
      </c>
      <c r="J559">
        <v>0</v>
      </c>
      <c r="K559">
        <v>52237.215909090875</v>
      </c>
      <c r="L559">
        <v>52237.215909090875</v>
      </c>
      <c r="M559">
        <v>52237.215909090875</v>
      </c>
      <c r="N559">
        <v>52237.215909090875</v>
      </c>
      <c r="O559">
        <v>22478.12061146654</v>
      </c>
      <c r="P559">
        <v>22478.12061146654</v>
      </c>
      <c r="Q559">
        <v>22478.12061146654</v>
      </c>
      <c r="R559">
        <v>0</v>
      </c>
      <c r="S559" s="67">
        <f t="shared" si="9"/>
        <v>276383.22547076311</v>
      </c>
    </row>
    <row r="560" spans="1:19" x14ac:dyDescent="0.2">
      <c r="A560" t="s">
        <v>2024</v>
      </c>
      <c r="B560" t="s">
        <v>2024</v>
      </c>
      <c r="C560" t="s">
        <v>2025</v>
      </c>
      <c r="D560" t="s">
        <v>2024</v>
      </c>
      <c r="E560" t="s">
        <v>2024</v>
      </c>
      <c r="F560" t="s">
        <v>2025</v>
      </c>
      <c r="G560">
        <v>0</v>
      </c>
      <c r="H560">
        <v>0</v>
      </c>
      <c r="I560">
        <v>0</v>
      </c>
      <c r="J560">
        <v>0</v>
      </c>
      <c r="K560">
        <v>41181.344696969682</v>
      </c>
      <c r="L560">
        <v>41181.344696969682</v>
      </c>
      <c r="M560">
        <v>41181.344696969682</v>
      </c>
      <c r="N560">
        <v>41181.344696969682</v>
      </c>
      <c r="O560">
        <v>30938.163215869259</v>
      </c>
      <c r="P560">
        <v>30938.163215869259</v>
      </c>
      <c r="Q560">
        <v>30938.163215869259</v>
      </c>
      <c r="R560">
        <v>0</v>
      </c>
      <c r="S560" s="67">
        <f t="shared" si="9"/>
        <v>257539.86843548648</v>
      </c>
    </row>
    <row r="561" spans="1:19" x14ac:dyDescent="0.2">
      <c r="A561" t="s">
        <v>2026</v>
      </c>
      <c r="B561" t="s">
        <v>2026</v>
      </c>
      <c r="C561" t="s">
        <v>2027</v>
      </c>
      <c r="D561" t="s">
        <v>2026</v>
      </c>
      <c r="E561" t="s">
        <v>2026</v>
      </c>
      <c r="F561" t="s">
        <v>2027</v>
      </c>
      <c r="G561">
        <v>0</v>
      </c>
      <c r="H561">
        <v>0</v>
      </c>
      <c r="I561">
        <v>0</v>
      </c>
      <c r="J561">
        <v>0</v>
      </c>
      <c r="K561">
        <v>26455.965909090872</v>
      </c>
      <c r="L561">
        <v>26455.965909090872</v>
      </c>
      <c r="M561">
        <v>26455.965909090872</v>
      </c>
      <c r="N561">
        <v>26455.965909090872</v>
      </c>
      <c r="O561">
        <v>71606.859185101814</v>
      </c>
      <c r="P561">
        <v>71606.859185101814</v>
      </c>
      <c r="Q561">
        <v>71606.859185101814</v>
      </c>
      <c r="R561">
        <v>0</v>
      </c>
      <c r="S561" s="67">
        <f t="shared" si="9"/>
        <v>320644.44119166891</v>
      </c>
    </row>
    <row r="562" spans="1:19" x14ac:dyDescent="0.2">
      <c r="A562" t="s">
        <v>585</v>
      </c>
      <c r="B562" t="s">
        <v>1559</v>
      </c>
      <c r="C562" t="s">
        <v>586</v>
      </c>
      <c r="D562" t="s">
        <v>585</v>
      </c>
      <c r="E562" t="s">
        <v>1559</v>
      </c>
      <c r="F562" t="s">
        <v>586</v>
      </c>
      <c r="G562">
        <v>90147.251054343738</v>
      </c>
      <c r="H562">
        <v>90147.251054343738</v>
      </c>
      <c r="I562">
        <v>90147.251054343738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 s="67">
        <f t="shared" si="9"/>
        <v>270441.75316303119</v>
      </c>
    </row>
    <row r="563" spans="1:19" x14ac:dyDescent="0.2">
      <c r="A563" t="s">
        <v>2028</v>
      </c>
      <c r="B563" t="s">
        <v>2028</v>
      </c>
      <c r="C563" t="s">
        <v>2029</v>
      </c>
      <c r="D563" t="s">
        <v>2028</v>
      </c>
      <c r="E563" t="s">
        <v>2028</v>
      </c>
      <c r="F563" t="s">
        <v>2029</v>
      </c>
      <c r="G563">
        <v>0</v>
      </c>
      <c r="H563">
        <v>0</v>
      </c>
      <c r="I563">
        <v>0</v>
      </c>
      <c r="J563">
        <v>0</v>
      </c>
      <c r="K563">
        <v>41927.083333333307</v>
      </c>
      <c r="L563">
        <v>41927.083333333307</v>
      </c>
      <c r="M563">
        <v>41927.083333333307</v>
      </c>
      <c r="N563">
        <v>41927.083333333307</v>
      </c>
      <c r="O563">
        <v>96072.469243838364</v>
      </c>
      <c r="P563">
        <v>96072.469243838364</v>
      </c>
      <c r="Q563">
        <v>96072.469243838364</v>
      </c>
      <c r="R563">
        <v>0</v>
      </c>
      <c r="S563" s="67">
        <f t="shared" si="9"/>
        <v>455925.74106484826</v>
      </c>
    </row>
    <row r="564" spans="1:19" x14ac:dyDescent="0.2">
      <c r="A564" t="s">
        <v>2030</v>
      </c>
      <c r="B564" t="s">
        <v>2030</v>
      </c>
      <c r="C564" t="s">
        <v>2031</v>
      </c>
      <c r="D564" t="s">
        <v>2030</v>
      </c>
      <c r="E564" t="s">
        <v>2030</v>
      </c>
      <c r="F564" t="s">
        <v>2031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12926.136363636313</v>
      </c>
      <c r="M564">
        <v>12926.136363636313</v>
      </c>
      <c r="N564">
        <v>12926.136363636313</v>
      </c>
      <c r="O564">
        <v>12926.136363636313</v>
      </c>
      <c r="P564">
        <v>34359.051332015406</v>
      </c>
      <c r="Q564">
        <v>34359.051332015406</v>
      </c>
      <c r="R564">
        <v>34359.051332015406</v>
      </c>
      <c r="S564" s="67">
        <f t="shared" si="9"/>
        <v>154781.69945059146</v>
      </c>
    </row>
    <row r="565" spans="1:19" x14ac:dyDescent="0.2">
      <c r="A565" t="s">
        <v>2032</v>
      </c>
      <c r="B565" t="s">
        <v>2032</v>
      </c>
      <c r="C565" t="s">
        <v>2033</v>
      </c>
      <c r="D565" t="s">
        <v>2032</v>
      </c>
      <c r="E565" t="s">
        <v>2032</v>
      </c>
      <c r="F565" t="s">
        <v>2033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42199.337121212062</v>
      </c>
      <c r="M565">
        <v>42199.337121212062</v>
      </c>
      <c r="N565">
        <v>42199.337121212062</v>
      </c>
      <c r="O565">
        <v>42199.337121212062</v>
      </c>
      <c r="P565">
        <v>42445.942474424453</v>
      </c>
      <c r="Q565">
        <v>42445.942474424453</v>
      </c>
      <c r="R565">
        <v>42445.942474424453</v>
      </c>
      <c r="S565" s="67">
        <f t="shared" si="9"/>
        <v>296135.17590812163</v>
      </c>
    </row>
    <row r="566" spans="1:19" x14ac:dyDescent="0.2">
      <c r="A566" t="s">
        <v>2034</v>
      </c>
      <c r="B566" t="s">
        <v>2034</v>
      </c>
      <c r="C566" t="s">
        <v>2035</v>
      </c>
      <c r="D566" t="s">
        <v>2034</v>
      </c>
      <c r="E566" t="s">
        <v>2034</v>
      </c>
      <c r="F566" t="s">
        <v>2035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23697.916666666624</v>
      </c>
      <c r="M566">
        <v>23697.916666666624</v>
      </c>
      <c r="N566">
        <v>23697.916666666624</v>
      </c>
      <c r="O566">
        <v>23697.916666666624</v>
      </c>
      <c r="P566">
        <v>162850.32682171569</v>
      </c>
      <c r="Q566">
        <v>162850.32682171569</v>
      </c>
      <c r="R566">
        <v>162850.32682171569</v>
      </c>
      <c r="S566" s="67">
        <f t="shared" si="9"/>
        <v>583342.64713181357</v>
      </c>
    </row>
    <row r="567" spans="1:19" x14ac:dyDescent="0.2">
      <c r="A567" t="s">
        <v>2036</v>
      </c>
      <c r="B567" t="s">
        <v>2036</v>
      </c>
      <c r="C567" t="s">
        <v>2037</v>
      </c>
      <c r="D567" t="s">
        <v>2036</v>
      </c>
      <c r="E567" t="s">
        <v>2036</v>
      </c>
      <c r="F567" t="s">
        <v>2037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39595.170454545434</v>
      </c>
      <c r="M567">
        <v>39595.170454545434</v>
      </c>
      <c r="N567">
        <v>39595.170454545434</v>
      </c>
      <c r="O567">
        <v>39595.170454545434</v>
      </c>
      <c r="P567">
        <v>90734.186079560372</v>
      </c>
      <c r="Q567">
        <v>90734.186079560372</v>
      </c>
      <c r="R567">
        <v>90734.186079560372</v>
      </c>
      <c r="S567" s="67">
        <f t="shared" si="9"/>
        <v>430583.24005686288</v>
      </c>
    </row>
    <row r="568" spans="1:19" x14ac:dyDescent="0.2">
      <c r="A568" t="s">
        <v>2038</v>
      </c>
      <c r="B568" t="s">
        <v>2038</v>
      </c>
      <c r="C568" t="s">
        <v>2039</v>
      </c>
      <c r="D568" t="s">
        <v>2038</v>
      </c>
      <c r="E568" t="s">
        <v>2038</v>
      </c>
      <c r="F568" t="s">
        <v>2039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38577.178030303003</v>
      </c>
      <c r="M568">
        <v>38577.178030303003</v>
      </c>
      <c r="N568">
        <v>38577.178030303003</v>
      </c>
      <c r="O568">
        <v>38577.178030303003</v>
      </c>
      <c r="P568">
        <v>11097.67771080953</v>
      </c>
      <c r="Q568">
        <v>11097.67771080953</v>
      </c>
      <c r="R568">
        <v>11097.67771080953</v>
      </c>
      <c r="S568" s="67">
        <f t="shared" si="9"/>
        <v>187601.74525364063</v>
      </c>
    </row>
    <row r="569" spans="1:19" x14ac:dyDescent="0.2">
      <c r="A569" t="s">
        <v>2040</v>
      </c>
      <c r="B569" t="s">
        <v>2040</v>
      </c>
      <c r="C569" t="s">
        <v>2041</v>
      </c>
      <c r="D569" t="s">
        <v>2040</v>
      </c>
      <c r="E569" t="s">
        <v>2040</v>
      </c>
      <c r="F569" t="s">
        <v>2041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20785.984848484815</v>
      </c>
      <c r="M569">
        <v>20785.984848484815</v>
      </c>
      <c r="N569">
        <v>20785.984848484815</v>
      </c>
      <c r="O569">
        <v>20785.984848484815</v>
      </c>
      <c r="P569">
        <v>12477.947242923578</v>
      </c>
      <c r="Q569">
        <v>12477.947242923578</v>
      </c>
      <c r="R569">
        <v>12477.947242923578</v>
      </c>
      <c r="S569" s="67">
        <f t="shared" si="9"/>
        <v>120577.78112270999</v>
      </c>
    </row>
    <row r="570" spans="1:19" x14ac:dyDescent="0.2">
      <c r="A570" t="s">
        <v>2042</v>
      </c>
      <c r="B570" t="s">
        <v>2042</v>
      </c>
      <c r="C570" t="s">
        <v>2043</v>
      </c>
      <c r="D570" t="s">
        <v>2042</v>
      </c>
      <c r="E570" t="s">
        <v>2042</v>
      </c>
      <c r="F570" t="s">
        <v>2043</v>
      </c>
      <c r="G570">
        <v>64640.151515151505</v>
      </c>
      <c r="H570">
        <v>64640.151515151505</v>
      </c>
      <c r="I570">
        <v>64640.151515151505</v>
      </c>
      <c r="J570">
        <v>64640.151515151505</v>
      </c>
      <c r="K570">
        <v>64640.151515151505</v>
      </c>
      <c r="L570">
        <v>81814.850507802723</v>
      </c>
      <c r="M570">
        <v>81814.850507802723</v>
      </c>
      <c r="N570">
        <v>81814.850507802723</v>
      </c>
      <c r="O570">
        <v>81814.850507802723</v>
      </c>
      <c r="P570">
        <v>81814.850507802723</v>
      </c>
      <c r="Q570">
        <v>81814.850507802723</v>
      </c>
      <c r="R570">
        <v>81814.850507802723</v>
      </c>
      <c r="S570" s="67">
        <f t="shared" si="9"/>
        <v>895904.71113037644</v>
      </c>
    </row>
    <row r="571" spans="1:19" x14ac:dyDescent="0.2">
      <c r="A571" t="s">
        <v>2044</v>
      </c>
      <c r="B571" t="s">
        <v>2044</v>
      </c>
      <c r="C571" t="s">
        <v>2045</v>
      </c>
      <c r="D571" t="s">
        <v>2044</v>
      </c>
      <c r="E571" t="s">
        <v>2044</v>
      </c>
      <c r="F571" t="s">
        <v>2045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31092.17171717167</v>
      </c>
      <c r="N571">
        <v>31092.17171717167</v>
      </c>
      <c r="O571">
        <v>31092.17171717167</v>
      </c>
      <c r="P571">
        <v>56020.11328268666</v>
      </c>
      <c r="Q571">
        <v>56020.11328268666</v>
      </c>
      <c r="R571">
        <v>56020.11328268666</v>
      </c>
      <c r="S571" s="67">
        <f t="shared" si="9"/>
        <v>261336.85499957498</v>
      </c>
    </row>
    <row r="572" spans="1:19" hidden="1" x14ac:dyDescent="0.2">
      <c r="A572" t="s">
        <v>2046</v>
      </c>
      <c r="B572" t="s">
        <v>2046</v>
      </c>
      <c r="C572" t="s">
        <v>2047</v>
      </c>
      <c r="D572" t="s">
        <v>2046</v>
      </c>
      <c r="E572" t="s">
        <v>2046</v>
      </c>
      <c r="F572" t="s">
        <v>2047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 s="67">
        <f t="shared" si="9"/>
        <v>0</v>
      </c>
    </row>
    <row r="573" spans="1:19" x14ac:dyDescent="0.2">
      <c r="A573" t="s">
        <v>587</v>
      </c>
      <c r="B573" t="s">
        <v>1560</v>
      </c>
      <c r="C573" t="s">
        <v>588</v>
      </c>
      <c r="D573" t="s">
        <v>587</v>
      </c>
      <c r="E573" t="s">
        <v>1560</v>
      </c>
      <c r="F573" t="s">
        <v>588</v>
      </c>
      <c r="G573">
        <v>148976.7051920486</v>
      </c>
      <c r="H573">
        <v>148976.7051920486</v>
      </c>
      <c r="I573">
        <v>148976.7051920486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 s="67">
        <f t="shared" si="9"/>
        <v>446930.11557614582</v>
      </c>
    </row>
    <row r="574" spans="1:19" hidden="1" x14ac:dyDescent="0.2">
      <c r="A574" t="s">
        <v>2048</v>
      </c>
      <c r="B574" t="s">
        <v>2048</v>
      </c>
      <c r="C574" t="s">
        <v>2049</v>
      </c>
      <c r="D574" t="s">
        <v>2048</v>
      </c>
      <c r="E574" t="s">
        <v>2048</v>
      </c>
      <c r="F574" t="s">
        <v>2049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 s="67">
        <f t="shared" si="9"/>
        <v>0</v>
      </c>
    </row>
    <row r="575" spans="1:19" hidden="1" x14ac:dyDescent="0.2">
      <c r="A575" t="s">
        <v>2050</v>
      </c>
      <c r="B575" t="s">
        <v>2050</v>
      </c>
      <c r="C575" t="s">
        <v>2051</v>
      </c>
      <c r="D575" t="s">
        <v>2050</v>
      </c>
      <c r="E575" t="s">
        <v>2050</v>
      </c>
      <c r="F575" t="s">
        <v>2051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 s="67">
        <f t="shared" si="9"/>
        <v>0</v>
      </c>
    </row>
    <row r="576" spans="1:19" hidden="1" x14ac:dyDescent="0.2">
      <c r="A576" t="s">
        <v>2052</v>
      </c>
      <c r="B576" t="s">
        <v>2052</v>
      </c>
      <c r="C576" t="s">
        <v>2053</v>
      </c>
      <c r="D576" t="s">
        <v>2052</v>
      </c>
      <c r="E576" t="s">
        <v>2052</v>
      </c>
      <c r="F576" t="s">
        <v>2053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 s="67">
        <f t="shared" si="9"/>
        <v>0</v>
      </c>
    </row>
    <row r="577" spans="1:19" hidden="1" x14ac:dyDescent="0.2">
      <c r="A577" t="s">
        <v>2054</v>
      </c>
      <c r="B577" t="s">
        <v>2054</v>
      </c>
      <c r="C577" t="s">
        <v>2055</v>
      </c>
      <c r="D577" t="s">
        <v>2054</v>
      </c>
      <c r="E577" t="s">
        <v>2054</v>
      </c>
      <c r="F577" t="s">
        <v>2055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 s="67">
        <f t="shared" si="9"/>
        <v>0</v>
      </c>
    </row>
    <row r="578" spans="1:19" hidden="1" x14ac:dyDescent="0.2">
      <c r="A578" t="s">
        <v>2056</v>
      </c>
      <c r="B578" t="s">
        <v>2056</v>
      </c>
      <c r="C578" t="s">
        <v>2057</v>
      </c>
      <c r="D578" t="s">
        <v>2056</v>
      </c>
      <c r="E578" t="s">
        <v>2056</v>
      </c>
      <c r="F578" t="s">
        <v>2057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 s="67">
        <f t="shared" si="9"/>
        <v>0</v>
      </c>
    </row>
    <row r="579" spans="1:19" hidden="1" x14ac:dyDescent="0.2">
      <c r="A579" t="s">
        <v>2058</v>
      </c>
      <c r="B579" t="s">
        <v>2058</v>
      </c>
      <c r="C579" t="s">
        <v>2059</v>
      </c>
      <c r="D579" t="s">
        <v>2058</v>
      </c>
      <c r="E579" t="s">
        <v>2058</v>
      </c>
      <c r="F579" t="s">
        <v>2059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 s="67">
        <f t="shared" si="9"/>
        <v>0</v>
      </c>
    </row>
    <row r="580" spans="1:19" hidden="1" x14ac:dyDescent="0.2">
      <c r="A580" t="s">
        <v>2060</v>
      </c>
      <c r="B580" t="s">
        <v>2060</v>
      </c>
      <c r="C580" t="s">
        <v>2061</v>
      </c>
      <c r="D580" t="s">
        <v>2060</v>
      </c>
      <c r="E580" t="s">
        <v>2060</v>
      </c>
      <c r="F580" t="s">
        <v>2061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 s="67">
        <f t="shared" si="9"/>
        <v>0</v>
      </c>
    </row>
    <row r="581" spans="1:19" hidden="1" x14ac:dyDescent="0.2">
      <c r="A581" t="s">
        <v>2062</v>
      </c>
      <c r="B581" t="s">
        <v>2062</v>
      </c>
      <c r="C581" t="s">
        <v>2063</v>
      </c>
      <c r="D581" t="s">
        <v>2062</v>
      </c>
      <c r="E581" t="s">
        <v>2062</v>
      </c>
      <c r="F581" t="s">
        <v>2063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 s="67">
        <f t="shared" ref="S581:S644" si="10">SUM(G581:R581)</f>
        <v>0</v>
      </c>
    </row>
    <row r="582" spans="1:19" hidden="1" x14ac:dyDescent="0.2">
      <c r="A582" t="s">
        <v>2064</v>
      </c>
      <c r="B582" t="s">
        <v>2064</v>
      </c>
      <c r="C582" t="s">
        <v>2065</v>
      </c>
      <c r="D582" t="s">
        <v>2064</v>
      </c>
      <c r="E582" t="s">
        <v>2064</v>
      </c>
      <c r="F582" t="s">
        <v>2065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 s="67">
        <f t="shared" si="10"/>
        <v>0</v>
      </c>
    </row>
    <row r="583" spans="1:19" hidden="1" x14ac:dyDescent="0.2">
      <c r="A583" t="s">
        <v>2066</v>
      </c>
      <c r="B583" t="s">
        <v>2066</v>
      </c>
      <c r="C583" t="s">
        <v>2067</v>
      </c>
      <c r="D583" t="s">
        <v>2066</v>
      </c>
      <c r="E583" t="s">
        <v>2066</v>
      </c>
      <c r="F583" t="s">
        <v>2067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 s="67">
        <f t="shared" si="10"/>
        <v>0</v>
      </c>
    </row>
    <row r="584" spans="1:19" hidden="1" x14ac:dyDescent="0.2">
      <c r="A584" t="s">
        <v>589</v>
      </c>
      <c r="B584" t="s">
        <v>1561</v>
      </c>
      <c r="C584" t="s">
        <v>590</v>
      </c>
      <c r="D584" t="s">
        <v>589</v>
      </c>
      <c r="E584" t="s">
        <v>1561</v>
      </c>
      <c r="F584" t="s">
        <v>590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 s="67">
        <f t="shared" si="10"/>
        <v>0</v>
      </c>
    </row>
    <row r="585" spans="1:19" hidden="1" x14ac:dyDescent="0.2">
      <c r="A585" t="s">
        <v>2068</v>
      </c>
      <c r="B585" t="s">
        <v>2068</v>
      </c>
      <c r="C585" t="s">
        <v>2069</v>
      </c>
      <c r="D585" t="s">
        <v>2068</v>
      </c>
      <c r="E585" t="s">
        <v>2068</v>
      </c>
      <c r="F585" t="s">
        <v>2069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 s="67">
        <f t="shared" si="10"/>
        <v>0</v>
      </c>
    </row>
    <row r="586" spans="1:19" hidden="1" x14ac:dyDescent="0.2">
      <c r="A586" t="s">
        <v>2070</v>
      </c>
      <c r="B586" t="s">
        <v>2070</v>
      </c>
      <c r="C586" t="s">
        <v>2071</v>
      </c>
      <c r="D586" t="s">
        <v>2070</v>
      </c>
      <c r="E586" t="s">
        <v>2070</v>
      </c>
      <c r="F586" t="s">
        <v>2071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 s="67">
        <f t="shared" si="10"/>
        <v>0</v>
      </c>
    </row>
    <row r="587" spans="1:19" hidden="1" x14ac:dyDescent="0.2">
      <c r="A587" t="s">
        <v>2072</v>
      </c>
      <c r="B587" t="s">
        <v>2072</v>
      </c>
      <c r="C587" t="s">
        <v>2073</v>
      </c>
      <c r="D587" t="s">
        <v>2072</v>
      </c>
      <c r="E587" t="s">
        <v>2072</v>
      </c>
      <c r="F587" t="s">
        <v>2073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 s="67">
        <f t="shared" si="10"/>
        <v>0</v>
      </c>
    </row>
    <row r="588" spans="1:19" hidden="1" x14ac:dyDescent="0.2">
      <c r="A588" t="s">
        <v>2074</v>
      </c>
      <c r="B588" t="s">
        <v>2074</v>
      </c>
      <c r="C588" t="s">
        <v>2075</v>
      </c>
      <c r="D588" t="s">
        <v>2074</v>
      </c>
      <c r="E588" t="s">
        <v>2074</v>
      </c>
      <c r="F588" t="s">
        <v>2075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 s="67">
        <f t="shared" si="10"/>
        <v>0</v>
      </c>
    </row>
    <row r="589" spans="1:19" x14ac:dyDescent="0.2">
      <c r="A589" t="s">
        <v>2076</v>
      </c>
      <c r="B589" t="s">
        <v>2076</v>
      </c>
      <c r="C589" t="s">
        <v>2077</v>
      </c>
      <c r="D589" t="s">
        <v>2076</v>
      </c>
      <c r="E589" t="s">
        <v>2076</v>
      </c>
      <c r="F589" t="s">
        <v>2077</v>
      </c>
      <c r="G589">
        <v>86306.818181818104</v>
      </c>
      <c r="H589">
        <v>86306.818181818104</v>
      </c>
      <c r="I589">
        <v>156279.66709668198</v>
      </c>
      <c r="J589">
        <v>156279.66709668198</v>
      </c>
      <c r="K589">
        <v>156279.66709668198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 s="67">
        <f t="shared" si="10"/>
        <v>641452.63765368215</v>
      </c>
    </row>
    <row r="590" spans="1:19" x14ac:dyDescent="0.2">
      <c r="A590" t="s">
        <v>2078</v>
      </c>
      <c r="B590" t="s">
        <v>2078</v>
      </c>
      <c r="C590" t="s">
        <v>2079</v>
      </c>
      <c r="D590" t="s">
        <v>2078</v>
      </c>
      <c r="E590" t="s">
        <v>2078</v>
      </c>
      <c r="F590" t="s">
        <v>2079</v>
      </c>
      <c r="G590">
        <v>36136.363636363603</v>
      </c>
      <c r="H590">
        <v>36136.363636363603</v>
      </c>
      <c r="I590">
        <v>43284.755858398879</v>
      </c>
      <c r="J590">
        <v>43284.755858398879</v>
      </c>
      <c r="K590">
        <v>43284.755858398879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 s="67">
        <f t="shared" si="10"/>
        <v>202126.99484792387</v>
      </c>
    </row>
    <row r="591" spans="1:19" x14ac:dyDescent="0.2">
      <c r="A591" t="s">
        <v>2080</v>
      </c>
      <c r="B591" t="s">
        <v>2080</v>
      </c>
      <c r="C591" t="s">
        <v>2081</v>
      </c>
      <c r="D591" t="s">
        <v>2080</v>
      </c>
      <c r="E591" t="s">
        <v>2080</v>
      </c>
      <c r="F591" t="s">
        <v>2081</v>
      </c>
      <c r="G591">
        <v>76382.575757575702</v>
      </c>
      <c r="H591">
        <v>76382.575757575702</v>
      </c>
      <c r="I591">
        <v>185449.249076598</v>
      </c>
      <c r="J591">
        <v>185449.249076598</v>
      </c>
      <c r="K591">
        <v>185449.249076598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 s="67">
        <f t="shared" si="10"/>
        <v>709112.89874494541</v>
      </c>
    </row>
    <row r="592" spans="1:19" x14ac:dyDescent="0.2">
      <c r="A592" t="s">
        <v>2082</v>
      </c>
      <c r="B592" t="s">
        <v>2082</v>
      </c>
      <c r="C592" t="s">
        <v>2083</v>
      </c>
      <c r="D592" t="s">
        <v>2082</v>
      </c>
      <c r="E592" t="s">
        <v>2082</v>
      </c>
      <c r="F592" t="s">
        <v>2083</v>
      </c>
      <c r="G592">
        <v>34318.181818181794</v>
      </c>
      <c r="H592">
        <v>34318.181818181794</v>
      </c>
      <c r="I592">
        <v>96359.392234860701</v>
      </c>
      <c r="J592">
        <v>96359.392234860701</v>
      </c>
      <c r="K592">
        <v>96359.392234860701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 s="67">
        <f t="shared" si="10"/>
        <v>357714.54034094565</v>
      </c>
    </row>
    <row r="593" spans="1:19" x14ac:dyDescent="0.2">
      <c r="A593" t="s">
        <v>2084</v>
      </c>
      <c r="B593" t="s">
        <v>2084</v>
      </c>
      <c r="C593" t="s">
        <v>2085</v>
      </c>
      <c r="D593" t="s">
        <v>2084</v>
      </c>
      <c r="E593" t="s">
        <v>2084</v>
      </c>
      <c r="F593" t="s">
        <v>2085</v>
      </c>
      <c r="G593">
        <v>73750</v>
      </c>
      <c r="H593">
        <v>73750</v>
      </c>
      <c r="I593">
        <v>73750</v>
      </c>
      <c r="J593">
        <v>73750</v>
      </c>
      <c r="K593">
        <v>25390.452074690969</v>
      </c>
      <c r="L593">
        <v>25390.452074690969</v>
      </c>
      <c r="M593">
        <v>25390.452074690969</v>
      </c>
      <c r="N593">
        <v>25390.452074690969</v>
      </c>
      <c r="O593">
        <v>25390.452074690969</v>
      </c>
      <c r="P593">
        <v>25390.452074690969</v>
      </c>
      <c r="Q593">
        <v>25390.452074690969</v>
      </c>
      <c r="R593">
        <v>25390.452074690969</v>
      </c>
      <c r="S593" s="67">
        <f t="shared" si="10"/>
        <v>498123.61659752764</v>
      </c>
    </row>
    <row r="594" spans="1:19" x14ac:dyDescent="0.2">
      <c r="A594" t="s">
        <v>2086</v>
      </c>
      <c r="B594" t="s">
        <v>2086</v>
      </c>
      <c r="C594" t="s">
        <v>2087</v>
      </c>
      <c r="D594" t="s">
        <v>2086</v>
      </c>
      <c r="E594" t="s">
        <v>2086</v>
      </c>
      <c r="F594" t="s">
        <v>2087</v>
      </c>
      <c r="G594">
        <v>59646.464646464599</v>
      </c>
      <c r="H594">
        <v>59646.464646464599</v>
      </c>
      <c r="I594">
        <v>59646.464646464599</v>
      </c>
      <c r="J594">
        <v>161279.497769337</v>
      </c>
      <c r="K594">
        <v>161279.497769337</v>
      </c>
      <c r="L594">
        <v>161279.497769337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 s="67">
        <f t="shared" si="10"/>
        <v>662777.8872474049</v>
      </c>
    </row>
    <row r="595" spans="1:19" x14ac:dyDescent="0.2">
      <c r="A595" t="s">
        <v>591</v>
      </c>
      <c r="B595" t="s">
        <v>1562</v>
      </c>
      <c r="C595" t="s">
        <v>592</v>
      </c>
      <c r="D595" t="s">
        <v>591</v>
      </c>
      <c r="E595" t="s">
        <v>1562</v>
      </c>
      <c r="F595" t="s">
        <v>592</v>
      </c>
      <c r="G595">
        <v>173632.80422151901</v>
      </c>
      <c r="H595">
        <v>173632.80422151901</v>
      </c>
      <c r="I595">
        <v>173632.80422151901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 s="67">
        <f t="shared" si="10"/>
        <v>520898.41266455699</v>
      </c>
    </row>
    <row r="596" spans="1:19" x14ac:dyDescent="0.2">
      <c r="A596" t="s">
        <v>2088</v>
      </c>
      <c r="B596" t="s">
        <v>2088</v>
      </c>
      <c r="C596" t="s">
        <v>2089</v>
      </c>
      <c r="D596" t="s">
        <v>2088</v>
      </c>
      <c r="E596" t="s">
        <v>2088</v>
      </c>
      <c r="F596" t="s">
        <v>2089</v>
      </c>
      <c r="G596">
        <v>38901.515151515137</v>
      </c>
      <c r="H596">
        <v>38901.515151515137</v>
      </c>
      <c r="I596">
        <v>38901.515151515137</v>
      </c>
      <c r="J596">
        <v>162689.36401062403</v>
      </c>
      <c r="K596">
        <v>162689.36401062403</v>
      </c>
      <c r="L596">
        <v>162689.36401062403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 s="67">
        <f t="shared" si="10"/>
        <v>604772.63748641743</v>
      </c>
    </row>
    <row r="597" spans="1:19" x14ac:dyDescent="0.2">
      <c r="A597" t="s">
        <v>2090</v>
      </c>
      <c r="B597" t="s">
        <v>2090</v>
      </c>
      <c r="C597" t="s">
        <v>2091</v>
      </c>
      <c r="D597" t="s">
        <v>2090</v>
      </c>
      <c r="E597" t="s">
        <v>2090</v>
      </c>
      <c r="F597" t="s">
        <v>2091</v>
      </c>
      <c r="G597">
        <v>7739.8989898989321</v>
      </c>
      <c r="H597">
        <v>7739.8989898989321</v>
      </c>
      <c r="I597">
        <v>7739.8989898989321</v>
      </c>
      <c r="J597">
        <v>11796.848413545949</v>
      </c>
      <c r="K597">
        <v>11796.848413545949</v>
      </c>
      <c r="L597">
        <v>11796.848413545949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 s="67">
        <f t="shared" si="10"/>
        <v>58610.242210334647</v>
      </c>
    </row>
    <row r="598" spans="1:19" x14ac:dyDescent="0.2">
      <c r="A598" t="s">
        <v>2092</v>
      </c>
      <c r="B598" t="s">
        <v>2092</v>
      </c>
      <c r="C598" t="s">
        <v>2093</v>
      </c>
      <c r="D598" t="s">
        <v>2092</v>
      </c>
      <c r="E598" t="s">
        <v>2092</v>
      </c>
      <c r="F598" t="s">
        <v>2093</v>
      </c>
      <c r="G598">
        <v>21287.878787878733</v>
      </c>
      <c r="H598">
        <v>21287.878787878733</v>
      </c>
      <c r="I598">
        <v>21287.878787878733</v>
      </c>
      <c r="J598">
        <v>121046.4417645753</v>
      </c>
      <c r="K598">
        <v>121046.4417645753</v>
      </c>
      <c r="L598">
        <v>121046.4417645753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 s="67">
        <f t="shared" si="10"/>
        <v>427002.96165736212</v>
      </c>
    </row>
    <row r="599" spans="1:19" x14ac:dyDescent="0.2">
      <c r="A599" t="s">
        <v>2094</v>
      </c>
      <c r="B599" t="s">
        <v>2094</v>
      </c>
      <c r="C599" t="s">
        <v>2095</v>
      </c>
      <c r="D599" t="s">
        <v>2094</v>
      </c>
      <c r="E599" t="s">
        <v>2094</v>
      </c>
      <c r="F599" t="s">
        <v>2095</v>
      </c>
      <c r="G599">
        <v>22840.90909090907</v>
      </c>
      <c r="H599">
        <v>22840.90909090907</v>
      </c>
      <c r="I599">
        <v>22840.90909090907</v>
      </c>
      <c r="J599">
        <v>31206.082196572181</v>
      </c>
      <c r="K599">
        <v>31206.082196572181</v>
      </c>
      <c r="L599">
        <v>31206.082196572181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 s="67">
        <f t="shared" si="10"/>
        <v>162140.97386244376</v>
      </c>
    </row>
    <row r="600" spans="1:19" x14ac:dyDescent="0.2">
      <c r="A600" t="s">
        <v>2096</v>
      </c>
      <c r="B600" t="s">
        <v>2096</v>
      </c>
      <c r="C600" t="s">
        <v>2097</v>
      </c>
      <c r="D600" t="s">
        <v>2096</v>
      </c>
      <c r="E600" t="s">
        <v>2096</v>
      </c>
      <c r="F600" t="s">
        <v>2097</v>
      </c>
      <c r="G600">
        <v>14722.222222222199</v>
      </c>
      <c r="H600">
        <v>14722.222222222199</v>
      </c>
      <c r="I600">
        <v>14722.222222222199</v>
      </c>
      <c r="J600">
        <v>53482.425809668573</v>
      </c>
      <c r="K600">
        <v>53482.425809668573</v>
      </c>
      <c r="L600">
        <v>53482.425809668573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 s="67">
        <f t="shared" si="10"/>
        <v>204613.94409567234</v>
      </c>
    </row>
    <row r="601" spans="1:19" x14ac:dyDescent="0.2">
      <c r="A601" t="s">
        <v>2098</v>
      </c>
      <c r="B601" t="s">
        <v>2098</v>
      </c>
      <c r="C601" t="s">
        <v>2099</v>
      </c>
      <c r="D601" t="s">
        <v>2098</v>
      </c>
      <c r="E601" t="s">
        <v>2098</v>
      </c>
      <c r="F601" t="s">
        <v>2099</v>
      </c>
      <c r="G601">
        <v>22398.989898989865</v>
      </c>
      <c r="H601">
        <v>22398.989898989865</v>
      </c>
      <c r="I601">
        <v>22398.989898989865</v>
      </c>
      <c r="J601">
        <v>52916.359376769316</v>
      </c>
      <c r="K601">
        <v>52916.359376769316</v>
      </c>
      <c r="L601">
        <v>52916.359376769316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 s="67">
        <f t="shared" si="10"/>
        <v>225946.04782727754</v>
      </c>
    </row>
    <row r="602" spans="1:19" x14ac:dyDescent="0.2">
      <c r="A602" t="s">
        <v>2100</v>
      </c>
      <c r="B602" t="s">
        <v>2100</v>
      </c>
      <c r="C602" t="s">
        <v>2101</v>
      </c>
      <c r="D602" t="s">
        <v>2100</v>
      </c>
      <c r="E602" t="s">
        <v>2100</v>
      </c>
      <c r="F602" t="s">
        <v>2101</v>
      </c>
      <c r="G602">
        <v>22083.333333333332</v>
      </c>
      <c r="H602">
        <v>22083.333333333332</v>
      </c>
      <c r="I602">
        <v>22083.333333333332</v>
      </c>
      <c r="J602">
        <v>18338.081898433196</v>
      </c>
      <c r="K602">
        <v>18338.081898433196</v>
      </c>
      <c r="L602">
        <v>18338.081898433196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 s="67">
        <f t="shared" si="10"/>
        <v>121264.2456952996</v>
      </c>
    </row>
    <row r="603" spans="1:19" x14ac:dyDescent="0.2">
      <c r="A603" t="s">
        <v>2102</v>
      </c>
      <c r="B603" t="s">
        <v>2102</v>
      </c>
      <c r="C603" t="s">
        <v>2103</v>
      </c>
      <c r="D603" t="s">
        <v>2102</v>
      </c>
      <c r="E603" t="s">
        <v>2102</v>
      </c>
      <c r="F603" t="s">
        <v>2103</v>
      </c>
      <c r="G603">
        <v>47679.924242424197</v>
      </c>
      <c r="H603">
        <v>47679.924242424197</v>
      </c>
      <c r="I603">
        <v>47679.924242424197</v>
      </c>
      <c r="J603">
        <v>47679.924242424197</v>
      </c>
      <c r="K603">
        <v>77662.576816091256</v>
      </c>
      <c r="L603">
        <v>77662.576816091256</v>
      </c>
      <c r="M603">
        <v>77662.576816091256</v>
      </c>
      <c r="N603">
        <v>77662.576816091256</v>
      </c>
      <c r="O603">
        <v>77662.576816091256</v>
      </c>
      <c r="P603">
        <v>0</v>
      </c>
      <c r="Q603">
        <v>0</v>
      </c>
      <c r="R603">
        <v>0</v>
      </c>
      <c r="S603" s="67">
        <f t="shared" si="10"/>
        <v>579032.58105015312</v>
      </c>
    </row>
    <row r="604" spans="1:19" x14ac:dyDescent="0.2">
      <c r="A604" t="s">
        <v>2104</v>
      </c>
      <c r="B604" t="s">
        <v>2104</v>
      </c>
      <c r="C604" t="s">
        <v>2105</v>
      </c>
      <c r="D604" t="s">
        <v>2104</v>
      </c>
      <c r="E604" t="s">
        <v>2104</v>
      </c>
      <c r="F604" t="s">
        <v>2105</v>
      </c>
      <c r="G604">
        <v>7945.0757575757498</v>
      </c>
      <c r="H604">
        <v>7945.0757575757498</v>
      </c>
      <c r="I604">
        <v>7945.0757575757498</v>
      </c>
      <c r="J604">
        <v>7945.0757575757498</v>
      </c>
      <c r="K604">
        <v>15759.317756912535</v>
      </c>
      <c r="L604">
        <v>15759.317756912535</v>
      </c>
      <c r="M604">
        <v>15759.317756912535</v>
      </c>
      <c r="N604">
        <v>0</v>
      </c>
      <c r="O604">
        <v>0</v>
      </c>
      <c r="P604">
        <v>0</v>
      </c>
      <c r="Q604">
        <v>0</v>
      </c>
      <c r="R604">
        <v>0</v>
      </c>
      <c r="S604" s="67">
        <f t="shared" si="10"/>
        <v>79058.256301040601</v>
      </c>
    </row>
    <row r="605" spans="1:19" x14ac:dyDescent="0.2">
      <c r="A605" t="s">
        <v>2106</v>
      </c>
      <c r="B605" t="s">
        <v>2106</v>
      </c>
      <c r="C605" t="s">
        <v>2107</v>
      </c>
      <c r="D605" t="s">
        <v>2106</v>
      </c>
      <c r="E605" t="s">
        <v>2106</v>
      </c>
      <c r="F605" t="s">
        <v>2107</v>
      </c>
      <c r="G605">
        <v>5075.7575757575505</v>
      </c>
      <c r="H605">
        <v>5075.7575757575505</v>
      </c>
      <c r="I605">
        <v>5075.7575757575505</v>
      </c>
      <c r="J605">
        <v>5075.7575757575505</v>
      </c>
      <c r="K605">
        <v>13533.971131017177</v>
      </c>
      <c r="L605">
        <v>13533.971131017177</v>
      </c>
      <c r="M605">
        <v>13533.971131017177</v>
      </c>
      <c r="N605">
        <v>0</v>
      </c>
      <c r="O605">
        <v>0</v>
      </c>
      <c r="P605">
        <v>0</v>
      </c>
      <c r="Q605">
        <v>0</v>
      </c>
      <c r="R605">
        <v>0</v>
      </c>
      <c r="S605" s="67">
        <f t="shared" si="10"/>
        <v>60904.943696081733</v>
      </c>
    </row>
    <row r="606" spans="1:19" hidden="1" x14ac:dyDescent="0.2">
      <c r="A606" t="s">
        <v>593</v>
      </c>
      <c r="B606" t="s">
        <v>1563</v>
      </c>
      <c r="C606" t="s">
        <v>594</v>
      </c>
      <c r="D606" t="s">
        <v>593</v>
      </c>
      <c r="E606" t="s">
        <v>1563</v>
      </c>
      <c r="F606" t="s">
        <v>594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 s="67">
        <f t="shared" si="10"/>
        <v>0</v>
      </c>
    </row>
    <row r="607" spans="1:19" x14ac:dyDescent="0.2">
      <c r="A607" t="s">
        <v>2108</v>
      </c>
      <c r="B607" t="s">
        <v>2108</v>
      </c>
      <c r="C607" t="s">
        <v>2109</v>
      </c>
      <c r="D607" t="s">
        <v>2108</v>
      </c>
      <c r="E607" t="s">
        <v>2108</v>
      </c>
      <c r="F607" t="s">
        <v>2109</v>
      </c>
      <c r="G607">
        <v>3162.8787878787848</v>
      </c>
      <c r="H607">
        <v>3162.8787878787848</v>
      </c>
      <c r="I607">
        <v>3162.8787878787848</v>
      </c>
      <c r="J607">
        <v>3162.8787878787848</v>
      </c>
      <c r="K607">
        <v>19044.918059297841</v>
      </c>
      <c r="L607">
        <v>19044.918059297841</v>
      </c>
      <c r="M607">
        <v>19044.918059297841</v>
      </c>
      <c r="N607">
        <v>0</v>
      </c>
      <c r="O607">
        <v>0</v>
      </c>
      <c r="P607">
        <v>0</v>
      </c>
      <c r="Q607">
        <v>0</v>
      </c>
      <c r="R607">
        <v>0</v>
      </c>
      <c r="S607" s="67">
        <f t="shared" si="10"/>
        <v>69786.269329408664</v>
      </c>
    </row>
    <row r="608" spans="1:19" x14ac:dyDescent="0.2">
      <c r="A608" t="s">
        <v>2110</v>
      </c>
      <c r="B608" t="s">
        <v>2110</v>
      </c>
      <c r="C608" t="s">
        <v>2111</v>
      </c>
      <c r="D608" t="s">
        <v>2110</v>
      </c>
      <c r="E608" t="s">
        <v>2110</v>
      </c>
      <c r="F608" t="s">
        <v>2111</v>
      </c>
      <c r="G608">
        <v>9914.7727272727006</v>
      </c>
      <c r="H608">
        <v>9914.7727272727006</v>
      </c>
      <c r="I608">
        <v>9914.7727272727006</v>
      </c>
      <c r="J608">
        <v>9914.7727272727006</v>
      </c>
      <c r="K608">
        <v>66361.556092171595</v>
      </c>
      <c r="L608">
        <v>66361.556092171595</v>
      </c>
      <c r="M608">
        <v>66361.556092171595</v>
      </c>
      <c r="N608">
        <v>0</v>
      </c>
      <c r="O608">
        <v>0</v>
      </c>
      <c r="P608">
        <v>0</v>
      </c>
      <c r="Q608">
        <v>0</v>
      </c>
      <c r="R608">
        <v>0</v>
      </c>
      <c r="S608" s="67">
        <f t="shared" si="10"/>
        <v>238743.75918560557</v>
      </c>
    </row>
    <row r="609" spans="1:19" x14ac:dyDescent="0.2">
      <c r="A609" t="s">
        <v>2112</v>
      </c>
      <c r="B609" t="s">
        <v>2112</v>
      </c>
      <c r="C609" t="s">
        <v>2113</v>
      </c>
      <c r="D609" t="s">
        <v>2112</v>
      </c>
      <c r="E609" t="s">
        <v>2112</v>
      </c>
      <c r="F609" t="s">
        <v>2113</v>
      </c>
      <c r="G609">
        <v>10426.136363636349</v>
      </c>
      <c r="H609">
        <v>10426.136363636349</v>
      </c>
      <c r="I609">
        <v>10426.136363636349</v>
      </c>
      <c r="J609">
        <v>10426.136363636349</v>
      </c>
      <c r="K609">
        <v>37918.982509732981</v>
      </c>
      <c r="L609">
        <v>37918.982509732981</v>
      </c>
      <c r="M609">
        <v>37918.982509732981</v>
      </c>
      <c r="N609">
        <v>0</v>
      </c>
      <c r="O609">
        <v>0</v>
      </c>
      <c r="P609">
        <v>0</v>
      </c>
      <c r="Q609">
        <v>0</v>
      </c>
      <c r="R609">
        <v>0</v>
      </c>
      <c r="S609" s="67">
        <f t="shared" si="10"/>
        <v>155461.49298374433</v>
      </c>
    </row>
    <row r="610" spans="1:19" x14ac:dyDescent="0.2">
      <c r="A610" t="s">
        <v>2114</v>
      </c>
      <c r="B610" t="s">
        <v>2114</v>
      </c>
      <c r="C610" t="s">
        <v>2115</v>
      </c>
      <c r="D610" t="s">
        <v>2114</v>
      </c>
      <c r="E610" t="s">
        <v>2114</v>
      </c>
      <c r="F610" t="s">
        <v>2115</v>
      </c>
      <c r="G610">
        <v>9384.4696969696488</v>
      </c>
      <c r="H610">
        <v>9384.4696969696488</v>
      </c>
      <c r="I610">
        <v>9384.4696969696488</v>
      </c>
      <c r="J610">
        <v>9384.4696969696488</v>
      </c>
      <c r="K610">
        <v>31861.900571992686</v>
      </c>
      <c r="L610">
        <v>31861.900571992686</v>
      </c>
      <c r="M610">
        <v>31861.900571992686</v>
      </c>
      <c r="N610">
        <v>0</v>
      </c>
      <c r="O610">
        <v>0</v>
      </c>
      <c r="P610">
        <v>0</v>
      </c>
      <c r="Q610">
        <v>0</v>
      </c>
      <c r="R610">
        <v>0</v>
      </c>
      <c r="S610" s="67">
        <f t="shared" si="10"/>
        <v>133123.58050385665</v>
      </c>
    </row>
    <row r="611" spans="1:19" x14ac:dyDescent="0.2">
      <c r="A611" t="s">
        <v>2116</v>
      </c>
      <c r="B611" t="s">
        <v>2116</v>
      </c>
      <c r="C611" t="s">
        <v>2117</v>
      </c>
      <c r="D611" t="s">
        <v>2116</v>
      </c>
      <c r="E611" t="s">
        <v>2116</v>
      </c>
      <c r="F611" t="s">
        <v>2117</v>
      </c>
      <c r="G611">
        <v>26117.424242424197</v>
      </c>
      <c r="H611">
        <v>26117.424242424197</v>
      </c>
      <c r="I611">
        <v>26117.424242424197</v>
      </c>
      <c r="J611">
        <v>26117.424242424197</v>
      </c>
      <c r="K611">
        <v>110257.51714403104</v>
      </c>
      <c r="L611">
        <v>110257.51714403104</v>
      </c>
      <c r="M611">
        <v>110257.51714403104</v>
      </c>
      <c r="N611">
        <v>0</v>
      </c>
      <c r="O611">
        <v>0</v>
      </c>
      <c r="P611">
        <v>0</v>
      </c>
      <c r="Q611">
        <v>0</v>
      </c>
      <c r="R611">
        <v>0</v>
      </c>
      <c r="S611" s="67">
        <f t="shared" si="10"/>
        <v>435242.24840178993</v>
      </c>
    </row>
    <row r="612" spans="1:19" x14ac:dyDescent="0.2">
      <c r="A612" t="s">
        <v>2118</v>
      </c>
      <c r="B612" t="s">
        <v>2118</v>
      </c>
      <c r="C612" t="s">
        <v>2119</v>
      </c>
      <c r="D612" t="s">
        <v>2118</v>
      </c>
      <c r="E612" t="s">
        <v>2118</v>
      </c>
      <c r="F612" t="s">
        <v>2119</v>
      </c>
      <c r="G612">
        <v>16751.8939393939</v>
      </c>
      <c r="H612">
        <v>16751.8939393939</v>
      </c>
      <c r="I612">
        <v>16751.8939393939</v>
      </c>
      <c r="J612">
        <v>16751.8939393939</v>
      </c>
      <c r="K612">
        <v>44013.194758009442</v>
      </c>
      <c r="L612">
        <v>44013.194758009442</v>
      </c>
      <c r="M612">
        <v>44013.194758009442</v>
      </c>
      <c r="N612">
        <v>0</v>
      </c>
      <c r="O612">
        <v>0</v>
      </c>
      <c r="P612">
        <v>0</v>
      </c>
      <c r="Q612">
        <v>0</v>
      </c>
      <c r="R612">
        <v>0</v>
      </c>
      <c r="S612" s="67">
        <f t="shared" si="10"/>
        <v>199047.16003160394</v>
      </c>
    </row>
    <row r="613" spans="1:19" x14ac:dyDescent="0.2">
      <c r="A613" t="s">
        <v>2120</v>
      </c>
      <c r="B613" t="s">
        <v>2120</v>
      </c>
      <c r="C613" t="s">
        <v>2121</v>
      </c>
      <c r="D613" t="s">
        <v>2120</v>
      </c>
      <c r="E613" t="s">
        <v>2120</v>
      </c>
      <c r="F613" t="s">
        <v>2121</v>
      </c>
      <c r="G613">
        <v>29441.287878787847</v>
      </c>
      <c r="H613">
        <v>29441.287878787847</v>
      </c>
      <c r="I613">
        <v>29441.287878787847</v>
      </c>
      <c r="J613">
        <v>29441.287878787847</v>
      </c>
      <c r="K613">
        <v>225476.2965488261</v>
      </c>
      <c r="L613">
        <v>225476.2965488261</v>
      </c>
      <c r="M613">
        <v>225476.2965488261</v>
      </c>
      <c r="N613">
        <v>0</v>
      </c>
      <c r="O613">
        <v>0</v>
      </c>
      <c r="P613">
        <v>0</v>
      </c>
      <c r="Q613">
        <v>0</v>
      </c>
      <c r="R613">
        <v>0</v>
      </c>
      <c r="S613" s="67">
        <f t="shared" si="10"/>
        <v>794194.0411616296</v>
      </c>
    </row>
    <row r="614" spans="1:19" hidden="1" x14ac:dyDescent="0.2">
      <c r="A614" t="s">
        <v>595</v>
      </c>
      <c r="B614" t="s">
        <v>1564</v>
      </c>
      <c r="C614" t="s">
        <v>596</v>
      </c>
      <c r="D614" t="s">
        <v>595</v>
      </c>
      <c r="E614" t="s">
        <v>1564</v>
      </c>
      <c r="F614" t="s">
        <v>596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 s="67">
        <f t="shared" si="10"/>
        <v>0</v>
      </c>
    </row>
    <row r="615" spans="1:19" hidden="1" x14ac:dyDescent="0.2">
      <c r="A615" t="s">
        <v>597</v>
      </c>
      <c r="B615" t="s">
        <v>1565</v>
      </c>
      <c r="C615" t="s">
        <v>598</v>
      </c>
      <c r="D615" t="s">
        <v>597</v>
      </c>
      <c r="E615" t="s">
        <v>1565</v>
      </c>
      <c r="F615" t="s">
        <v>598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 s="67">
        <f t="shared" si="10"/>
        <v>0</v>
      </c>
    </row>
    <row r="616" spans="1:19" hidden="1" x14ac:dyDescent="0.2">
      <c r="A616" t="s">
        <v>599</v>
      </c>
      <c r="B616" t="s">
        <v>2122</v>
      </c>
      <c r="C616" t="s">
        <v>600</v>
      </c>
      <c r="D616" t="s">
        <v>599</v>
      </c>
      <c r="E616" t="s">
        <v>2122</v>
      </c>
      <c r="F616" t="s">
        <v>600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 s="67">
        <f t="shared" si="10"/>
        <v>0</v>
      </c>
    </row>
    <row r="617" spans="1:19" hidden="1" x14ac:dyDescent="0.2">
      <c r="A617" t="s">
        <v>601</v>
      </c>
      <c r="B617" t="s">
        <v>1566</v>
      </c>
      <c r="C617" t="s">
        <v>602</v>
      </c>
      <c r="D617" t="s">
        <v>601</v>
      </c>
      <c r="E617" t="s">
        <v>1566</v>
      </c>
      <c r="F617" t="s">
        <v>602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 s="67">
        <f t="shared" si="10"/>
        <v>0</v>
      </c>
    </row>
    <row r="618" spans="1:19" hidden="1" x14ac:dyDescent="0.2">
      <c r="A618" t="s">
        <v>603</v>
      </c>
      <c r="B618" t="s">
        <v>1567</v>
      </c>
      <c r="C618" t="s">
        <v>604</v>
      </c>
      <c r="D618" t="s">
        <v>603</v>
      </c>
      <c r="E618" t="s">
        <v>1567</v>
      </c>
      <c r="F618" t="s">
        <v>604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 s="67">
        <f t="shared" si="10"/>
        <v>0</v>
      </c>
    </row>
    <row r="619" spans="1:19" hidden="1" x14ac:dyDescent="0.2">
      <c r="A619" t="s">
        <v>605</v>
      </c>
      <c r="B619" t="s">
        <v>1568</v>
      </c>
      <c r="C619" t="s">
        <v>606</v>
      </c>
      <c r="D619" t="s">
        <v>605</v>
      </c>
      <c r="E619" t="s">
        <v>1568</v>
      </c>
      <c r="F619" t="s">
        <v>606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 s="67">
        <f t="shared" si="10"/>
        <v>0</v>
      </c>
    </row>
    <row r="620" spans="1:19" hidden="1" x14ac:dyDescent="0.2">
      <c r="A620" t="s">
        <v>607</v>
      </c>
      <c r="B620" t="s">
        <v>1569</v>
      </c>
      <c r="C620" t="s">
        <v>608</v>
      </c>
      <c r="D620" t="s">
        <v>607</v>
      </c>
      <c r="E620" t="s">
        <v>1569</v>
      </c>
      <c r="F620" t="s">
        <v>608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 s="67">
        <f t="shared" si="10"/>
        <v>0</v>
      </c>
    </row>
    <row r="621" spans="1:19" hidden="1" x14ac:dyDescent="0.2">
      <c r="A621" t="s">
        <v>609</v>
      </c>
      <c r="B621" t="s">
        <v>1570</v>
      </c>
      <c r="C621" t="s">
        <v>610</v>
      </c>
      <c r="D621" t="s">
        <v>609</v>
      </c>
      <c r="E621" t="s">
        <v>1570</v>
      </c>
      <c r="F621" t="s">
        <v>610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 s="67">
        <f t="shared" si="10"/>
        <v>0</v>
      </c>
    </row>
    <row r="622" spans="1:19" hidden="1" x14ac:dyDescent="0.2">
      <c r="A622" t="s">
        <v>611</v>
      </c>
      <c r="B622" t="s">
        <v>1571</v>
      </c>
      <c r="C622" t="s">
        <v>612</v>
      </c>
      <c r="D622" t="s">
        <v>611</v>
      </c>
      <c r="E622" t="s">
        <v>1571</v>
      </c>
      <c r="F622" t="s">
        <v>612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 s="67">
        <f t="shared" si="10"/>
        <v>0</v>
      </c>
    </row>
    <row r="623" spans="1:19" hidden="1" x14ac:dyDescent="0.2">
      <c r="A623" t="s">
        <v>613</v>
      </c>
      <c r="B623" t="s">
        <v>1572</v>
      </c>
      <c r="C623" t="s">
        <v>614</v>
      </c>
      <c r="D623" t="s">
        <v>613</v>
      </c>
      <c r="E623" t="s">
        <v>1572</v>
      </c>
      <c r="F623" t="s">
        <v>614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 s="67">
        <f t="shared" si="10"/>
        <v>0</v>
      </c>
    </row>
    <row r="624" spans="1:19" hidden="1" x14ac:dyDescent="0.2">
      <c r="A624" t="s">
        <v>615</v>
      </c>
      <c r="B624" t="s">
        <v>1573</v>
      </c>
      <c r="C624" t="s">
        <v>616</v>
      </c>
      <c r="D624" t="s">
        <v>615</v>
      </c>
      <c r="E624" t="s">
        <v>1573</v>
      </c>
      <c r="F624" t="s">
        <v>616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 s="67">
        <f t="shared" si="10"/>
        <v>0</v>
      </c>
    </row>
    <row r="625" spans="1:19" hidden="1" x14ac:dyDescent="0.2">
      <c r="A625" t="s">
        <v>617</v>
      </c>
      <c r="B625" t="s">
        <v>1574</v>
      </c>
      <c r="C625" t="s">
        <v>618</v>
      </c>
      <c r="D625" t="s">
        <v>617</v>
      </c>
      <c r="E625" t="s">
        <v>1574</v>
      </c>
      <c r="F625" t="s">
        <v>618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 s="67">
        <f t="shared" si="10"/>
        <v>0</v>
      </c>
    </row>
    <row r="626" spans="1:19" hidden="1" x14ac:dyDescent="0.2">
      <c r="A626" t="s">
        <v>619</v>
      </c>
      <c r="B626" t="s">
        <v>1575</v>
      </c>
      <c r="C626" t="s">
        <v>620</v>
      </c>
      <c r="D626" t="s">
        <v>619</v>
      </c>
      <c r="E626" t="s">
        <v>1575</v>
      </c>
      <c r="F626" t="s">
        <v>620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 s="67">
        <f t="shared" si="10"/>
        <v>0</v>
      </c>
    </row>
    <row r="627" spans="1:19" hidden="1" x14ac:dyDescent="0.2">
      <c r="A627" t="s">
        <v>621</v>
      </c>
      <c r="B627" t="s">
        <v>1576</v>
      </c>
      <c r="C627" t="s">
        <v>622</v>
      </c>
      <c r="D627" t="s">
        <v>621</v>
      </c>
      <c r="E627" t="s">
        <v>1576</v>
      </c>
      <c r="F627" t="s">
        <v>622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 s="67">
        <f t="shared" si="10"/>
        <v>0</v>
      </c>
    </row>
    <row r="628" spans="1:19" hidden="1" x14ac:dyDescent="0.2">
      <c r="A628" t="s">
        <v>623</v>
      </c>
      <c r="B628" t="s">
        <v>1577</v>
      </c>
      <c r="C628" t="s">
        <v>624</v>
      </c>
      <c r="D628" t="s">
        <v>623</v>
      </c>
      <c r="E628" t="s">
        <v>1577</v>
      </c>
      <c r="F628" t="s">
        <v>624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 s="67">
        <f t="shared" si="10"/>
        <v>0</v>
      </c>
    </row>
    <row r="629" spans="1:19" hidden="1" x14ac:dyDescent="0.2">
      <c r="A629" t="s">
        <v>625</v>
      </c>
      <c r="B629" t="s">
        <v>1578</v>
      </c>
      <c r="C629" t="s">
        <v>626</v>
      </c>
      <c r="D629" t="s">
        <v>625</v>
      </c>
      <c r="E629" t="s">
        <v>1578</v>
      </c>
      <c r="F629" t="s">
        <v>626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 s="67">
        <f t="shared" si="10"/>
        <v>0</v>
      </c>
    </row>
    <row r="630" spans="1:19" hidden="1" x14ac:dyDescent="0.2">
      <c r="A630" t="s">
        <v>627</v>
      </c>
      <c r="B630" t="s">
        <v>2123</v>
      </c>
      <c r="C630" t="s">
        <v>628</v>
      </c>
      <c r="D630" t="s">
        <v>627</v>
      </c>
      <c r="E630" t="s">
        <v>2123</v>
      </c>
      <c r="F630" t="s">
        <v>628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 s="67">
        <f t="shared" si="10"/>
        <v>0</v>
      </c>
    </row>
    <row r="631" spans="1:19" x14ac:dyDescent="0.2">
      <c r="A631" t="s">
        <v>629</v>
      </c>
      <c r="B631" t="s">
        <v>1579</v>
      </c>
      <c r="C631" t="s">
        <v>630</v>
      </c>
      <c r="D631" t="s">
        <v>629</v>
      </c>
      <c r="E631" t="s">
        <v>1579</v>
      </c>
      <c r="F631" t="s">
        <v>630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93659.268009823747</v>
      </c>
      <c r="O631">
        <v>93659.268009823747</v>
      </c>
      <c r="P631">
        <v>93659.268009823747</v>
      </c>
      <c r="Q631">
        <v>0</v>
      </c>
      <c r="R631">
        <v>0</v>
      </c>
      <c r="S631" s="67">
        <f t="shared" si="10"/>
        <v>280977.80402947124</v>
      </c>
    </row>
    <row r="632" spans="1:19" hidden="1" x14ac:dyDescent="0.2">
      <c r="A632" t="s">
        <v>631</v>
      </c>
      <c r="B632" t="s">
        <v>1580</v>
      </c>
      <c r="C632" t="s">
        <v>632</v>
      </c>
      <c r="D632" t="s">
        <v>631</v>
      </c>
      <c r="E632" t="s">
        <v>1580</v>
      </c>
      <c r="F632" t="s">
        <v>632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s="67">
        <f t="shared" si="10"/>
        <v>0</v>
      </c>
    </row>
    <row r="633" spans="1:19" x14ac:dyDescent="0.2">
      <c r="A633" t="s">
        <v>633</v>
      </c>
      <c r="B633" t="s">
        <v>1581</v>
      </c>
      <c r="C633" t="s">
        <v>634</v>
      </c>
      <c r="D633" t="s">
        <v>633</v>
      </c>
      <c r="E633" t="s">
        <v>1581</v>
      </c>
      <c r="F633" t="s">
        <v>634</v>
      </c>
      <c r="G633">
        <v>30045.020762627406</v>
      </c>
      <c r="H633">
        <v>30045.020762627406</v>
      </c>
      <c r="I633">
        <v>30045.020762627406</v>
      </c>
      <c r="J633">
        <v>30045.020762627406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 s="67">
        <f t="shared" si="10"/>
        <v>120180.08305050962</v>
      </c>
    </row>
    <row r="634" spans="1:19" hidden="1" x14ac:dyDescent="0.2">
      <c r="A634" t="s">
        <v>635</v>
      </c>
      <c r="B634" t="s">
        <v>1582</v>
      </c>
      <c r="C634" t="s">
        <v>636</v>
      </c>
      <c r="D634" t="s">
        <v>635</v>
      </c>
      <c r="E634" t="s">
        <v>1582</v>
      </c>
      <c r="F634" t="s">
        <v>636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 s="67">
        <f t="shared" si="10"/>
        <v>0</v>
      </c>
    </row>
    <row r="635" spans="1:19" hidden="1" x14ac:dyDescent="0.2">
      <c r="A635" t="s">
        <v>637</v>
      </c>
      <c r="B635" t="s">
        <v>1583</v>
      </c>
      <c r="C635" t="s">
        <v>638</v>
      </c>
      <c r="D635" t="s">
        <v>637</v>
      </c>
      <c r="E635" t="s">
        <v>1583</v>
      </c>
      <c r="F635" t="s">
        <v>638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 s="67">
        <f t="shared" si="10"/>
        <v>0</v>
      </c>
    </row>
    <row r="636" spans="1:19" hidden="1" x14ac:dyDescent="0.2">
      <c r="A636" t="s">
        <v>639</v>
      </c>
      <c r="B636" t="s">
        <v>1584</v>
      </c>
      <c r="C636" t="s">
        <v>640</v>
      </c>
      <c r="D636" t="s">
        <v>639</v>
      </c>
      <c r="E636" t="s">
        <v>1584</v>
      </c>
      <c r="F636" t="s">
        <v>640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 s="67">
        <f t="shared" si="10"/>
        <v>0</v>
      </c>
    </row>
    <row r="637" spans="1:19" hidden="1" x14ac:dyDescent="0.2">
      <c r="A637" t="s">
        <v>641</v>
      </c>
      <c r="B637" t="s">
        <v>1585</v>
      </c>
      <c r="C637" t="s">
        <v>642</v>
      </c>
      <c r="D637" t="s">
        <v>641</v>
      </c>
      <c r="E637" t="s">
        <v>1585</v>
      </c>
      <c r="F637" t="s">
        <v>642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 s="67">
        <f t="shared" si="10"/>
        <v>0</v>
      </c>
    </row>
    <row r="638" spans="1:19" hidden="1" x14ac:dyDescent="0.2">
      <c r="A638" t="s">
        <v>643</v>
      </c>
      <c r="B638" t="s">
        <v>1586</v>
      </c>
      <c r="C638" t="s">
        <v>644</v>
      </c>
      <c r="D638" t="s">
        <v>643</v>
      </c>
      <c r="E638" t="s">
        <v>1586</v>
      </c>
      <c r="F638" t="s">
        <v>644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 s="67">
        <f t="shared" si="10"/>
        <v>0</v>
      </c>
    </row>
    <row r="639" spans="1:19" x14ac:dyDescent="0.2">
      <c r="A639" t="s">
        <v>645</v>
      </c>
      <c r="B639" t="s">
        <v>1587</v>
      </c>
      <c r="C639" t="s">
        <v>646</v>
      </c>
      <c r="D639" t="s">
        <v>645</v>
      </c>
      <c r="E639" t="s">
        <v>1587</v>
      </c>
      <c r="F639" t="s">
        <v>646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78781.121287700458</v>
      </c>
      <c r="P639">
        <v>78781.121287700458</v>
      </c>
      <c r="Q639">
        <v>78781.121287700458</v>
      </c>
      <c r="R639">
        <v>0</v>
      </c>
      <c r="S639" s="67">
        <f t="shared" si="10"/>
        <v>236343.36386310137</v>
      </c>
    </row>
    <row r="640" spans="1:19" hidden="1" x14ac:dyDescent="0.2">
      <c r="A640" t="s">
        <v>647</v>
      </c>
      <c r="B640" t="s">
        <v>1588</v>
      </c>
      <c r="C640" t="s">
        <v>648</v>
      </c>
      <c r="D640" t="s">
        <v>647</v>
      </c>
      <c r="E640" t="s">
        <v>1588</v>
      </c>
      <c r="F640" t="s">
        <v>648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 s="67">
        <f t="shared" si="10"/>
        <v>0</v>
      </c>
    </row>
    <row r="641" spans="1:19" hidden="1" x14ac:dyDescent="0.2">
      <c r="A641" t="s">
        <v>649</v>
      </c>
      <c r="B641" t="s">
        <v>1589</v>
      </c>
      <c r="C641" t="s">
        <v>650</v>
      </c>
      <c r="D641" t="s">
        <v>649</v>
      </c>
      <c r="E641" t="s">
        <v>1589</v>
      </c>
      <c r="F641" t="s">
        <v>650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 s="67">
        <f t="shared" si="10"/>
        <v>0</v>
      </c>
    </row>
    <row r="642" spans="1:19" hidden="1" x14ac:dyDescent="0.2">
      <c r="A642" t="s">
        <v>400</v>
      </c>
      <c r="B642" t="s">
        <v>1483</v>
      </c>
      <c r="C642" t="s">
        <v>401</v>
      </c>
      <c r="D642" t="s">
        <v>400</v>
      </c>
      <c r="E642" t="s">
        <v>1483</v>
      </c>
      <c r="F642" t="s">
        <v>401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 s="67">
        <f t="shared" si="10"/>
        <v>0</v>
      </c>
    </row>
    <row r="643" spans="1:19" hidden="1" x14ac:dyDescent="0.2">
      <c r="A643" t="s">
        <v>651</v>
      </c>
      <c r="B643" t="s">
        <v>2124</v>
      </c>
      <c r="C643" t="s">
        <v>652</v>
      </c>
      <c r="D643" t="s">
        <v>651</v>
      </c>
      <c r="E643" t="s">
        <v>2124</v>
      </c>
      <c r="F643" t="s">
        <v>652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 s="67">
        <f t="shared" si="10"/>
        <v>0</v>
      </c>
    </row>
    <row r="644" spans="1:19" hidden="1" x14ac:dyDescent="0.2">
      <c r="A644" t="s">
        <v>402</v>
      </c>
      <c r="B644" t="s">
        <v>1484</v>
      </c>
      <c r="C644" t="s">
        <v>403</v>
      </c>
      <c r="D644" t="s">
        <v>402</v>
      </c>
      <c r="E644" t="s">
        <v>1484</v>
      </c>
      <c r="F644" t="s">
        <v>403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 s="67">
        <f t="shared" si="10"/>
        <v>0</v>
      </c>
    </row>
    <row r="645" spans="1:19" hidden="1" x14ac:dyDescent="0.2">
      <c r="A645" t="s">
        <v>653</v>
      </c>
      <c r="B645" t="s">
        <v>1590</v>
      </c>
      <c r="C645" t="s">
        <v>654</v>
      </c>
      <c r="D645" t="s">
        <v>653</v>
      </c>
      <c r="E645" t="s">
        <v>1590</v>
      </c>
      <c r="F645" t="s">
        <v>654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 s="67">
        <f t="shared" ref="S645:S708" si="11">SUM(G645:R645)</f>
        <v>0</v>
      </c>
    </row>
    <row r="646" spans="1:19" x14ac:dyDescent="0.2">
      <c r="A646" t="s">
        <v>404</v>
      </c>
      <c r="B646" t="s">
        <v>1485</v>
      </c>
      <c r="C646" t="s">
        <v>405</v>
      </c>
      <c r="D646" t="s">
        <v>404</v>
      </c>
      <c r="E646" t="s">
        <v>1485</v>
      </c>
      <c r="F646" t="s">
        <v>405</v>
      </c>
      <c r="G646">
        <v>0</v>
      </c>
      <c r="H646">
        <v>0</v>
      </c>
      <c r="I646">
        <v>0</v>
      </c>
      <c r="J646">
        <v>0</v>
      </c>
      <c r="K646">
        <v>67953.308163725553</v>
      </c>
      <c r="L646">
        <v>67953.308163725553</v>
      </c>
      <c r="M646">
        <v>67953.308163725553</v>
      </c>
      <c r="N646">
        <v>0</v>
      </c>
      <c r="O646">
        <v>0</v>
      </c>
      <c r="P646">
        <v>0</v>
      </c>
      <c r="Q646">
        <v>0</v>
      </c>
      <c r="R646">
        <v>0</v>
      </c>
      <c r="S646" s="67">
        <f t="shared" si="11"/>
        <v>203859.92449117667</v>
      </c>
    </row>
    <row r="647" spans="1:19" hidden="1" x14ac:dyDescent="0.2">
      <c r="A647" t="s">
        <v>655</v>
      </c>
      <c r="B647" t="s">
        <v>1591</v>
      </c>
      <c r="C647" t="s">
        <v>656</v>
      </c>
      <c r="D647" t="s">
        <v>655</v>
      </c>
      <c r="E647" t="s">
        <v>1591</v>
      </c>
      <c r="F647" t="s">
        <v>656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 s="67">
        <f t="shared" si="11"/>
        <v>0</v>
      </c>
    </row>
    <row r="648" spans="1:19" hidden="1" x14ac:dyDescent="0.2">
      <c r="A648" t="s">
        <v>406</v>
      </c>
      <c r="B648" t="s">
        <v>1486</v>
      </c>
      <c r="C648" t="s">
        <v>407</v>
      </c>
      <c r="D648" t="s">
        <v>406</v>
      </c>
      <c r="E648" t="s">
        <v>1486</v>
      </c>
      <c r="F648" t="s">
        <v>407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 s="67">
        <f t="shared" si="11"/>
        <v>0</v>
      </c>
    </row>
    <row r="649" spans="1:19" hidden="1" x14ac:dyDescent="0.2">
      <c r="A649" t="s">
        <v>657</v>
      </c>
      <c r="B649" t="s">
        <v>1592</v>
      </c>
      <c r="C649" t="s">
        <v>658</v>
      </c>
      <c r="D649" t="s">
        <v>657</v>
      </c>
      <c r="E649" t="s">
        <v>1592</v>
      </c>
      <c r="F649" t="s">
        <v>658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 s="67">
        <f t="shared" si="11"/>
        <v>0</v>
      </c>
    </row>
    <row r="650" spans="1:19" hidden="1" x14ac:dyDescent="0.2">
      <c r="A650" t="s">
        <v>659</v>
      </c>
      <c r="B650" t="s">
        <v>1593</v>
      </c>
      <c r="C650" t="s">
        <v>660</v>
      </c>
      <c r="D650" t="s">
        <v>659</v>
      </c>
      <c r="E650" t="s">
        <v>1593</v>
      </c>
      <c r="F650" t="s">
        <v>660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 s="67">
        <f t="shared" si="11"/>
        <v>0</v>
      </c>
    </row>
    <row r="651" spans="1:19" hidden="1" x14ac:dyDescent="0.2">
      <c r="A651" t="s">
        <v>839</v>
      </c>
      <c r="B651" t="s">
        <v>1664</v>
      </c>
      <c r="C651" t="s">
        <v>840</v>
      </c>
      <c r="D651" t="s">
        <v>839</v>
      </c>
      <c r="E651" t="s">
        <v>1664</v>
      </c>
      <c r="F651" t="s">
        <v>840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 s="67">
        <f t="shared" si="11"/>
        <v>0</v>
      </c>
    </row>
    <row r="652" spans="1:19" hidden="1" x14ac:dyDescent="0.2">
      <c r="A652" t="s">
        <v>841</v>
      </c>
      <c r="B652" t="s">
        <v>1665</v>
      </c>
      <c r="C652" t="s">
        <v>842</v>
      </c>
      <c r="D652" t="s">
        <v>841</v>
      </c>
      <c r="E652" t="s">
        <v>1665</v>
      </c>
      <c r="F652" t="s">
        <v>842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 s="67">
        <f t="shared" si="11"/>
        <v>0</v>
      </c>
    </row>
    <row r="653" spans="1:19" x14ac:dyDescent="0.2">
      <c r="A653" t="s">
        <v>2125</v>
      </c>
      <c r="B653" t="s">
        <v>2125</v>
      </c>
      <c r="C653" t="s">
        <v>2121</v>
      </c>
      <c r="D653" t="s">
        <v>2125</v>
      </c>
      <c r="E653" t="s">
        <v>2125</v>
      </c>
      <c r="F653" t="s">
        <v>2121</v>
      </c>
      <c r="G653">
        <v>0</v>
      </c>
      <c r="H653">
        <v>18598.484848484801</v>
      </c>
      <c r="I653">
        <v>18598.484848484801</v>
      </c>
      <c r="J653">
        <v>18598.484848484801</v>
      </c>
      <c r="K653">
        <v>18598.484848484801</v>
      </c>
      <c r="L653">
        <v>113548.85126455005</v>
      </c>
      <c r="M653">
        <v>113548.85126455005</v>
      </c>
      <c r="N653">
        <v>113548.85126455005</v>
      </c>
      <c r="O653">
        <v>0</v>
      </c>
      <c r="P653">
        <v>0</v>
      </c>
      <c r="Q653">
        <v>0</v>
      </c>
      <c r="R653">
        <v>0</v>
      </c>
      <c r="S653" s="67">
        <f t="shared" si="11"/>
        <v>415040.49318758934</v>
      </c>
    </row>
    <row r="654" spans="1:19" x14ac:dyDescent="0.2">
      <c r="A654" t="s">
        <v>2126</v>
      </c>
      <c r="B654" t="s">
        <v>2126</v>
      </c>
      <c r="C654" t="s">
        <v>2127</v>
      </c>
      <c r="D654" t="s">
        <v>2126</v>
      </c>
      <c r="E654" t="s">
        <v>2126</v>
      </c>
      <c r="F654" t="s">
        <v>2127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31633.522727272724</v>
      </c>
      <c r="N654">
        <v>31633.522727272724</v>
      </c>
      <c r="O654">
        <v>31633.522727272724</v>
      </c>
      <c r="P654">
        <v>0</v>
      </c>
      <c r="Q654">
        <v>0</v>
      </c>
      <c r="R654">
        <v>0</v>
      </c>
      <c r="S654" s="67">
        <f t="shared" si="11"/>
        <v>94900.568181818177</v>
      </c>
    </row>
    <row r="655" spans="1:19" x14ac:dyDescent="0.2">
      <c r="A655" t="s">
        <v>2128</v>
      </c>
      <c r="B655" t="s">
        <v>2128</v>
      </c>
      <c r="C655" t="s">
        <v>2129</v>
      </c>
      <c r="D655" t="s">
        <v>2128</v>
      </c>
      <c r="E655" t="s">
        <v>2128</v>
      </c>
      <c r="F655" t="s">
        <v>2129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12215.909090909083</v>
      </c>
      <c r="O655">
        <v>12215.909090909083</v>
      </c>
      <c r="P655">
        <v>12215.909090909083</v>
      </c>
      <c r="Q655">
        <v>0</v>
      </c>
      <c r="R655">
        <v>0</v>
      </c>
      <c r="S655" s="67">
        <f t="shared" si="11"/>
        <v>36647.72727272725</v>
      </c>
    </row>
    <row r="656" spans="1:19" x14ac:dyDescent="0.2">
      <c r="A656" t="s">
        <v>2130</v>
      </c>
      <c r="B656" t="s">
        <v>2130</v>
      </c>
      <c r="C656" t="s">
        <v>2131</v>
      </c>
      <c r="D656" t="s">
        <v>2130</v>
      </c>
      <c r="E656" t="s">
        <v>2130</v>
      </c>
      <c r="F656" t="s">
        <v>2131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33430.397727272677</v>
      </c>
      <c r="N656">
        <v>33430.397727272677</v>
      </c>
      <c r="O656">
        <v>33430.397727272677</v>
      </c>
      <c r="P656">
        <v>33430.397727272677</v>
      </c>
      <c r="Q656">
        <v>0</v>
      </c>
      <c r="R656">
        <v>0</v>
      </c>
      <c r="S656" s="67">
        <f t="shared" si="11"/>
        <v>133721.59090909071</v>
      </c>
    </row>
    <row r="657" spans="1:19" x14ac:dyDescent="0.2">
      <c r="A657" t="s">
        <v>2132</v>
      </c>
      <c r="B657" t="s">
        <v>2132</v>
      </c>
      <c r="C657" t="s">
        <v>2133</v>
      </c>
      <c r="D657" t="s">
        <v>2132</v>
      </c>
      <c r="E657" t="s">
        <v>2132</v>
      </c>
      <c r="F657" t="s">
        <v>2133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83974.431818181605</v>
      </c>
      <c r="N657">
        <v>83974.431818181605</v>
      </c>
      <c r="O657">
        <v>83974.431818181605</v>
      </c>
      <c r="P657">
        <v>83974.431818181605</v>
      </c>
      <c r="Q657">
        <v>83974.431818181605</v>
      </c>
      <c r="R657">
        <v>0</v>
      </c>
      <c r="S657" s="67">
        <f t="shared" si="11"/>
        <v>419872.15909090801</v>
      </c>
    </row>
    <row r="658" spans="1:19" x14ac:dyDescent="0.2">
      <c r="A658" t="s">
        <v>2134</v>
      </c>
      <c r="B658" t="s">
        <v>2134</v>
      </c>
      <c r="C658" t="s">
        <v>2135</v>
      </c>
      <c r="D658" t="s">
        <v>2134</v>
      </c>
      <c r="E658" t="s">
        <v>2134</v>
      </c>
      <c r="F658" t="s">
        <v>2135</v>
      </c>
      <c r="G658">
        <v>0</v>
      </c>
      <c r="H658">
        <v>0</v>
      </c>
      <c r="I658">
        <v>0</v>
      </c>
      <c r="J658">
        <v>54364.346590909052</v>
      </c>
      <c r="K658">
        <v>54364.346590909052</v>
      </c>
      <c r="L658">
        <v>54364.346590909052</v>
      </c>
      <c r="M658">
        <v>54364.346590909052</v>
      </c>
      <c r="N658">
        <v>0</v>
      </c>
      <c r="O658">
        <v>0</v>
      </c>
      <c r="P658">
        <v>0</v>
      </c>
      <c r="Q658">
        <v>0</v>
      </c>
      <c r="R658">
        <v>0</v>
      </c>
      <c r="S658" s="67">
        <f t="shared" si="11"/>
        <v>217457.38636363621</v>
      </c>
    </row>
    <row r="659" spans="1:19" x14ac:dyDescent="0.2">
      <c r="A659" t="s">
        <v>2136</v>
      </c>
      <c r="B659" t="s">
        <v>2136</v>
      </c>
      <c r="C659" t="s">
        <v>2137</v>
      </c>
      <c r="D659" t="s">
        <v>2136</v>
      </c>
      <c r="E659" t="s">
        <v>2136</v>
      </c>
      <c r="F659" t="s">
        <v>2137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52935.606060605998</v>
      </c>
      <c r="P659">
        <v>52935.606060605998</v>
      </c>
      <c r="Q659">
        <v>52935.606060605998</v>
      </c>
      <c r="R659">
        <v>0</v>
      </c>
      <c r="S659" s="67">
        <f t="shared" si="11"/>
        <v>158806.818181818</v>
      </c>
    </row>
    <row r="660" spans="1:19" x14ac:dyDescent="0.2">
      <c r="A660" t="s">
        <v>2138</v>
      </c>
      <c r="B660" t="s">
        <v>2138</v>
      </c>
      <c r="C660" t="s">
        <v>2139</v>
      </c>
      <c r="D660" t="s">
        <v>2138</v>
      </c>
      <c r="E660" t="s">
        <v>2138</v>
      </c>
      <c r="F660" t="s">
        <v>2139</v>
      </c>
      <c r="G660">
        <v>0</v>
      </c>
      <c r="H660">
        <v>0</v>
      </c>
      <c r="I660">
        <v>0</v>
      </c>
      <c r="J660">
        <v>23910.984848484833</v>
      </c>
      <c r="K660">
        <v>23910.984848484833</v>
      </c>
      <c r="L660">
        <v>23910.984848484833</v>
      </c>
      <c r="M660">
        <v>23910.984848484833</v>
      </c>
      <c r="N660">
        <v>23910.984848484833</v>
      </c>
      <c r="O660">
        <v>23910.984848484833</v>
      </c>
      <c r="P660">
        <v>0</v>
      </c>
      <c r="Q660">
        <v>0</v>
      </c>
      <c r="R660">
        <v>0</v>
      </c>
      <c r="S660" s="67">
        <f t="shared" si="11"/>
        <v>143465.909090909</v>
      </c>
    </row>
    <row r="661" spans="1:19" x14ac:dyDescent="0.2">
      <c r="A661" t="s">
        <v>2140</v>
      </c>
      <c r="B661" t="s">
        <v>2140</v>
      </c>
      <c r="C661" t="s">
        <v>2141</v>
      </c>
      <c r="D661" t="s">
        <v>2140</v>
      </c>
      <c r="E661" t="s">
        <v>2140</v>
      </c>
      <c r="F661" t="s">
        <v>2141</v>
      </c>
      <c r="G661">
        <v>0</v>
      </c>
      <c r="H661">
        <v>0</v>
      </c>
      <c r="I661">
        <v>0</v>
      </c>
      <c r="J661">
        <v>10108.9015151515</v>
      </c>
      <c r="K661">
        <v>10108.9015151515</v>
      </c>
      <c r="L661">
        <v>10108.9015151515</v>
      </c>
      <c r="M661">
        <v>10108.9015151515</v>
      </c>
      <c r="N661">
        <v>10108.9015151515</v>
      </c>
      <c r="O661">
        <v>10108.9015151515</v>
      </c>
      <c r="P661">
        <v>0</v>
      </c>
      <c r="Q661">
        <v>0</v>
      </c>
      <c r="R661">
        <v>0</v>
      </c>
      <c r="S661" s="67">
        <f t="shared" si="11"/>
        <v>60653.409090908994</v>
      </c>
    </row>
    <row r="662" spans="1:19" x14ac:dyDescent="0.2">
      <c r="A662" t="s">
        <v>2142</v>
      </c>
      <c r="B662" t="s">
        <v>2142</v>
      </c>
      <c r="C662" t="s">
        <v>2143</v>
      </c>
      <c r="D662" t="s">
        <v>2142</v>
      </c>
      <c r="E662" t="s">
        <v>2142</v>
      </c>
      <c r="F662" t="s">
        <v>2143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27553.977272727272</v>
      </c>
      <c r="N662">
        <v>27553.977272727272</v>
      </c>
      <c r="O662">
        <v>27553.977272727272</v>
      </c>
      <c r="P662">
        <v>27553.977272727272</v>
      </c>
      <c r="Q662">
        <v>27553.977272727272</v>
      </c>
      <c r="R662">
        <v>0</v>
      </c>
      <c r="S662" s="67">
        <f t="shared" si="11"/>
        <v>137769.88636363635</v>
      </c>
    </row>
    <row r="663" spans="1:19" x14ac:dyDescent="0.2">
      <c r="A663" t="s">
        <v>2144</v>
      </c>
      <c r="B663" t="s">
        <v>2144</v>
      </c>
      <c r="C663" t="s">
        <v>2145</v>
      </c>
      <c r="D663" t="s">
        <v>2144</v>
      </c>
      <c r="E663" t="s">
        <v>2144</v>
      </c>
      <c r="F663" t="s">
        <v>2145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4951.7045454545096</v>
      </c>
      <c r="N663">
        <v>4951.7045454545096</v>
      </c>
      <c r="O663">
        <v>4951.7045454545096</v>
      </c>
      <c r="P663">
        <v>4951.7045454545096</v>
      </c>
      <c r="Q663">
        <v>4951.7045454545096</v>
      </c>
      <c r="R663">
        <v>0</v>
      </c>
      <c r="S663" s="67">
        <f t="shared" si="11"/>
        <v>24758.522727272546</v>
      </c>
    </row>
    <row r="664" spans="1:19" x14ac:dyDescent="0.2">
      <c r="A664" t="s">
        <v>2146</v>
      </c>
      <c r="B664" t="s">
        <v>2146</v>
      </c>
      <c r="C664" t="s">
        <v>2147</v>
      </c>
      <c r="D664" t="s">
        <v>2146</v>
      </c>
      <c r="E664" t="s">
        <v>2146</v>
      </c>
      <c r="F664" t="s">
        <v>2147</v>
      </c>
      <c r="G664">
        <v>26388.494318181769</v>
      </c>
      <c r="H664">
        <v>26388.494318181769</v>
      </c>
      <c r="I664">
        <v>26388.494318181769</v>
      </c>
      <c r="J664">
        <v>26388.494318181769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 s="67">
        <f t="shared" si="11"/>
        <v>105553.97727272708</v>
      </c>
    </row>
    <row r="665" spans="1:19" x14ac:dyDescent="0.2">
      <c r="A665" t="s">
        <v>2148</v>
      </c>
      <c r="B665" t="s">
        <v>2148</v>
      </c>
      <c r="C665" t="s">
        <v>2149</v>
      </c>
      <c r="D665" t="s">
        <v>2148</v>
      </c>
      <c r="E665" t="s">
        <v>2148</v>
      </c>
      <c r="F665" t="s">
        <v>2149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12379.261363636331</v>
      </c>
      <c r="N665">
        <v>12379.261363636331</v>
      </c>
      <c r="O665">
        <v>12379.261363636331</v>
      </c>
      <c r="P665">
        <v>12379.261363636331</v>
      </c>
      <c r="Q665">
        <v>0</v>
      </c>
      <c r="R665">
        <v>0</v>
      </c>
      <c r="S665" s="67">
        <f t="shared" si="11"/>
        <v>49517.045454545325</v>
      </c>
    </row>
    <row r="666" spans="1:19" x14ac:dyDescent="0.2">
      <c r="A666" t="s">
        <v>2150</v>
      </c>
      <c r="B666" t="s">
        <v>2150</v>
      </c>
      <c r="C666" t="s">
        <v>2151</v>
      </c>
      <c r="D666" t="s">
        <v>2150</v>
      </c>
      <c r="E666" t="s">
        <v>2150</v>
      </c>
      <c r="F666" t="s">
        <v>2151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8181.8181818181447</v>
      </c>
      <c r="N666">
        <v>8181.8181818181447</v>
      </c>
      <c r="O666">
        <v>8181.8181818181447</v>
      </c>
      <c r="P666">
        <v>8181.8181818181447</v>
      </c>
      <c r="Q666">
        <v>8181.8181818181447</v>
      </c>
      <c r="R666">
        <v>0</v>
      </c>
      <c r="S666" s="67">
        <f t="shared" si="11"/>
        <v>40909.090909090723</v>
      </c>
    </row>
    <row r="667" spans="1:19" x14ac:dyDescent="0.2">
      <c r="A667" t="s">
        <v>2152</v>
      </c>
      <c r="B667" t="s">
        <v>2152</v>
      </c>
      <c r="C667" t="s">
        <v>2153</v>
      </c>
      <c r="D667" t="s">
        <v>2152</v>
      </c>
      <c r="E667" t="s">
        <v>2152</v>
      </c>
      <c r="F667" t="s">
        <v>2153</v>
      </c>
      <c r="G667">
        <v>0</v>
      </c>
      <c r="H667">
        <v>0</v>
      </c>
      <c r="I667">
        <v>0</v>
      </c>
      <c r="J667">
        <v>9264.2045454545405</v>
      </c>
      <c r="K667">
        <v>9264.2045454545405</v>
      </c>
      <c r="L667">
        <v>9264.2045454545405</v>
      </c>
      <c r="M667">
        <v>9264.2045454545405</v>
      </c>
      <c r="N667">
        <v>9264.2045454545405</v>
      </c>
      <c r="O667">
        <v>0</v>
      </c>
      <c r="P667">
        <v>0</v>
      </c>
      <c r="Q667">
        <v>0</v>
      </c>
      <c r="R667">
        <v>0</v>
      </c>
      <c r="S667" s="67">
        <f t="shared" si="11"/>
        <v>46321.022727272706</v>
      </c>
    </row>
    <row r="668" spans="1:19" x14ac:dyDescent="0.2">
      <c r="A668" t="s">
        <v>2154</v>
      </c>
      <c r="B668" t="s">
        <v>2154</v>
      </c>
      <c r="C668" t="s">
        <v>2155</v>
      </c>
      <c r="D668" t="s">
        <v>2154</v>
      </c>
      <c r="E668" t="s">
        <v>2154</v>
      </c>
      <c r="F668" t="s">
        <v>2155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12059.659090909068</v>
      </c>
      <c r="N668">
        <v>12059.659090909068</v>
      </c>
      <c r="O668">
        <v>12059.659090909068</v>
      </c>
      <c r="P668">
        <v>12059.659090909068</v>
      </c>
      <c r="Q668">
        <v>0</v>
      </c>
      <c r="R668">
        <v>0</v>
      </c>
      <c r="S668" s="67">
        <f t="shared" si="11"/>
        <v>48238.636363636273</v>
      </c>
    </row>
    <row r="669" spans="1:19" x14ac:dyDescent="0.2">
      <c r="A669" t="s">
        <v>2156</v>
      </c>
      <c r="B669" t="s">
        <v>2156</v>
      </c>
      <c r="C669" t="s">
        <v>2157</v>
      </c>
      <c r="D669" t="s">
        <v>2156</v>
      </c>
      <c r="E669" t="s">
        <v>2156</v>
      </c>
      <c r="F669" t="s">
        <v>2157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7755.681818181768</v>
      </c>
      <c r="N669">
        <v>7755.681818181768</v>
      </c>
      <c r="O669">
        <v>7755.681818181768</v>
      </c>
      <c r="P669">
        <v>7755.681818181768</v>
      </c>
      <c r="Q669">
        <v>0</v>
      </c>
      <c r="R669">
        <v>0</v>
      </c>
      <c r="S669" s="67">
        <f t="shared" si="11"/>
        <v>31022.727272727072</v>
      </c>
    </row>
    <row r="670" spans="1:19" x14ac:dyDescent="0.2">
      <c r="A670" t="s">
        <v>2158</v>
      </c>
      <c r="B670" t="s">
        <v>2158</v>
      </c>
      <c r="C670" t="s">
        <v>2159</v>
      </c>
      <c r="D670" t="s">
        <v>2158</v>
      </c>
      <c r="E670" t="s">
        <v>2158</v>
      </c>
      <c r="F670" t="s">
        <v>2159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22105.823863636349</v>
      </c>
      <c r="N670">
        <v>22105.823863636349</v>
      </c>
      <c r="O670">
        <v>22105.823863636349</v>
      </c>
      <c r="P670">
        <v>22105.823863636349</v>
      </c>
      <c r="Q670">
        <v>0</v>
      </c>
      <c r="R670">
        <v>0</v>
      </c>
      <c r="S670" s="67">
        <f t="shared" si="11"/>
        <v>88423.295454545398</v>
      </c>
    </row>
    <row r="671" spans="1:19" x14ac:dyDescent="0.2">
      <c r="A671" t="s">
        <v>2160</v>
      </c>
      <c r="B671" t="s">
        <v>2160</v>
      </c>
      <c r="C671" t="s">
        <v>2161</v>
      </c>
      <c r="D671" t="s">
        <v>2160</v>
      </c>
      <c r="E671" t="s">
        <v>2160</v>
      </c>
      <c r="F671" t="s">
        <v>2161</v>
      </c>
      <c r="G671">
        <v>8032.6704545454377</v>
      </c>
      <c r="H671">
        <v>8032.6704545454377</v>
      </c>
      <c r="I671">
        <v>8032.6704545454377</v>
      </c>
      <c r="J671">
        <v>8032.6704545454377</v>
      </c>
      <c r="K671">
        <v>8032.6704545454377</v>
      </c>
      <c r="L671">
        <v>8032.6704545454377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 s="67">
        <f t="shared" si="11"/>
        <v>48196.022727272633</v>
      </c>
    </row>
    <row r="672" spans="1:19" x14ac:dyDescent="0.2">
      <c r="A672" t="s">
        <v>2162</v>
      </c>
      <c r="B672" t="s">
        <v>2162</v>
      </c>
      <c r="C672" t="s">
        <v>2163</v>
      </c>
      <c r="D672" t="s">
        <v>2162</v>
      </c>
      <c r="E672" t="s">
        <v>2162</v>
      </c>
      <c r="F672" t="s">
        <v>2163</v>
      </c>
      <c r="G672">
        <v>3196.0227272727261</v>
      </c>
      <c r="H672">
        <v>3196.0227272727261</v>
      </c>
      <c r="I672">
        <v>3196.0227272727261</v>
      </c>
      <c r="J672">
        <v>3196.0227272727261</v>
      </c>
      <c r="K672">
        <v>3196.0227272727261</v>
      </c>
      <c r="L672">
        <v>3196.0227272727261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 s="67">
        <f t="shared" si="11"/>
        <v>19176.136363636357</v>
      </c>
    </row>
    <row r="673" spans="1:19" x14ac:dyDescent="0.2">
      <c r="A673" t="s">
        <v>2164</v>
      </c>
      <c r="B673" t="s">
        <v>2164</v>
      </c>
      <c r="C673" t="s">
        <v>2165</v>
      </c>
      <c r="D673" t="s">
        <v>2164</v>
      </c>
      <c r="E673" t="s">
        <v>2164</v>
      </c>
      <c r="F673" t="s">
        <v>2165</v>
      </c>
      <c r="G673">
        <v>0</v>
      </c>
      <c r="H673">
        <v>0</v>
      </c>
      <c r="I673">
        <v>0</v>
      </c>
      <c r="J673">
        <v>19303.977272727261</v>
      </c>
      <c r="K673">
        <v>19303.977272727261</v>
      </c>
      <c r="L673">
        <v>19303.977272727261</v>
      </c>
      <c r="M673">
        <v>19303.977272727261</v>
      </c>
      <c r="N673">
        <v>0</v>
      </c>
      <c r="O673">
        <v>0</v>
      </c>
      <c r="P673">
        <v>0</v>
      </c>
      <c r="Q673">
        <v>0</v>
      </c>
      <c r="R673">
        <v>0</v>
      </c>
      <c r="S673" s="67">
        <f t="shared" si="11"/>
        <v>77215.909090909045</v>
      </c>
    </row>
    <row r="674" spans="1:19" x14ac:dyDescent="0.2">
      <c r="A674" t="s">
        <v>2166</v>
      </c>
      <c r="B674" t="s">
        <v>2166</v>
      </c>
      <c r="C674" t="s">
        <v>2167</v>
      </c>
      <c r="D674" t="s">
        <v>2166</v>
      </c>
      <c r="E674" t="s">
        <v>2166</v>
      </c>
      <c r="F674" t="s">
        <v>2167</v>
      </c>
      <c r="G674">
        <v>10340.909090909025</v>
      </c>
      <c r="H674">
        <v>10340.909090909025</v>
      </c>
      <c r="I674">
        <v>10340.909090909025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 s="67">
        <f t="shared" si="11"/>
        <v>31022.727272727076</v>
      </c>
    </row>
    <row r="675" spans="1:19" x14ac:dyDescent="0.2">
      <c r="A675" t="s">
        <v>2168</v>
      </c>
      <c r="B675" t="s">
        <v>2168</v>
      </c>
      <c r="C675" t="s">
        <v>2169</v>
      </c>
      <c r="D675" t="s">
        <v>2168</v>
      </c>
      <c r="E675" t="s">
        <v>2168</v>
      </c>
      <c r="F675" t="s">
        <v>2169</v>
      </c>
      <c r="G675">
        <v>11642.045454545445</v>
      </c>
      <c r="H675">
        <v>11642.045454545445</v>
      </c>
      <c r="I675">
        <v>11642.045454545445</v>
      </c>
      <c r="J675">
        <v>11642.045454545445</v>
      </c>
      <c r="K675">
        <v>11642.045454545445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 s="67">
        <f t="shared" si="11"/>
        <v>58210.227272727221</v>
      </c>
    </row>
    <row r="676" spans="1:19" x14ac:dyDescent="0.2">
      <c r="A676" t="s">
        <v>2170</v>
      </c>
      <c r="B676" t="s">
        <v>2170</v>
      </c>
      <c r="C676" t="s">
        <v>2171</v>
      </c>
      <c r="D676" t="s">
        <v>2170</v>
      </c>
      <c r="E676" t="s">
        <v>2170</v>
      </c>
      <c r="F676" t="s">
        <v>2171</v>
      </c>
      <c r="G676">
        <v>0</v>
      </c>
      <c r="H676">
        <v>0</v>
      </c>
      <c r="I676">
        <v>0</v>
      </c>
      <c r="J676">
        <v>41795.454545454515</v>
      </c>
      <c r="K676">
        <v>41795.454545454515</v>
      </c>
      <c r="L676">
        <v>41795.454545454515</v>
      </c>
      <c r="M676">
        <v>41795.454545454515</v>
      </c>
      <c r="N676">
        <v>41795.454545454515</v>
      </c>
      <c r="O676">
        <v>0</v>
      </c>
      <c r="P676">
        <v>0</v>
      </c>
      <c r="Q676">
        <v>0</v>
      </c>
      <c r="R676">
        <v>0</v>
      </c>
      <c r="S676" s="67">
        <f t="shared" si="11"/>
        <v>208977.27272727259</v>
      </c>
    </row>
    <row r="677" spans="1:19" x14ac:dyDescent="0.2">
      <c r="A677" t="s">
        <v>2172</v>
      </c>
      <c r="B677" t="s">
        <v>2172</v>
      </c>
      <c r="C677" t="s">
        <v>2173</v>
      </c>
      <c r="D677" t="s">
        <v>2172</v>
      </c>
      <c r="E677" t="s">
        <v>2172</v>
      </c>
      <c r="F677" t="s">
        <v>2173</v>
      </c>
      <c r="G677">
        <v>0</v>
      </c>
      <c r="H677">
        <v>0</v>
      </c>
      <c r="I677">
        <v>0</v>
      </c>
      <c r="J677">
        <v>14776.278409090857</v>
      </c>
      <c r="K677">
        <v>14776.278409090857</v>
      </c>
      <c r="L677">
        <v>14776.278409090857</v>
      </c>
      <c r="M677">
        <v>14776.278409090857</v>
      </c>
      <c r="N677">
        <v>0</v>
      </c>
      <c r="O677">
        <v>0</v>
      </c>
      <c r="P677">
        <v>0</v>
      </c>
      <c r="Q677">
        <v>0</v>
      </c>
      <c r="R677">
        <v>0</v>
      </c>
      <c r="S677" s="67">
        <f t="shared" si="11"/>
        <v>59105.113636363429</v>
      </c>
    </row>
    <row r="678" spans="1:19" x14ac:dyDescent="0.2">
      <c r="A678" t="s">
        <v>2174</v>
      </c>
      <c r="B678" t="s">
        <v>2174</v>
      </c>
      <c r="C678" t="s">
        <v>2175</v>
      </c>
      <c r="D678" t="s">
        <v>2174</v>
      </c>
      <c r="E678" t="s">
        <v>2174</v>
      </c>
      <c r="F678" t="s">
        <v>2175</v>
      </c>
      <c r="G678">
        <v>9623.5795454545132</v>
      </c>
      <c r="H678">
        <v>9623.5795454545132</v>
      </c>
      <c r="I678">
        <v>9623.5795454545132</v>
      </c>
      <c r="J678">
        <v>9623.5795454545132</v>
      </c>
      <c r="K678">
        <v>9623.5795454545132</v>
      </c>
      <c r="L678">
        <v>9623.5795454545132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 s="67">
        <f t="shared" si="11"/>
        <v>57741.477272727083</v>
      </c>
    </row>
    <row r="679" spans="1:19" x14ac:dyDescent="0.2">
      <c r="A679" t="s">
        <v>2176</v>
      </c>
      <c r="B679" t="s">
        <v>2176</v>
      </c>
      <c r="C679" t="s">
        <v>2177</v>
      </c>
      <c r="D679" t="s">
        <v>2176</v>
      </c>
      <c r="E679" t="s">
        <v>2176</v>
      </c>
      <c r="F679" t="s">
        <v>2177</v>
      </c>
      <c r="G679">
        <v>0</v>
      </c>
      <c r="H679">
        <v>0</v>
      </c>
      <c r="I679">
        <v>0</v>
      </c>
      <c r="J679">
        <v>29499.289772727265</v>
      </c>
      <c r="K679">
        <v>29499.289772727265</v>
      </c>
      <c r="L679">
        <v>29499.289772727265</v>
      </c>
      <c r="M679">
        <v>29499.289772727265</v>
      </c>
      <c r="N679">
        <v>0</v>
      </c>
      <c r="O679">
        <v>0</v>
      </c>
      <c r="P679">
        <v>0</v>
      </c>
      <c r="Q679">
        <v>0</v>
      </c>
      <c r="R679">
        <v>0</v>
      </c>
      <c r="S679" s="67">
        <f t="shared" si="11"/>
        <v>117997.15909090906</v>
      </c>
    </row>
    <row r="680" spans="1:19" x14ac:dyDescent="0.2">
      <c r="A680" t="s">
        <v>2178</v>
      </c>
      <c r="B680" t="s">
        <v>2178</v>
      </c>
      <c r="C680" t="s">
        <v>2179</v>
      </c>
      <c r="D680" t="s">
        <v>2178</v>
      </c>
      <c r="E680" t="s">
        <v>2178</v>
      </c>
      <c r="F680" t="s">
        <v>2179</v>
      </c>
      <c r="G680">
        <v>5139.204545454525</v>
      </c>
      <c r="H680">
        <v>5139.204545454525</v>
      </c>
      <c r="I680">
        <v>5139.204545454525</v>
      </c>
      <c r="J680">
        <v>5139.204545454525</v>
      </c>
      <c r="K680">
        <v>5139.204545454525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 s="67">
        <f t="shared" si="11"/>
        <v>25696.022727272626</v>
      </c>
    </row>
    <row r="681" spans="1:19" x14ac:dyDescent="0.2">
      <c r="A681" t="s">
        <v>2180</v>
      </c>
      <c r="B681" t="s">
        <v>2180</v>
      </c>
      <c r="C681" t="s">
        <v>2181</v>
      </c>
      <c r="D681" t="s">
        <v>2180</v>
      </c>
      <c r="E681" t="s">
        <v>2180</v>
      </c>
      <c r="F681" t="s">
        <v>2181</v>
      </c>
      <c r="G681">
        <v>64005.681818181743</v>
      </c>
      <c r="H681">
        <v>64005.681818181743</v>
      </c>
      <c r="I681">
        <v>64005.681818181743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 s="67">
        <f t="shared" si="11"/>
        <v>192017.04545454524</v>
      </c>
    </row>
    <row r="682" spans="1:19" x14ac:dyDescent="0.2">
      <c r="A682" t="s">
        <v>2182</v>
      </c>
      <c r="B682" t="s">
        <v>2182</v>
      </c>
      <c r="C682" t="s">
        <v>2183</v>
      </c>
      <c r="D682" t="s">
        <v>2182</v>
      </c>
      <c r="E682" t="s">
        <v>2182</v>
      </c>
      <c r="F682" t="s">
        <v>2183</v>
      </c>
      <c r="G682">
        <v>0</v>
      </c>
      <c r="H682">
        <v>0</v>
      </c>
      <c r="I682">
        <v>0</v>
      </c>
      <c r="J682">
        <v>67798.295454545441</v>
      </c>
      <c r="K682">
        <v>67798.295454545441</v>
      </c>
      <c r="L682">
        <v>67798.295454545441</v>
      </c>
      <c r="M682">
        <v>67798.295454545441</v>
      </c>
      <c r="N682">
        <v>0</v>
      </c>
      <c r="O682">
        <v>0</v>
      </c>
      <c r="P682">
        <v>0</v>
      </c>
      <c r="Q682">
        <v>0</v>
      </c>
      <c r="R682">
        <v>0</v>
      </c>
      <c r="S682" s="67">
        <f t="shared" si="11"/>
        <v>271193.18181818177</v>
      </c>
    </row>
    <row r="683" spans="1:19" x14ac:dyDescent="0.2">
      <c r="A683" t="s">
        <v>2184</v>
      </c>
      <c r="B683" t="s">
        <v>2184</v>
      </c>
      <c r="C683" t="s">
        <v>2185</v>
      </c>
      <c r="D683" t="s">
        <v>2184</v>
      </c>
      <c r="E683" t="s">
        <v>2184</v>
      </c>
      <c r="F683" t="s">
        <v>2185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18134.469696969667</v>
      </c>
      <c r="O683">
        <v>18134.469696969667</v>
      </c>
      <c r="P683">
        <v>18134.469696969667</v>
      </c>
      <c r="Q683">
        <v>0</v>
      </c>
      <c r="R683">
        <v>0</v>
      </c>
      <c r="S683" s="67">
        <f t="shared" si="11"/>
        <v>54403.409090909001</v>
      </c>
    </row>
    <row r="684" spans="1:19" x14ac:dyDescent="0.2">
      <c r="A684" t="s">
        <v>2186</v>
      </c>
      <c r="B684" t="s">
        <v>2186</v>
      </c>
      <c r="C684" t="s">
        <v>2187</v>
      </c>
      <c r="D684" t="s">
        <v>2186</v>
      </c>
      <c r="E684" t="s">
        <v>2186</v>
      </c>
      <c r="F684" t="s">
        <v>2187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20675.505050504999</v>
      </c>
      <c r="N684">
        <v>20675.505050504999</v>
      </c>
      <c r="O684">
        <v>20675.505050504999</v>
      </c>
      <c r="P684">
        <v>0</v>
      </c>
      <c r="Q684">
        <v>0</v>
      </c>
      <c r="R684">
        <v>0</v>
      </c>
      <c r="S684" s="67">
        <f t="shared" si="11"/>
        <v>62026.515151514992</v>
      </c>
    </row>
    <row r="685" spans="1:19" x14ac:dyDescent="0.2">
      <c r="A685" t="s">
        <v>2188</v>
      </c>
      <c r="B685" t="s">
        <v>2188</v>
      </c>
      <c r="C685" t="s">
        <v>2189</v>
      </c>
      <c r="D685" t="s">
        <v>2188</v>
      </c>
      <c r="E685" t="s">
        <v>2188</v>
      </c>
      <c r="F685" t="s">
        <v>2189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66934.974747474756</v>
      </c>
      <c r="O685">
        <v>66934.974747474756</v>
      </c>
      <c r="P685">
        <v>66934.974747474756</v>
      </c>
      <c r="Q685">
        <v>0</v>
      </c>
      <c r="R685">
        <v>0</v>
      </c>
      <c r="S685" s="67">
        <f t="shared" si="11"/>
        <v>200804.92424242425</v>
      </c>
    </row>
    <row r="686" spans="1:19" x14ac:dyDescent="0.2">
      <c r="A686" t="s">
        <v>2190</v>
      </c>
      <c r="B686" t="s">
        <v>2190</v>
      </c>
      <c r="C686" t="s">
        <v>2191</v>
      </c>
      <c r="D686" t="s">
        <v>2190</v>
      </c>
      <c r="E686" t="s">
        <v>2190</v>
      </c>
      <c r="F686" t="s">
        <v>2191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9911.6161616160844</v>
      </c>
      <c r="Q686">
        <v>9911.6161616160844</v>
      </c>
      <c r="R686">
        <v>9911.6161616160844</v>
      </c>
      <c r="S686" s="67">
        <f t="shared" si="11"/>
        <v>29734.848484848255</v>
      </c>
    </row>
    <row r="687" spans="1:19" x14ac:dyDescent="0.2">
      <c r="A687" t="s">
        <v>2192</v>
      </c>
      <c r="B687" t="s">
        <v>2192</v>
      </c>
      <c r="C687" t="s">
        <v>2193</v>
      </c>
      <c r="D687" t="s">
        <v>2192</v>
      </c>
      <c r="E687" t="s">
        <v>2192</v>
      </c>
      <c r="F687" t="s">
        <v>2193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19491.792929292915</v>
      </c>
      <c r="P687">
        <v>19491.792929292915</v>
      </c>
      <c r="Q687">
        <v>19491.792929292915</v>
      </c>
      <c r="R687">
        <v>0</v>
      </c>
      <c r="S687" s="67">
        <f t="shared" si="11"/>
        <v>58475.378787878741</v>
      </c>
    </row>
    <row r="688" spans="1:19" x14ac:dyDescent="0.2">
      <c r="A688" t="s">
        <v>2194</v>
      </c>
      <c r="B688" t="s">
        <v>2194</v>
      </c>
      <c r="C688" t="s">
        <v>2195</v>
      </c>
      <c r="D688" t="s">
        <v>2194</v>
      </c>
      <c r="E688" t="s">
        <v>2194</v>
      </c>
      <c r="F688" t="s">
        <v>2195</v>
      </c>
      <c r="G688">
        <v>0</v>
      </c>
      <c r="H688">
        <v>0</v>
      </c>
      <c r="I688">
        <v>0</v>
      </c>
      <c r="J688">
        <v>8388.5732323232078</v>
      </c>
      <c r="K688">
        <v>8388.5732323232078</v>
      </c>
      <c r="L688">
        <v>8388.5732323232078</v>
      </c>
      <c r="M688">
        <v>8388.5732323232078</v>
      </c>
      <c r="N688">
        <v>8388.5732323232078</v>
      </c>
      <c r="O688">
        <v>8388.5732323232078</v>
      </c>
      <c r="P688">
        <v>0</v>
      </c>
      <c r="Q688">
        <v>0</v>
      </c>
      <c r="R688">
        <v>0</v>
      </c>
      <c r="S688" s="67">
        <f t="shared" si="11"/>
        <v>50331.439393939247</v>
      </c>
    </row>
    <row r="689" spans="1:19" x14ac:dyDescent="0.2">
      <c r="A689" t="s">
        <v>2196</v>
      </c>
      <c r="B689" t="s">
        <v>2196</v>
      </c>
      <c r="C689" t="s">
        <v>2197</v>
      </c>
      <c r="D689" t="s">
        <v>2196</v>
      </c>
      <c r="E689" t="s">
        <v>2196</v>
      </c>
      <c r="F689" t="s">
        <v>2197</v>
      </c>
      <c r="G689">
        <v>0</v>
      </c>
      <c r="H689">
        <v>0</v>
      </c>
      <c r="I689">
        <v>0</v>
      </c>
      <c r="J689">
        <v>2280.6186868686832</v>
      </c>
      <c r="K689">
        <v>2280.6186868686832</v>
      </c>
      <c r="L689">
        <v>2280.6186868686832</v>
      </c>
      <c r="M689">
        <v>2280.6186868686832</v>
      </c>
      <c r="N689">
        <v>2280.6186868686832</v>
      </c>
      <c r="O689">
        <v>2280.6186868686832</v>
      </c>
      <c r="P689">
        <v>0</v>
      </c>
      <c r="Q689">
        <v>0</v>
      </c>
      <c r="R689">
        <v>0</v>
      </c>
      <c r="S689" s="67">
        <f t="shared" si="11"/>
        <v>13683.7121212121</v>
      </c>
    </row>
    <row r="690" spans="1:19" x14ac:dyDescent="0.2">
      <c r="A690" t="s">
        <v>2198</v>
      </c>
      <c r="B690" t="s">
        <v>2198</v>
      </c>
      <c r="C690" t="s">
        <v>2199</v>
      </c>
      <c r="D690" t="s">
        <v>2198</v>
      </c>
      <c r="E690" t="s">
        <v>2198</v>
      </c>
      <c r="F690" t="s">
        <v>2199</v>
      </c>
      <c r="G690">
        <v>0</v>
      </c>
      <c r="H690">
        <v>0</v>
      </c>
      <c r="I690">
        <v>0</v>
      </c>
      <c r="J690">
        <v>8830.4924242424167</v>
      </c>
      <c r="K690">
        <v>8830.4924242424167</v>
      </c>
      <c r="L690">
        <v>8830.4924242424167</v>
      </c>
      <c r="M690">
        <v>8830.4924242424167</v>
      </c>
      <c r="N690">
        <v>8830.4924242424167</v>
      </c>
      <c r="O690">
        <v>8830.4924242424167</v>
      </c>
      <c r="P690">
        <v>0</v>
      </c>
      <c r="Q690">
        <v>0</v>
      </c>
      <c r="R690">
        <v>0</v>
      </c>
      <c r="S690" s="67">
        <f t="shared" si="11"/>
        <v>52982.9545454545</v>
      </c>
    </row>
    <row r="691" spans="1:19" x14ac:dyDescent="0.2">
      <c r="A691" t="s">
        <v>2200</v>
      </c>
      <c r="B691" t="s">
        <v>2200</v>
      </c>
      <c r="C691" t="s">
        <v>2201</v>
      </c>
      <c r="D691" t="s">
        <v>2200</v>
      </c>
      <c r="E691" t="s">
        <v>2200</v>
      </c>
      <c r="F691" t="s">
        <v>2201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19302.398989898917</v>
      </c>
      <c r="N691">
        <v>19302.398989898917</v>
      </c>
      <c r="O691">
        <v>19302.398989898917</v>
      </c>
      <c r="P691">
        <v>0</v>
      </c>
      <c r="Q691">
        <v>0</v>
      </c>
      <c r="R691">
        <v>0</v>
      </c>
      <c r="S691" s="67">
        <f t="shared" si="11"/>
        <v>57907.19696969675</v>
      </c>
    </row>
    <row r="692" spans="1:19" x14ac:dyDescent="0.2">
      <c r="A692" t="s">
        <v>2202</v>
      </c>
      <c r="B692" t="s">
        <v>2202</v>
      </c>
      <c r="C692" t="s">
        <v>2203</v>
      </c>
      <c r="D692" t="s">
        <v>2202</v>
      </c>
      <c r="E692" t="s">
        <v>2202</v>
      </c>
      <c r="F692" t="s">
        <v>2203</v>
      </c>
      <c r="G692">
        <v>7559.9747474747091</v>
      </c>
      <c r="H692">
        <v>7559.9747474747091</v>
      </c>
      <c r="I692">
        <v>7559.9747474747091</v>
      </c>
      <c r="J692">
        <v>7559.9747474747091</v>
      </c>
      <c r="K692">
        <v>7559.9747474747091</v>
      </c>
      <c r="L692">
        <v>7559.9747474747091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 s="67">
        <f t="shared" si="11"/>
        <v>45359.848484848262</v>
      </c>
    </row>
    <row r="693" spans="1:19" x14ac:dyDescent="0.2">
      <c r="A693" t="s">
        <v>2204</v>
      </c>
      <c r="B693" t="s">
        <v>2204</v>
      </c>
      <c r="C693" t="s">
        <v>2205</v>
      </c>
      <c r="D693" t="s">
        <v>2204</v>
      </c>
      <c r="E693" t="s">
        <v>2204</v>
      </c>
      <c r="F693" t="s">
        <v>2205</v>
      </c>
      <c r="G693">
        <v>13241.792929292917</v>
      </c>
      <c r="H693">
        <v>13241.792929292917</v>
      </c>
      <c r="I693">
        <v>13241.792929292917</v>
      </c>
      <c r="J693">
        <v>13241.792929292917</v>
      </c>
      <c r="K693">
        <v>13241.792929292917</v>
      </c>
      <c r="L693">
        <v>13241.792929292917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 s="67">
        <f t="shared" si="11"/>
        <v>79450.757575757496</v>
      </c>
    </row>
    <row r="694" spans="1:19" x14ac:dyDescent="0.2">
      <c r="A694" t="s">
        <v>2206</v>
      </c>
      <c r="B694" t="s">
        <v>2206</v>
      </c>
      <c r="C694" t="s">
        <v>2207</v>
      </c>
      <c r="D694" t="s">
        <v>2206</v>
      </c>
      <c r="E694" t="s">
        <v>2206</v>
      </c>
      <c r="F694" t="s">
        <v>2207</v>
      </c>
      <c r="G694">
        <v>0</v>
      </c>
      <c r="H694">
        <v>0</v>
      </c>
      <c r="I694">
        <v>0</v>
      </c>
      <c r="J694">
        <v>0</v>
      </c>
      <c r="K694">
        <v>15447.443181818126</v>
      </c>
      <c r="L694">
        <v>15447.443181818126</v>
      </c>
      <c r="M694">
        <v>15447.443181818126</v>
      </c>
      <c r="N694">
        <v>15447.443181818126</v>
      </c>
      <c r="O694">
        <v>27559.713363903003</v>
      </c>
      <c r="P694">
        <v>27559.713363903003</v>
      </c>
      <c r="Q694">
        <v>27559.713363903003</v>
      </c>
      <c r="R694">
        <v>0</v>
      </c>
      <c r="S694" s="67">
        <f t="shared" si="11"/>
        <v>144468.91281898151</v>
      </c>
    </row>
    <row r="695" spans="1:19" x14ac:dyDescent="0.2">
      <c r="A695" t="s">
        <v>2208</v>
      </c>
      <c r="B695" t="s">
        <v>2208</v>
      </c>
      <c r="C695" t="s">
        <v>2209</v>
      </c>
      <c r="D695" t="s">
        <v>2208</v>
      </c>
      <c r="E695" t="s">
        <v>2208</v>
      </c>
      <c r="F695" t="s">
        <v>2209</v>
      </c>
      <c r="G695">
        <v>0</v>
      </c>
      <c r="H695">
        <v>0</v>
      </c>
      <c r="I695">
        <v>0</v>
      </c>
      <c r="J695">
        <v>0</v>
      </c>
      <c r="K695">
        <v>15222.537878787874</v>
      </c>
      <c r="L695">
        <v>15222.537878787874</v>
      </c>
      <c r="M695">
        <v>15222.537878787874</v>
      </c>
      <c r="N695">
        <v>15222.537878787874</v>
      </c>
      <c r="O695">
        <v>36816.005675269807</v>
      </c>
      <c r="P695">
        <v>36816.005675269807</v>
      </c>
      <c r="Q695">
        <v>36816.005675269807</v>
      </c>
      <c r="R695">
        <v>36816.005675269807</v>
      </c>
      <c r="S695" s="67">
        <f t="shared" si="11"/>
        <v>208154.17421623075</v>
      </c>
    </row>
    <row r="696" spans="1:19" x14ac:dyDescent="0.2">
      <c r="A696" t="s">
        <v>2210</v>
      </c>
      <c r="B696" t="s">
        <v>2210</v>
      </c>
      <c r="C696" t="s">
        <v>2211</v>
      </c>
      <c r="D696" t="s">
        <v>2210</v>
      </c>
      <c r="E696" t="s">
        <v>2210</v>
      </c>
      <c r="F696" t="s">
        <v>2211</v>
      </c>
      <c r="G696">
        <v>0</v>
      </c>
      <c r="H696">
        <v>0</v>
      </c>
      <c r="I696">
        <v>0</v>
      </c>
      <c r="J696">
        <v>0</v>
      </c>
      <c r="K696">
        <v>22407.670454545438</v>
      </c>
      <c r="L696">
        <v>22407.670454545438</v>
      </c>
      <c r="M696">
        <v>22407.670454545438</v>
      </c>
      <c r="N696">
        <v>22407.670454545438</v>
      </c>
      <c r="O696">
        <v>86501.579912377507</v>
      </c>
      <c r="P696">
        <v>86501.579912377507</v>
      </c>
      <c r="Q696">
        <v>86501.579912377507</v>
      </c>
      <c r="R696">
        <v>0</v>
      </c>
      <c r="S696" s="67">
        <f t="shared" si="11"/>
        <v>349135.42155531427</v>
      </c>
    </row>
    <row r="697" spans="1:19" x14ac:dyDescent="0.2">
      <c r="A697" t="s">
        <v>2212</v>
      </c>
      <c r="B697" t="s">
        <v>2212</v>
      </c>
      <c r="C697" t="s">
        <v>2213</v>
      </c>
      <c r="D697" t="s">
        <v>2212</v>
      </c>
      <c r="E697" t="s">
        <v>2212</v>
      </c>
      <c r="F697" t="s">
        <v>2213</v>
      </c>
      <c r="G697">
        <v>0</v>
      </c>
      <c r="H697">
        <v>0</v>
      </c>
      <c r="I697">
        <v>0</v>
      </c>
      <c r="J697">
        <v>55634.469696969689</v>
      </c>
      <c r="K697">
        <v>55634.469696969689</v>
      </c>
      <c r="L697">
        <v>55634.469696969689</v>
      </c>
      <c r="M697">
        <v>55634.469696969689</v>
      </c>
      <c r="N697">
        <v>113890.37271211324</v>
      </c>
      <c r="O697">
        <v>113890.37271211324</v>
      </c>
      <c r="P697">
        <v>113890.37271211324</v>
      </c>
      <c r="Q697">
        <v>113890.37271211324</v>
      </c>
      <c r="R697">
        <v>113890.37271211324</v>
      </c>
      <c r="S697" s="67">
        <f t="shared" si="11"/>
        <v>791989.74234844488</v>
      </c>
    </row>
    <row r="698" spans="1:19" x14ac:dyDescent="0.2">
      <c r="A698" t="s">
        <v>2214</v>
      </c>
      <c r="B698" t="s">
        <v>2214</v>
      </c>
      <c r="C698" t="s">
        <v>2215</v>
      </c>
      <c r="D698" t="s">
        <v>2214</v>
      </c>
      <c r="E698" t="s">
        <v>2214</v>
      </c>
      <c r="F698" t="s">
        <v>2215</v>
      </c>
      <c r="G698">
        <v>0</v>
      </c>
      <c r="H698">
        <v>85262.784090908754</v>
      </c>
      <c r="I698">
        <v>85262.784090908754</v>
      </c>
      <c r="J698">
        <v>85262.784090908754</v>
      </c>
      <c r="K698">
        <v>85262.784090908754</v>
      </c>
      <c r="L698">
        <v>98374.584285303004</v>
      </c>
      <c r="M698">
        <v>98374.584285303004</v>
      </c>
      <c r="N698">
        <v>98374.584285303004</v>
      </c>
      <c r="O698">
        <v>98374.584285303004</v>
      </c>
      <c r="P698">
        <v>98374.584285303004</v>
      </c>
      <c r="Q698">
        <v>98374.584285303004</v>
      </c>
      <c r="R698">
        <v>0</v>
      </c>
      <c r="S698" s="67">
        <f t="shared" si="11"/>
        <v>931298.64207545307</v>
      </c>
    </row>
    <row r="699" spans="1:19" x14ac:dyDescent="0.2">
      <c r="A699" t="s">
        <v>2216</v>
      </c>
      <c r="B699" t="s">
        <v>2216</v>
      </c>
      <c r="C699" t="s">
        <v>2217</v>
      </c>
      <c r="D699" t="s">
        <v>2216</v>
      </c>
      <c r="E699" t="s">
        <v>2216</v>
      </c>
      <c r="F699" t="s">
        <v>2217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8049.2424242424167</v>
      </c>
      <c r="N699">
        <v>8049.2424242424167</v>
      </c>
      <c r="O699">
        <v>8049.2424242424167</v>
      </c>
      <c r="P699">
        <v>8049.2424242424167</v>
      </c>
      <c r="Q699">
        <v>8049.2424242424167</v>
      </c>
      <c r="R699">
        <v>8049.2424242424167</v>
      </c>
      <c r="S699" s="67">
        <f t="shared" si="11"/>
        <v>48295.4545454545</v>
      </c>
    </row>
    <row r="700" spans="1:19" x14ac:dyDescent="0.2">
      <c r="A700" t="s">
        <v>2218</v>
      </c>
      <c r="B700" t="s">
        <v>2218</v>
      </c>
      <c r="C700" t="s">
        <v>2219</v>
      </c>
      <c r="D700" t="s">
        <v>2218</v>
      </c>
      <c r="E700" t="s">
        <v>2218</v>
      </c>
      <c r="F700" t="s">
        <v>2219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5855.4292929292924</v>
      </c>
      <c r="N700">
        <v>5855.4292929292924</v>
      </c>
      <c r="O700">
        <v>5855.4292929292924</v>
      </c>
      <c r="P700">
        <v>5855.4292929292924</v>
      </c>
      <c r="Q700">
        <v>5855.4292929292924</v>
      </c>
      <c r="R700">
        <v>5855.4292929292924</v>
      </c>
      <c r="S700" s="67">
        <f t="shared" si="11"/>
        <v>35132.575757575753</v>
      </c>
    </row>
    <row r="701" spans="1:19" x14ac:dyDescent="0.2">
      <c r="A701" t="s">
        <v>2220</v>
      </c>
      <c r="B701" t="s">
        <v>2220</v>
      </c>
      <c r="C701" t="s">
        <v>2221</v>
      </c>
      <c r="D701" t="s">
        <v>2220</v>
      </c>
      <c r="E701" t="s">
        <v>2220</v>
      </c>
      <c r="F701" t="s">
        <v>2221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3953.5984848484836</v>
      </c>
      <c r="N701">
        <v>3953.5984848484836</v>
      </c>
      <c r="O701">
        <v>3953.5984848484836</v>
      </c>
      <c r="P701">
        <v>3953.5984848484836</v>
      </c>
      <c r="Q701">
        <v>3953.5984848484836</v>
      </c>
      <c r="R701">
        <v>3953.5984848484836</v>
      </c>
      <c r="S701" s="67">
        <f t="shared" si="11"/>
        <v>23721.590909090901</v>
      </c>
    </row>
    <row r="702" spans="1:19" x14ac:dyDescent="0.2">
      <c r="A702" t="s">
        <v>2222</v>
      </c>
      <c r="B702" t="s">
        <v>2222</v>
      </c>
      <c r="C702" t="s">
        <v>2223</v>
      </c>
      <c r="D702" t="s">
        <v>2222</v>
      </c>
      <c r="E702" t="s">
        <v>2222</v>
      </c>
      <c r="F702" t="s">
        <v>2223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29845.328282828254</v>
      </c>
      <c r="N702">
        <v>29845.328282828254</v>
      </c>
      <c r="O702">
        <v>29845.328282828254</v>
      </c>
      <c r="P702">
        <v>29845.328282828254</v>
      </c>
      <c r="Q702">
        <v>29845.328282828254</v>
      </c>
      <c r="R702">
        <v>29845.328282828254</v>
      </c>
      <c r="S702" s="67">
        <f t="shared" si="11"/>
        <v>179071.96969696955</v>
      </c>
    </row>
    <row r="703" spans="1:19" x14ac:dyDescent="0.2">
      <c r="A703" t="s">
        <v>2224</v>
      </c>
      <c r="B703" t="s">
        <v>2224</v>
      </c>
      <c r="C703" t="s">
        <v>2225</v>
      </c>
      <c r="D703" t="s">
        <v>2224</v>
      </c>
      <c r="E703" t="s">
        <v>2224</v>
      </c>
      <c r="F703" t="s">
        <v>2225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3898.358585858583</v>
      </c>
      <c r="N703">
        <v>3898.358585858583</v>
      </c>
      <c r="O703">
        <v>3898.358585858583</v>
      </c>
      <c r="P703">
        <v>3898.358585858583</v>
      </c>
      <c r="Q703">
        <v>3898.358585858583</v>
      </c>
      <c r="R703">
        <v>3898.358585858583</v>
      </c>
      <c r="S703" s="67">
        <f t="shared" si="11"/>
        <v>23390.151515151498</v>
      </c>
    </row>
    <row r="704" spans="1:19" x14ac:dyDescent="0.2">
      <c r="A704" t="s">
        <v>2226</v>
      </c>
      <c r="B704" t="s">
        <v>2226</v>
      </c>
      <c r="C704" t="s">
        <v>2227</v>
      </c>
      <c r="D704" t="s">
        <v>2226</v>
      </c>
      <c r="E704" t="s">
        <v>2226</v>
      </c>
      <c r="F704" t="s">
        <v>2227</v>
      </c>
      <c r="G704">
        <v>15964.330808080791</v>
      </c>
      <c r="H704">
        <v>15964.330808080791</v>
      </c>
      <c r="I704">
        <v>15964.330808080791</v>
      </c>
      <c r="J704">
        <v>15964.330808080791</v>
      </c>
      <c r="K704">
        <v>15964.330808080791</v>
      </c>
      <c r="L704">
        <v>15964.330808080791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s="67">
        <f t="shared" si="11"/>
        <v>95785.984848484746</v>
      </c>
    </row>
    <row r="705" spans="1:19" x14ac:dyDescent="0.2">
      <c r="A705" t="s">
        <v>2228</v>
      </c>
      <c r="B705" t="s">
        <v>2228</v>
      </c>
      <c r="C705" t="s">
        <v>2229</v>
      </c>
      <c r="D705" t="s">
        <v>2228</v>
      </c>
      <c r="E705" t="s">
        <v>2228</v>
      </c>
      <c r="F705" t="s">
        <v>2229</v>
      </c>
      <c r="G705">
        <v>8506.9444444444161</v>
      </c>
      <c r="H705">
        <v>8506.9444444444161</v>
      </c>
      <c r="I705">
        <v>8506.9444444444161</v>
      </c>
      <c r="J705">
        <v>8506.9444444444161</v>
      </c>
      <c r="K705">
        <v>8506.9444444444161</v>
      </c>
      <c r="L705">
        <v>8506.9444444444161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 s="67">
        <f t="shared" si="11"/>
        <v>51041.666666666497</v>
      </c>
    </row>
    <row r="706" spans="1:19" x14ac:dyDescent="0.2">
      <c r="A706" t="s">
        <v>2230</v>
      </c>
      <c r="B706" t="s">
        <v>2230</v>
      </c>
      <c r="C706" t="s">
        <v>2231</v>
      </c>
      <c r="D706" t="s">
        <v>2230</v>
      </c>
      <c r="E706" t="s">
        <v>2230</v>
      </c>
      <c r="F706" t="s">
        <v>2231</v>
      </c>
      <c r="G706">
        <v>5555.5555555555411</v>
      </c>
      <c r="H706">
        <v>5555.5555555555411</v>
      </c>
      <c r="I706">
        <v>5555.5555555555411</v>
      </c>
      <c r="J706">
        <v>5555.5555555555411</v>
      </c>
      <c r="K706">
        <v>5555.5555555555411</v>
      </c>
      <c r="L706">
        <v>5555.5555555555411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 s="67">
        <f t="shared" si="11"/>
        <v>33333.333333333248</v>
      </c>
    </row>
    <row r="707" spans="1:19" x14ac:dyDescent="0.2">
      <c r="A707" t="s">
        <v>2232</v>
      </c>
      <c r="B707" t="s">
        <v>2232</v>
      </c>
      <c r="C707" t="s">
        <v>2233</v>
      </c>
      <c r="D707" t="s">
        <v>2232</v>
      </c>
      <c r="E707" t="s">
        <v>2232</v>
      </c>
      <c r="F707" t="s">
        <v>2233</v>
      </c>
      <c r="G707">
        <v>0</v>
      </c>
      <c r="H707">
        <v>0</v>
      </c>
      <c r="I707">
        <v>0</v>
      </c>
      <c r="J707">
        <v>0</v>
      </c>
      <c r="K707">
        <v>13790.246212121188</v>
      </c>
      <c r="L707">
        <v>13790.246212121188</v>
      </c>
      <c r="M707">
        <v>13790.246212121188</v>
      </c>
      <c r="N707">
        <v>13790.246212121188</v>
      </c>
      <c r="O707">
        <v>22631.573748474173</v>
      </c>
      <c r="P707">
        <v>22631.573748474173</v>
      </c>
      <c r="Q707">
        <v>22631.573748474173</v>
      </c>
      <c r="R707">
        <v>0</v>
      </c>
      <c r="S707" s="67">
        <f t="shared" si="11"/>
        <v>123055.70609390727</v>
      </c>
    </row>
    <row r="708" spans="1:19" x14ac:dyDescent="0.2">
      <c r="A708" t="s">
        <v>2234</v>
      </c>
      <c r="B708" t="s">
        <v>2234</v>
      </c>
      <c r="C708" t="s">
        <v>2235</v>
      </c>
      <c r="D708" t="s">
        <v>2234</v>
      </c>
      <c r="E708" t="s">
        <v>2234</v>
      </c>
      <c r="F708" t="s">
        <v>2235</v>
      </c>
      <c r="G708">
        <v>0</v>
      </c>
      <c r="H708">
        <v>0</v>
      </c>
      <c r="I708">
        <v>0</v>
      </c>
      <c r="J708">
        <v>0</v>
      </c>
      <c r="K708">
        <v>16323.390151515123</v>
      </c>
      <c r="L708">
        <v>16323.390151515123</v>
      </c>
      <c r="M708">
        <v>16323.390151515123</v>
      </c>
      <c r="N708">
        <v>16323.390151515123</v>
      </c>
      <c r="O708">
        <v>48549.110816206594</v>
      </c>
      <c r="P708">
        <v>48549.110816206594</v>
      </c>
      <c r="Q708">
        <v>48549.110816206594</v>
      </c>
      <c r="R708">
        <v>0</v>
      </c>
      <c r="S708" s="67">
        <f t="shared" si="11"/>
        <v>210940.89305468026</v>
      </c>
    </row>
    <row r="709" spans="1:19" x14ac:dyDescent="0.2">
      <c r="A709" t="s">
        <v>2236</v>
      </c>
      <c r="B709" t="s">
        <v>2236</v>
      </c>
      <c r="C709" t="s">
        <v>2237</v>
      </c>
      <c r="D709" t="s">
        <v>2236</v>
      </c>
      <c r="E709" t="s">
        <v>2236</v>
      </c>
      <c r="F709" t="s">
        <v>2237</v>
      </c>
      <c r="G709">
        <v>14898.989898989874</v>
      </c>
      <c r="H709">
        <v>14898.989898989874</v>
      </c>
      <c r="I709">
        <v>14898.989898989874</v>
      </c>
      <c r="J709">
        <v>14898.989898989874</v>
      </c>
      <c r="K709">
        <v>14898.989898989874</v>
      </c>
      <c r="L709">
        <v>14898.989898989874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 s="67">
        <f t="shared" ref="S709:S772" si="12">SUM(G709:R709)</f>
        <v>89393.939393939247</v>
      </c>
    </row>
    <row r="710" spans="1:19" x14ac:dyDescent="0.2">
      <c r="A710" t="s">
        <v>2238</v>
      </c>
      <c r="B710" t="s">
        <v>2238</v>
      </c>
      <c r="C710" t="s">
        <v>2239</v>
      </c>
      <c r="D710" t="s">
        <v>2238</v>
      </c>
      <c r="E710" t="s">
        <v>2238</v>
      </c>
      <c r="F710" t="s">
        <v>2239</v>
      </c>
      <c r="G710">
        <v>58230.744949494583</v>
      </c>
      <c r="H710">
        <v>58230.744949494583</v>
      </c>
      <c r="I710">
        <v>58230.744949494583</v>
      </c>
      <c r="J710">
        <v>58230.744949494583</v>
      </c>
      <c r="K710">
        <v>58230.744949494583</v>
      </c>
      <c r="L710">
        <v>58230.744949494583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 s="67">
        <f t="shared" si="12"/>
        <v>349384.46969696751</v>
      </c>
    </row>
    <row r="711" spans="1:19" x14ac:dyDescent="0.2">
      <c r="A711" t="s">
        <v>2240</v>
      </c>
      <c r="B711" t="s">
        <v>2240</v>
      </c>
      <c r="C711" t="s">
        <v>764</v>
      </c>
      <c r="D711" t="s">
        <v>2240</v>
      </c>
      <c r="E711" t="s">
        <v>2240</v>
      </c>
      <c r="F711" t="s">
        <v>764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155660.00889872861</v>
      </c>
      <c r="M711">
        <v>155660.00889872861</v>
      </c>
      <c r="N711">
        <v>155660.00889872861</v>
      </c>
      <c r="O711">
        <v>0</v>
      </c>
      <c r="P711">
        <v>0</v>
      </c>
      <c r="Q711">
        <v>0</v>
      </c>
      <c r="R711">
        <v>0</v>
      </c>
      <c r="S711" s="67">
        <f t="shared" si="12"/>
        <v>466980.02669618581</v>
      </c>
    </row>
    <row r="712" spans="1:19" x14ac:dyDescent="0.2">
      <c r="A712" t="s">
        <v>2241</v>
      </c>
      <c r="B712" t="s">
        <v>2241</v>
      </c>
      <c r="C712" t="s">
        <v>2242</v>
      </c>
      <c r="D712" t="s">
        <v>2241</v>
      </c>
      <c r="E712" t="s">
        <v>2241</v>
      </c>
      <c r="F712" t="s">
        <v>2242</v>
      </c>
      <c r="G712">
        <v>0</v>
      </c>
      <c r="H712">
        <v>0</v>
      </c>
      <c r="I712">
        <v>0</v>
      </c>
      <c r="J712">
        <v>19799.558080808085</v>
      </c>
      <c r="K712">
        <v>19799.558080808085</v>
      </c>
      <c r="L712">
        <v>19799.558080808085</v>
      </c>
      <c r="M712">
        <v>19799.558080808085</v>
      </c>
      <c r="N712">
        <v>19799.558080808085</v>
      </c>
      <c r="O712">
        <v>19799.558080808085</v>
      </c>
      <c r="P712">
        <v>0</v>
      </c>
      <c r="Q712">
        <v>0</v>
      </c>
      <c r="R712">
        <v>0</v>
      </c>
      <c r="S712" s="67">
        <f t="shared" si="12"/>
        <v>118797.34848484851</v>
      </c>
    </row>
    <row r="713" spans="1:19" x14ac:dyDescent="0.2">
      <c r="A713" t="s">
        <v>2243</v>
      </c>
      <c r="B713" t="s">
        <v>2243</v>
      </c>
      <c r="C713" t="s">
        <v>2244</v>
      </c>
      <c r="D713" t="s">
        <v>2243</v>
      </c>
      <c r="E713" t="s">
        <v>2243</v>
      </c>
      <c r="F713" t="s">
        <v>2244</v>
      </c>
      <c r="G713">
        <v>0</v>
      </c>
      <c r="H713">
        <v>0</v>
      </c>
      <c r="I713">
        <v>0</v>
      </c>
      <c r="J713">
        <v>29561.237373737375</v>
      </c>
      <c r="K713">
        <v>29561.237373737375</v>
      </c>
      <c r="L713">
        <v>29561.237373737375</v>
      </c>
      <c r="M713">
        <v>29561.237373737375</v>
      </c>
      <c r="N713">
        <v>29561.237373737375</v>
      </c>
      <c r="O713">
        <v>29561.237373737375</v>
      </c>
      <c r="P713">
        <v>0</v>
      </c>
      <c r="Q713">
        <v>0</v>
      </c>
      <c r="R713">
        <v>0</v>
      </c>
      <c r="S713" s="67">
        <f t="shared" si="12"/>
        <v>177367.42424242425</v>
      </c>
    </row>
    <row r="714" spans="1:19" x14ac:dyDescent="0.2">
      <c r="A714" t="s">
        <v>2245</v>
      </c>
      <c r="B714" t="s">
        <v>2245</v>
      </c>
      <c r="C714" t="s">
        <v>2246</v>
      </c>
      <c r="D714" t="s">
        <v>2245</v>
      </c>
      <c r="E714" t="s">
        <v>2245</v>
      </c>
      <c r="F714" t="s">
        <v>2246</v>
      </c>
      <c r="G714">
        <v>10527.146464646459</v>
      </c>
      <c r="H714">
        <v>10527.146464646459</v>
      </c>
      <c r="I714">
        <v>10527.146464646459</v>
      </c>
      <c r="J714">
        <v>10527.146464646459</v>
      </c>
      <c r="K714">
        <v>10527.146464646459</v>
      </c>
      <c r="L714">
        <v>10527.146464646459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 s="67">
        <f t="shared" si="12"/>
        <v>63162.878787878755</v>
      </c>
    </row>
    <row r="715" spans="1:19" x14ac:dyDescent="0.2">
      <c r="A715" t="s">
        <v>2247</v>
      </c>
      <c r="B715" t="s">
        <v>2247</v>
      </c>
      <c r="C715" t="s">
        <v>2248</v>
      </c>
      <c r="D715" t="s">
        <v>2247</v>
      </c>
      <c r="E715" t="s">
        <v>2247</v>
      </c>
      <c r="F715" t="s">
        <v>2248</v>
      </c>
      <c r="G715">
        <v>5958.0176767676667</v>
      </c>
      <c r="H715">
        <v>5958.0176767676667</v>
      </c>
      <c r="I715">
        <v>5958.0176767676667</v>
      </c>
      <c r="J715">
        <v>5958.0176767676667</v>
      </c>
      <c r="K715">
        <v>5958.0176767676667</v>
      </c>
      <c r="L715">
        <v>5958.0176767676667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 s="67">
        <f t="shared" si="12"/>
        <v>35748.106060605998</v>
      </c>
    </row>
    <row r="716" spans="1:19" x14ac:dyDescent="0.2">
      <c r="A716" t="s">
        <v>2249</v>
      </c>
      <c r="B716" t="s">
        <v>2249</v>
      </c>
      <c r="C716" t="s">
        <v>2250</v>
      </c>
      <c r="D716" t="s">
        <v>2249</v>
      </c>
      <c r="E716" t="s">
        <v>2249</v>
      </c>
      <c r="F716" t="s">
        <v>2250</v>
      </c>
      <c r="G716">
        <v>24936.868686868664</v>
      </c>
      <c r="H716">
        <v>24936.868686868664</v>
      </c>
      <c r="I716">
        <v>24936.868686868664</v>
      </c>
      <c r="J716">
        <v>24936.868686868664</v>
      </c>
      <c r="K716">
        <v>24936.868686868664</v>
      </c>
      <c r="L716">
        <v>24936.868686868664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 s="67">
        <f t="shared" si="12"/>
        <v>149621.21212121198</v>
      </c>
    </row>
    <row r="717" spans="1:19" x14ac:dyDescent="0.2">
      <c r="A717" t="s">
        <v>2251</v>
      </c>
      <c r="B717" t="s">
        <v>2251</v>
      </c>
      <c r="C717" t="s">
        <v>2252</v>
      </c>
      <c r="D717" t="s">
        <v>2251</v>
      </c>
      <c r="E717" t="s">
        <v>2251</v>
      </c>
      <c r="F717" t="s">
        <v>2252</v>
      </c>
      <c r="G717">
        <v>8459.5959595959594</v>
      </c>
      <c r="H717">
        <v>8459.5959595959594</v>
      </c>
      <c r="I717">
        <v>8459.5959595959594</v>
      </c>
      <c r="J717">
        <v>8459.5959595959594</v>
      </c>
      <c r="K717">
        <v>8459.5959595959594</v>
      </c>
      <c r="L717">
        <v>8459.5959595959594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 s="67">
        <f t="shared" si="12"/>
        <v>50757.575757575753</v>
      </c>
    </row>
    <row r="718" spans="1:19" x14ac:dyDescent="0.2">
      <c r="A718" t="s">
        <v>2253</v>
      </c>
      <c r="B718" t="s">
        <v>2253</v>
      </c>
      <c r="C718" t="s">
        <v>2254</v>
      </c>
      <c r="D718" t="s">
        <v>2253</v>
      </c>
      <c r="E718" t="s">
        <v>2253</v>
      </c>
      <c r="F718" t="s">
        <v>2254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11079.545454545418</v>
      </c>
      <c r="N718">
        <v>11079.545454545418</v>
      </c>
      <c r="O718">
        <v>11079.545454545418</v>
      </c>
      <c r="P718">
        <v>11079.545454545418</v>
      </c>
      <c r="Q718">
        <v>11079.545454545418</v>
      </c>
      <c r="R718">
        <v>11079.545454545418</v>
      </c>
      <c r="S718" s="67">
        <f t="shared" si="12"/>
        <v>66477.272727272502</v>
      </c>
    </row>
    <row r="719" spans="1:19" x14ac:dyDescent="0.2">
      <c r="A719" t="s">
        <v>2255</v>
      </c>
      <c r="B719" t="s">
        <v>2255</v>
      </c>
      <c r="C719" t="s">
        <v>2256</v>
      </c>
      <c r="D719" t="s">
        <v>2255</v>
      </c>
      <c r="E719" t="s">
        <v>2255</v>
      </c>
      <c r="F719" t="s">
        <v>2256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25323.547979797961</v>
      </c>
      <c r="N719">
        <v>25323.547979797961</v>
      </c>
      <c r="O719">
        <v>25323.547979797961</v>
      </c>
      <c r="P719">
        <v>25323.547979797961</v>
      </c>
      <c r="Q719">
        <v>25323.547979797961</v>
      </c>
      <c r="R719">
        <v>25323.547979797961</v>
      </c>
      <c r="S719" s="67">
        <f t="shared" si="12"/>
        <v>151941.28787878776</v>
      </c>
    </row>
    <row r="720" spans="1:19" x14ac:dyDescent="0.2">
      <c r="A720" t="s">
        <v>2257</v>
      </c>
      <c r="B720" t="s">
        <v>2257</v>
      </c>
      <c r="C720" t="s">
        <v>2258</v>
      </c>
      <c r="D720" t="s">
        <v>2257</v>
      </c>
      <c r="E720" t="s">
        <v>2257</v>
      </c>
      <c r="F720" t="s">
        <v>2258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18110.795454545416</v>
      </c>
      <c r="N720">
        <v>18110.795454545416</v>
      </c>
      <c r="O720">
        <v>18110.795454545416</v>
      </c>
      <c r="P720">
        <v>18110.795454545416</v>
      </c>
      <c r="Q720">
        <v>18110.795454545416</v>
      </c>
      <c r="R720">
        <v>18110.795454545416</v>
      </c>
      <c r="S720" s="67">
        <f t="shared" si="12"/>
        <v>108664.77272727249</v>
      </c>
    </row>
    <row r="721" spans="1:19" x14ac:dyDescent="0.2">
      <c r="A721" t="s">
        <v>2259</v>
      </c>
      <c r="B721" t="s">
        <v>2259</v>
      </c>
      <c r="C721" t="s">
        <v>2260</v>
      </c>
      <c r="D721" t="s">
        <v>2259</v>
      </c>
      <c r="E721" t="s">
        <v>2259</v>
      </c>
      <c r="F721" t="s">
        <v>2260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25631.313131313083</v>
      </c>
      <c r="Q721">
        <v>25631.313131313083</v>
      </c>
      <c r="R721">
        <v>25631.313131313083</v>
      </c>
      <c r="S721" s="67">
        <f t="shared" si="12"/>
        <v>76893.939393939247</v>
      </c>
    </row>
    <row r="722" spans="1:19" x14ac:dyDescent="0.2">
      <c r="A722" t="s">
        <v>2261</v>
      </c>
      <c r="B722" t="s">
        <v>2261</v>
      </c>
      <c r="C722" t="s">
        <v>2262</v>
      </c>
      <c r="D722" t="s">
        <v>2261</v>
      </c>
      <c r="E722" t="s">
        <v>2261</v>
      </c>
      <c r="F722" t="s">
        <v>2262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25868.0555555555</v>
      </c>
      <c r="P722">
        <v>25868.0555555555</v>
      </c>
      <c r="Q722">
        <v>25868.0555555555</v>
      </c>
      <c r="R722">
        <v>0</v>
      </c>
      <c r="S722" s="67">
        <f t="shared" si="12"/>
        <v>77604.166666666497</v>
      </c>
    </row>
    <row r="723" spans="1:19" x14ac:dyDescent="0.2">
      <c r="A723" t="s">
        <v>2263</v>
      </c>
      <c r="B723" t="s">
        <v>2263</v>
      </c>
      <c r="C723" t="s">
        <v>2264</v>
      </c>
      <c r="D723" t="s">
        <v>2263</v>
      </c>
      <c r="E723" t="s">
        <v>2263</v>
      </c>
      <c r="F723" t="s">
        <v>2264</v>
      </c>
      <c r="G723">
        <v>5624.9999999999936</v>
      </c>
      <c r="H723">
        <v>5624.9999999999936</v>
      </c>
      <c r="I723">
        <v>5624.9999999999936</v>
      </c>
      <c r="J723">
        <v>5624.9999999999936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 s="67">
        <f t="shared" si="12"/>
        <v>22499.999999999975</v>
      </c>
    </row>
    <row r="724" spans="1:19" x14ac:dyDescent="0.2">
      <c r="A724" t="s">
        <v>2265</v>
      </c>
      <c r="B724" t="s">
        <v>2265</v>
      </c>
      <c r="C724" t="s">
        <v>2266</v>
      </c>
      <c r="D724" t="s">
        <v>2265</v>
      </c>
      <c r="E724" t="s">
        <v>2265</v>
      </c>
      <c r="F724" t="s">
        <v>2266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7308.2386363636124</v>
      </c>
      <c r="N724">
        <v>7308.2386363636124</v>
      </c>
      <c r="O724">
        <v>7308.2386363636124</v>
      </c>
      <c r="P724">
        <v>7308.2386363636124</v>
      </c>
      <c r="Q724">
        <v>0</v>
      </c>
      <c r="R724">
        <v>0</v>
      </c>
      <c r="S724" s="67">
        <f t="shared" si="12"/>
        <v>29232.95454545445</v>
      </c>
    </row>
    <row r="725" spans="1:19" x14ac:dyDescent="0.2">
      <c r="A725" t="s">
        <v>2267</v>
      </c>
      <c r="B725" t="s">
        <v>2267</v>
      </c>
      <c r="C725" t="s">
        <v>2268</v>
      </c>
      <c r="D725" t="s">
        <v>2267</v>
      </c>
      <c r="E725" t="s">
        <v>2267</v>
      </c>
      <c r="F725" t="s">
        <v>2268</v>
      </c>
      <c r="G725">
        <v>49573.863636363596</v>
      </c>
      <c r="H725">
        <v>49573.863636363596</v>
      </c>
      <c r="I725">
        <v>49573.863636363596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 s="67">
        <f t="shared" si="12"/>
        <v>148721.5909090908</v>
      </c>
    </row>
    <row r="726" spans="1:19" x14ac:dyDescent="0.2">
      <c r="A726" t="s">
        <v>2269</v>
      </c>
      <c r="B726" t="s">
        <v>2269</v>
      </c>
      <c r="C726" t="s">
        <v>2270</v>
      </c>
      <c r="D726" t="s">
        <v>2269</v>
      </c>
      <c r="E726" t="s">
        <v>2269</v>
      </c>
      <c r="F726" t="s">
        <v>2270</v>
      </c>
      <c r="G726">
        <v>0</v>
      </c>
      <c r="H726">
        <v>0</v>
      </c>
      <c r="I726">
        <v>0</v>
      </c>
      <c r="J726">
        <v>62024.147727272437</v>
      </c>
      <c r="K726">
        <v>62024.147727272437</v>
      </c>
      <c r="L726">
        <v>62024.147727272437</v>
      </c>
      <c r="M726">
        <v>62024.147727272437</v>
      </c>
      <c r="N726">
        <v>0</v>
      </c>
      <c r="O726">
        <v>0</v>
      </c>
      <c r="P726">
        <v>0</v>
      </c>
      <c r="Q726">
        <v>0</v>
      </c>
      <c r="R726">
        <v>0</v>
      </c>
      <c r="S726" s="67">
        <f t="shared" si="12"/>
        <v>248096.59090908975</v>
      </c>
    </row>
    <row r="727" spans="1:19" x14ac:dyDescent="0.2">
      <c r="A727" t="s">
        <v>2271</v>
      </c>
      <c r="B727" t="s">
        <v>2271</v>
      </c>
      <c r="C727" t="s">
        <v>2272</v>
      </c>
      <c r="D727" t="s">
        <v>2271</v>
      </c>
      <c r="E727" t="s">
        <v>2271</v>
      </c>
      <c r="F727" t="s">
        <v>2272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16800.426136363614</v>
      </c>
      <c r="N727">
        <v>16800.426136363614</v>
      </c>
      <c r="O727">
        <v>16800.426136363614</v>
      </c>
      <c r="P727">
        <v>16800.426136363614</v>
      </c>
      <c r="Q727">
        <v>0</v>
      </c>
      <c r="R727">
        <v>0</v>
      </c>
      <c r="S727" s="67">
        <f t="shared" si="12"/>
        <v>67201.704545454457</v>
      </c>
    </row>
    <row r="728" spans="1:19" x14ac:dyDescent="0.2">
      <c r="A728" t="s">
        <v>2273</v>
      </c>
      <c r="B728" t="s">
        <v>2273</v>
      </c>
      <c r="C728" t="s">
        <v>2274</v>
      </c>
      <c r="D728" t="s">
        <v>2273</v>
      </c>
      <c r="E728" t="s">
        <v>2273</v>
      </c>
      <c r="F728" t="s">
        <v>2274</v>
      </c>
      <c r="G728">
        <v>0</v>
      </c>
      <c r="H728">
        <v>0</v>
      </c>
      <c r="I728">
        <v>0</v>
      </c>
      <c r="J728">
        <v>14676.136363636335</v>
      </c>
      <c r="K728">
        <v>14676.136363636335</v>
      </c>
      <c r="L728">
        <v>14676.136363636335</v>
      </c>
      <c r="M728">
        <v>14676.136363636335</v>
      </c>
      <c r="N728">
        <v>14676.136363636335</v>
      </c>
      <c r="O728">
        <v>0</v>
      </c>
      <c r="P728">
        <v>0</v>
      </c>
      <c r="Q728">
        <v>0</v>
      </c>
      <c r="R728">
        <v>0</v>
      </c>
      <c r="S728" s="67">
        <f t="shared" si="12"/>
        <v>73380.681818181678</v>
      </c>
    </row>
    <row r="729" spans="1:19" x14ac:dyDescent="0.2">
      <c r="A729" t="s">
        <v>2275</v>
      </c>
      <c r="B729" t="s">
        <v>2275</v>
      </c>
      <c r="C729" t="s">
        <v>2276</v>
      </c>
      <c r="D729" t="s">
        <v>2275</v>
      </c>
      <c r="E729" t="s">
        <v>2275</v>
      </c>
      <c r="F729" t="s">
        <v>2276</v>
      </c>
      <c r="G729">
        <v>0</v>
      </c>
      <c r="H729">
        <v>0</v>
      </c>
      <c r="I729">
        <v>0</v>
      </c>
      <c r="J729">
        <v>4210.2272727272702</v>
      </c>
      <c r="K729">
        <v>4210.2272727272702</v>
      </c>
      <c r="L729">
        <v>4210.2272727272702</v>
      </c>
      <c r="M729">
        <v>4210.2272727272702</v>
      </c>
      <c r="N729">
        <v>4210.2272727272702</v>
      </c>
      <c r="O729">
        <v>0</v>
      </c>
      <c r="P729">
        <v>0</v>
      </c>
      <c r="Q729">
        <v>0</v>
      </c>
      <c r="R729">
        <v>0</v>
      </c>
      <c r="S729" s="67">
        <f t="shared" si="12"/>
        <v>21051.136363636353</v>
      </c>
    </row>
    <row r="730" spans="1:19" x14ac:dyDescent="0.2">
      <c r="A730" t="s">
        <v>2277</v>
      </c>
      <c r="B730" t="s">
        <v>2277</v>
      </c>
      <c r="C730" t="s">
        <v>2278</v>
      </c>
      <c r="D730" t="s">
        <v>2277</v>
      </c>
      <c r="E730" t="s">
        <v>2277</v>
      </c>
      <c r="F730" t="s">
        <v>2278</v>
      </c>
      <c r="G730">
        <v>31974.431818181776</v>
      </c>
      <c r="H730">
        <v>31974.431818181776</v>
      </c>
      <c r="I730">
        <v>31974.431818181776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 s="67">
        <f t="shared" si="12"/>
        <v>95923.295454545325</v>
      </c>
    </row>
    <row r="731" spans="1:19" x14ac:dyDescent="0.2">
      <c r="A731" t="s">
        <v>2279</v>
      </c>
      <c r="B731" t="s">
        <v>2279</v>
      </c>
      <c r="C731" t="s">
        <v>2280</v>
      </c>
      <c r="D731" t="s">
        <v>2279</v>
      </c>
      <c r="E731" t="s">
        <v>2279</v>
      </c>
      <c r="F731" t="s">
        <v>2280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11761.363636363574</v>
      </c>
      <c r="N731">
        <v>11761.363636363574</v>
      </c>
      <c r="O731">
        <v>11761.363636363574</v>
      </c>
      <c r="P731">
        <v>0</v>
      </c>
      <c r="Q731">
        <v>0</v>
      </c>
      <c r="R731">
        <v>0</v>
      </c>
      <c r="S731" s="67">
        <f t="shared" si="12"/>
        <v>35284.090909090723</v>
      </c>
    </row>
    <row r="732" spans="1:19" x14ac:dyDescent="0.2">
      <c r="A732" t="s">
        <v>2281</v>
      </c>
      <c r="B732" t="s">
        <v>2281</v>
      </c>
      <c r="C732" t="s">
        <v>2282</v>
      </c>
      <c r="D732" t="s">
        <v>2281</v>
      </c>
      <c r="E732" t="s">
        <v>2281</v>
      </c>
      <c r="F732" t="s">
        <v>2282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23027.146464646459</v>
      </c>
      <c r="N732">
        <v>23027.146464646459</v>
      </c>
      <c r="O732">
        <v>23027.146464646459</v>
      </c>
      <c r="P732">
        <v>23027.146464646459</v>
      </c>
      <c r="Q732">
        <v>23027.146464646459</v>
      </c>
      <c r="R732">
        <v>23027.146464646459</v>
      </c>
      <c r="S732" s="67">
        <f t="shared" si="12"/>
        <v>138162.87878787876</v>
      </c>
    </row>
    <row r="733" spans="1:19" x14ac:dyDescent="0.2">
      <c r="A733" t="s">
        <v>2283</v>
      </c>
      <c r="B733" t="s">
        <v>2283</v>
      </c>
      <c r="C733" t="s">
        <v>2284</v>
      </c>
      <c r="D733" t="s">
        <v>2283</v>
      </c>
      <c r="E733" t="s">
        <v>2283</v>
      </c>
      <c r="F733" t="s">
        <v>2284</v>
      </c>
      <c r="G733">
        <v>0</v>
      </c>
      <c r="H733">
        <v>0</v>
      </c>
      <c r="I733">
        <v>0</v>
      </c>
      <c r="J733">
        <v>10874.368686868665</v>
      </c>
      <c r="K733">
        <v>10874.368686868665</v>
      </c>
      <c r="L733">
        <v>10874.368686868665</v>
      </c>
      <c r="M733">
        <v>10874.368686868665</v>
      </c>
      <c r="N733">
        <v>10874.368686868665</v>
      </c>
      <c r="O733">
        <v>10874.368686868665</v>
      </c>
      <c r="P733">
        <v>0</v>
      </c>
      <c r="Q733">
        <v>0</v>
      </c>
      <c r="R733">
        <v>0</v>
      </c>
      <c r="S733" s="67">
        <f t="shared" si="12"/>
        <v>65246.212121211989</v>
      </c>
    </row>
    <row r="734" spans="1:19" x14ac:dyDescent="0.2">
      <c r="A734" t="s">
        <v>2285</v>
      </c>
      <c r="B734" t="s">
        <v>2285</v>
      </c>
      <c r="C734" t="s">
        <v>2286</v>
      </c>
      <c r="D734" t="s">
        <v>2285</v>
      </c>
      <c r="E734" t="s">
        <v>2285</v>
      </c>
      <c r="F734" t="s">
        <v>2286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6298.2954545454459</v>
      </c>
      <c r="N734">
        <v>6298.2954545454459</v>
      </c>
      <c r="O734">
        <v>6298.2954545454459</v>
      </c>
      <c r="P734">
        <v>6298.2954545454459</v>
      </c>
      <c r="Q734">
        <v>6298.2954545454459</v>
      </c>
      <c r="R734">
        <v>0</v>
      </c>
      <c r="S734" s="67">
        <f t="shared" si="12"/>
        <v>31491.477272727228</v>
      </c>
    </row>
    <row r="735" spans="1:19" x14ac:dyDescent="0.2">
      <c r="A735" t="s">
        <v>2287</v>
      </c>
      <c r="B735" t="s">
        <v>2287</v>
      </c>
      <c r="C735" t="s">
        <v>2288</v>
      </c>
      <c r="D735" t="s">
        <v>2287</v>
      </c>
      <c r="E735" t="s">
        <v>2287</v>
      </c>
      <c r="F735" t="s">
        <v>2288</v>
      </c>
      <c r="G735">
        <v>0</v>
      </c>
      <c r="H735">
        <v>0</v>
      </c>
      <c r="I735">
        <v>0</v>
      </c>
      <c r="J735">
        <v>0</v>
      </c>
      <c r="K735">
        <v>19483.901515151498</v>
      </c>
      <c r="L735">
        <v>19483.901515151498</v>
      </c>
      <c r="M735">
        <v>19483.901515151498</v>
      </c>
      <c r="N735">
        <v>19483.901515151498</v>
      </c>
      <c r="O735">
        <v>110341.35401671244</v>
      </c>
      <c r="P735">
        <v>110341.35401671244</v>
      </c>
      <c r="Q735">
        <v>110341.35401671244</v>
      </c>
      <c r="R735">
        <v>0</v>
      </c>
      <c r="S735" s="67">
        <f t="shared" si="12"/>
        <v>408959.66811074334</v>
      </c>
    </row>
    <row r="736" spans="1:19" x14ac:dyDescent="0.2">
      <c r="A736" t="s">
        <v>2289</v>
      </c>
      <c r="B736" t="s">
        <v>2289</v>
      </c>
      <c r="C736" t="s">
        <v>2290</v>
      </c>
      <c r="D736" t="s">
        <v>2289</v>
      </c>
      <c r="E736" t="s">
        <v>2289</v>
      </c>
      <c r="F736" t="s">
        <v>2290</v>
      </c>
      <c r="G736">
        <v>0</v>
      </c>
      <c r="H736">
        <v>0</v>
      </c>
      <c r="I736">
        <v>0</v>
      </c>
      <c r="J736">
        <v>4285.0378787878753</v>
      </c>
      <c r="K736">
        <v>4285.0378787878753</v>
      </c>
      <c r="L736">
        <v>4285.0378787878753</v>
      </c>
      <c r="M736">
        <v>4285.0378787878753</v>
      </c>
      <c r="N736">
        <v>4285.0378787878753</v>
      </c>
      <c r="O736">
        <v>4285.0378787878753</v>
      </c>
      <c r="P736">
        <v>0</v>
      </c>
      <c r="Q736">
        <v>0</v>
      </c>
      <c r="R736">
        <v>0</v>
      </c>
      <c r="S736" s="67">
        <f t="shared" si="12"/>
        <v>25710.227272727254</v>
      </c>
    </row>
    <row r="737" spans="1:19" x14ac:dyDescent="0.2">
      <c r="A737" t="s">
        <v>2291</v>
      </c>
      <c r="B737" t="s">
        <v>2291</v>
      </c>
      <c r="C737" t="s">
        <v>2292</v>
      </c>
      <c r="D737" t="s">
        <v>2291</v>
      </c>
      <c r="E737" t="s">
        <v>2291</v>
      </c>
      <c r="F737" t="s">
        <v>2292</v>
      </c>
      <c r="G737">
        <v>8159.7222222222081</v>
      </c>
      <c r="H737">
        <v>8159.7222222222081</v>
      </c>
      <c r="I737">
        <v>8159.7222222222081</v>
      </c>
      <c r="J737">
        <v>8159.7222222222081</v>
      </c>
      <c r="K737">
        <v>8159.7222222222081</v>
      </c>
      <c r="L737">
        <v>8159.7222222222081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 s="67">
        <f t="shared" si="12"/>
        <v>48958.333333333241</v>
      </c>
    </row>
    <row r="738" spans="1:19" x14ac:dyDescent="0.2">
      <c r="A738" t="s">
        <v>2293</v>
      </c>
      <c r="B738" t="s">
        <v>2293</v>
      </c>
      <c r="C738" t="s">
        <v>2294</v>
      </c>
      <c r="D738" t="s">
        <v>2293</v>
      </c>
      <c r="E738" t="s">
        <v>2293</v>
      </c>
      <c r="F738" t="s">
        <v>2294</v>
      </c>
      <c r="G738">
        <v>19190.340909090901</v>
      </c>
      <c r="H738">
        <v>19190.340909090901</v>
      </c>
      <c r="I738">
        <v>19190.340909090901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 s="67">
        <f t="shared" si="12"/>
        <v>57571.022727272706</v>
      </c>
    </row>
    <row r="739" spans="1:19" x14ac:dyDescent="0.2">
      <c r="A739" t="s">
        <v>2295</v>
      </c>
      <c r="B739" t="s">
        <v>2295</v>
      </c>
      <c r="C739" t="s">
        <v>2296</v>
      </c>
      <c r="D739" t="s">
        <v>2295</v>
      </c>
      <c r="E739" t="s">
        <v>2295</v>
      </c>
      <c r="F739" t="s">
        <v>2296</v>
      </c>
      <c r="G739">
        <v>10514.914772727263</v>
      </c>
      <c r="H739">
        <v>10514.914772727263</v>
      </c>
      <c r="I739">
        <v>10514.914772727263</v>
      </c>
      <c r="J739">
        <v>10514.914772727263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 s="67">
        <f t="shared" si="12"/>
        <v>42059.659090909052</v>
      </c>
    </row>
    <row r="740" spans="1:19" x14ac:dyDescent="0.2">
      <c r="A740" t="s">
        <v>2297</v>
      </c>
      <c r="B740" t="s">
        <v>2297</v>
      </c>
      <c r="C740" t="s">
        <v>2298</v>
      </c>
      <c r="D740" t="s">
        <v>2297</v>
      </c>
      <c r="E740" t="s">
        <v>2297</v>
      </c>
      <c r="F740" t="s">
        <v>2298</v>
      </c>
      <c r="G740">
        <v>6377.8409090908872</v>
      </c>
      <c r="H740">
        <v>6377.8409090908872</v>
      </c>
      <c r="I740">
        <v>6377.8409090908872</v>
      </c>
      <c r="J740">
        <v>6377.8409090908872</v>
      </c>
      <c r="K740">
        <v>6377.8409090908872</v>
      </c>
      <c r="L740">
        <v>6377.8409090908872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 s="67">
        <f t="shared" si="12"/>
        <v>38267.045454545325</v>
      </c>
    </row>
    <row r="741" spans="1:19" x14ac:dyDescent="0.2">
      <c r="A741" t="s">
        <v>2299</v>
      </c>
      <c r="B741" t="s">
        <v>2299</v>
      </c>
      <c r="C741" t="s">
        <v>2300</v>
      </c>
      <c r="D741" t="s">
        <v>2299</v>
      </c>
      <c r="E741" t="s">
        <v>2299</v>
      </c>
      <c r="F741" t="s">
        <v>2300</v>
      </c>
      <c r="G741">
        <v>24980.113636363618</v>
      </c>
      <c r="H741">
        <v>24980.113636363618</v>
      </c>
      <c r="I741">
        <v>24980.113636363618</v>
      </c>
      <c r="J741">
        <v>24980.113636363618</v>
      </c>
      <c r="K741">
        <v>24980.113636363618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 s="67">
        <f t="shared" si="12"/>
        <v>124900.56818181809</v>
      </c>
    </row>
    <row r="742" spans="1:19" x14ac:dyDescent="0.2">
      <c r="A742" t="s">
        <v>2301</v>
      </c>
      <c r="B742" t="s">
        <v>2301</v>
      </c>
      <c r="C742" t="s">
        <v>2302</v>
      </c>
      <c r="D742" t="s">
        <v>2301</v>
      </c>
      <c r="E742" t="s">
        <v>2301</v>
      </c>
      <c r="F742" t="s">
        <v>2302</v>
      </c>
      <c r="G742">
        <v>61502.130681818067</v>
      </c>
      <c r="H742">
        <v>61502.130681818067</v>
      </c>
      <c r="I742">
        <v>61502.130681818067</v>
      </c>
      <c r="J742">
        <v>61502.130681818067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 s="67">
        <f t="shared" si="12"/>
        <v>246008.52272727227</v>
      </c>
    </row>
    <row r="743" spans="1:19" x14ac:dyDescent="0.2">
      <c r="A743" t="s">
        <v>2303</v>
      </c>
      <c r="B743" t="s">
        <v>2303</v>
      </c>
      <c r="C743" t="s">
        <v>2304</v>
      </c>
      <c r="D743" t="s">
        <v>2303</v>
      </c>
      <c r="E743" t="s">
        <v>2303</v>
      </c>
      <c r="F743" t="s">
        <v>2304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9509.1540404040006</v>
      </c>
      <c r="N743">
        <v>9509.1540404040006</v>
      </c>
      <c r="O743">
        <v>9509.1540404040006</v>
      </c>
      <c r="P743">
        <v>9509.1540404040006</v>
      </c>
      <c r="Q743">
        <v>9509.1540404040006</v>
      </c>
      <c r="R743">
        <v>9509.1540404040006</v>
      </c>
      <c r="S743" s="67">
        <f t="shared" si="12"/>
        <v>57054.924242424</v>
      </c>
    </row>
    <row r="744" spans="1:19" x14ac:dyDescent="0.2">
      <c r="A744" t="s">
        <v>2305</v>
      </c>
      <c r="B744" t="s">
        <v>2305</v>
      </c>
      <c r="C744" t="s">
        <v>2306</v>
      </c>
      <c r="D744" t="s">
        <v>2305</v>
      </c>
      <c r="E744" t="s">
        <v>2305</v>
      </c>
      <c r="F744" t="s">
        <v>2306</v>
      </c>
      <c r="G744">
        <v>8751.5782828282499</v>
      </c>
      <c r="H744">
        <v>8751.5782828282499</v>
      </c>
      <c r="I744">
        <v>8751.5782828282499</v>
      </c>
      <c r="J744">
        <v>8751.5782828282499</v>
      </c>
      <c r="K744">
        <v>8751.5782828282499</v>
      </c>
      <c r="L744">
        <v>8751.5782828282499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 s="67">
        <f t="shared" si="12"/>
        <v>52509.469696969507</v>
      </c>
    </row>
    <row r="745" spans="1:19" x14ac:dyDescent="0.2">
      <c r="A745" t="s">
        <v>2307</v>
      </c>
      <c r="B745" t="s">
        <v>2307</v>
      </c>
      <c r="C745" t="s">
        <v>2308</v>
      </c>
      <c r="D745" t="s">
        <v>2307</v>
      </c>
      <c r="E745" t="s">
        <v>2307</v>
      </c>
      <c r="F745" t="s">
        <v>2308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2838.0681818181811</v>
      </c>
      <c r="N745">
        <v>2838.0681818181811</v>
      </c>
      <c r="O745">
        <v>2838.0681818181811</v>
      </c>
      <c r="P745">
        <v>2838.0681818181811</v>
      </c>
      <c r="Q745">
        <v>2838.0681818181811</v>
      </c>
      <c r="R745">
        <v>0</v>
      </c>
      <c r="S745" s="67">
        <f t="shared" si="12"/>
        <v>14190.340909090904</v>
      </c>
    </row>
    <row r="746" spans="1:19" x14ac:dyDescent="0.2">
      <c r="A746" t="s">
        <v>2309</v>
      </c>
      <c r="B746" t="s">
        <v>2309</v>
      </c>
      <c r="C746" t="s">
        <v>2310</v>
      </c>
      <c r="D746" t="s">
        <v>2309</v>
      </c>
      <c r="E746" t="s">
        <v>2309</v>
      </c>
      <c r="F746" t="s">
        <v>2310</v>
      </c>
      <c r="G746">
        <v>0</v>
      </c>
      <c r="H746">
        <v>0</v>
      </c>
      <c r="I746">
        <v>0</v>
      </c>
      <c r="J746">
        <v>3749.9999999999986</v>
      </c>
      <c r="K746">
        <v>3749.9999999999986</v>
      </c>
      <c r="L746">
        <v>3749.9999999999986</v>
      </c>
      <c r="M746">
        <v>3749.9999999999986</v>
      </c>
      <c r="N746">
        <v>3749.9999999999986</v>
      </c>
      <c r="O746">
        <v>0</v>
      </c>
      <c r="P746">
        <v>0</v>
      </c>
      <c r="Q746">
        <v>0</v>
      </c>
      <c r="R746">
        <v>0</v>
      </c>
      <c r="S746" s="67">
        <f t="shared" si="12"/>
        <v>18749.999999999993</v>
      </c>
    </row>
    <row r="747" spans="1:19" x14ac:dyDescent="0.2">
      <c r="A747" t="s">
        <v>2311</v>
      </c>
      <c r="B747" t="s">
        <v>2311</v>
      </c>
      <c r="C747" t="s">
        <v>2312</v>
      </c>
      <c r="D747" t="s">
        <v>2311</v>
      </c>
      <c r="E747" t="s">
        <v>2311</v>
      </c>
      <c r="F747" t="s">
        <v>2312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19839.015151515083</v>
      </c>
      <c r="O747">
        <v>19839.015151515083</v>
      </c>
      <c r="P747">
        <v>19839.015151515083</v>
      </c>
      <c r="Q747">
        <v>0</v>
      </c>
      <c r="R747">
        <v>0</v>
      </c>
      <c r="S747" s="67">
        <f t="shared" si="12"/>
        <v>59517.045454545252</v>
      </c>
    </row>
    <row r="748" spans="1:19" x14ac:dyDescent="0.2">
      <c r="A748" t="s">
        <v>2313</v>
      </c>
      <c r="B748" t="s">
        <v>2313</v>
      </c>
      <c r="C748" t="s">
        <v>2314</v>
      </c>
      <c r="D748" t="s">
        <v>2313</v>
      </c>
      <c r="E748" t="s">
        <v>2313</v>
      </c>
      <c r="F748" t="s">
        <v>2314</v>
      </c>
      <c r="G748">
        <v>10787.563131313125</v>
      </c>
      <c r="H748">
        <v>10787.563131313125</v>
      </c>
      <c r="I748">
        <v>10787.563131313125</v>
      </c>
      <c r="J748">
        <v>10787.563131313125</v>
      </c>
      <c r="K748">
        <v>10787.563131313125</v>
      </c>
      <c r="L748">
        <v>10787.563131313125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 s="67">
        <f t="shared" si="12"/>
        <v>64725.378787878748</v>
      </c>
    </row>
    <row r="749" spans="1:19" x14ac:dyDescent="0.2">
      <c r="A749" t="s">
        <v>2315</v>
      </c>
      <c r="B749" t="s">
        <v>2315</v>
      </c>
      <c r="C749" t="s">
        <v>2316</v>
      </c>
      <c r="D749" t="s">
        <v>2315</v>
      </c>
      <c r="E749" t="s">
        <v>2315</v>
      </c>
      <c r="F749" t="s">
        <v>2316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8325.4419191919169</v>
      </c>
      <c r="N749">
        <v>8325.4419191919169</v>
      </c>
      <c r="O749">
        <v>8325.4419191919169</v>
      </c>
      <c r="P749">
        <v>8325.4419191919169</v>
      </c>
      <c r="Q749">
        <v>8325.4419191919169</v>
      </c>
      <c r="R749">
        <v>8325.4419191919169</v>
      </c>
      <c r="S749" s="67">
        <f t="shared" si="12"/>
        <v>49952.651515151498</v>
      </c>
    </row>
    <row r="750" spans="1:19" x14ac:dyDescent="0.2">
      <c r="A750" t="s">
        <v>2317</v>
      </c>
      <c r="B750" t="s">
        <v>2317</v>
      </c>
      <c r="C750" t="s">
        <v>2318</v>
      </c>
      <c r="D750" t="s">
        <v>2317</v>
      </c>
      <c r="E750" t="s">
        <v>2317</v>
      </c>
      <c r="F750" t="s">
        <v>2318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36545.138888888876</v>
      </c>
      <c r="N750">
        <v>36545.138888888876</v>
      </c>
      <c r="O750">
        <v>36545.138888888876</v>
      </c>
      <c r="P750">
        <v>36545.138888888876</v>
      </c>
      <c r="Q750">
        <v>36545.138888888876</v>
      </c>
      <c r="R750">
        <v>36545.138888888876</v>
      </c>
      <c r="S750" s="67">
        <f t="shared" si="12"/>
        <v>219270.83333333326</v>
      </c>
    </row>
    <row r="751" spans="1:19" x14ac:dyDescent="0.2">
      <c r="A751" t="s">
        <v>2319</v>
      </c>
      <c r="B751" t="s">
        <v>2319</v>
      </c>
      <c r="C751" t="s">
        <v>2320</v>
      </c>
      <c r="D751" t="s">
        <v>2319</v>
      </c>
      <c r="E751" t="s">
        <v>2319</v>
      </c>
      <c r="F751" t="s">
        <v>2320</v>
      </c>
      <c r="G751">
        <v>0</v>
      </c>
      <c r="H751">
        <v>0</v>
      </c>
      <c r="I751">
        <v>0</v>
      </c>
      <c r="J751">
        <v>0</v>
      </c>
      <c r="K751">
        <v>14938.446969696937</v>
      </c>
      <c r="L751">
        <v>14938.446969696937</v>
      </c>
      <c r="M751">
        <v>14938.446969696937</v>
      </c>
      <c r="N751">
        <v>14938.446969696937</v>
      </c>
      <c r="O751">
        <v>54617.123926241358</v>
      </c>
      <c r="P751">
        <v>54617.123926241358</v>
      </c>
      <c r="Q751">
        <v>54617.123926241358</v>
      </c>
      <c r="R751">
        <v>54617.123926241358</v>
      </c>
      <c r="S751" s="67">
        <f t="shared" si="12"/>
        <v>278222.28358375316</v>
      </c>
    </row>
    <row r="752" spans="1:19" x14ac:dyDescent="0.2">
      <c r="A752" t="s">
        <v>2321</v>
      </c>
      <c r="B752" t="s">
        <v>2321</v>
      </c>
      <c r="C752" t="s">
        <v>2322</v>
      </c>
      <c r="D752" t="s">
        <v>2321</v>
      </c>
      <c r="E752" t="s">
        <v>2321</v>
      </c>
      <c r="F752" t="s">
        <v>2322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17116.477272727276</v>
      </c>
      <c r="N752">
        <v>17116.477272727276</v>
      </c>
      <c r="O752">
        <v>17116.477272727276</v>
      </c>
      <c r="P752">
        <v>0</v>
      </c>
      <c r="Q752">
        <v>0</v>
      </c>
      <c r="R752">
        <v>0</v>
      </c>
      <c r="S752" s="67">
        <f t="shared" si="12"/>
        <v>51349.431818181823</v>
      </c>
    </row>
    <row r="753" spans="1:19" x14ac:dyDescent="0.2">
      <c r="A753" t="s">
        <v>2323</v>
      </c>
      <c r="B753" t="s">
        <v>2323</v>
      </c>
      <c r="C753" t="s">
        <v>2324</v>
      </c>
      <c r="D753" t="s">
        <v>2323</v>
      </c>
      <c r="E753" t="s">
        <v>2323</v>
      </c>
      <c r="F753" t="s">
        <v>2324</v>
      </c>
      <c r="G753">
        <v>0</v>
      </c>
      <c r="H753">
        <v>0</v>
      </c>
      <c r="I753">
        <v>0</v>
      </c>
      <c r="J753">
        <v>9745.8964646464574</v>
      </c>
      <c r="K753">
        <v>9745.8964646464574</v>
      </c>
      <c r="L753">
        <v>9745.8964646464574</v>
      </c>
      <c r="M753">
        <v>9745.8964646464574</v>
      </c>
      <c r="N753">
        <v>9745.8964646464574</v>
      </c>
      <c r="O753">
        <v>9745.8964646464574</v>
      </c>
      <c r="P753">
        <v>0</v>
      </c>
      <c r="Q753">
        <v>0</v>
      </c>
      <c r="R753">
        <v>0</v>
      </c>
      <c r="S753" s="67">
        <f t="shared" si="12"/>
        <v>58475.378787878748</v>
      </c>
    </row>
    <row r="754" spans="1:19" x14ac:dyDescent="0.2">
      <c r="A754" t="s">
        <v>2325</v>
      </c>
      <c r="B754" t="s">
        <v>2325</v>
      </c>
      <c r="C754" t="s">
        <v>2326</v>
      </c>
      <c r="D754" t="s">
        <v>2325</v>
      </c>
      <c r="E754" t="s">
        <v>2325</v>
      </c>
      <c r="F754" t="s">
        <v>2326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13494.318181818167</v>
      </c>
      <c r="N754">
        <v>13494.318181818167</v>
      </c>
      <c r="O754">
        <v>13494.318181818167</v>
      </c>
      <c r="P754">
        <v>13494.318181818167</v>
      </c>
      <c r="Q754">
        <v>13494.318181818167</v>
      </c>
      <c r="R754">
        <v>13494.318181818167</v>
      </c>
      <c r="S754" s="67">
        <f t="shared" si="12"/>
        <v>80965.909090909001</v>
      </c>
    </row>
    <row r="755" spans="1:19" x14ac:dyDescent="0.2">
      <c r="A755" t="s">
        <v>2327</v>
      </c>
      <c r="B755" t="s">
        <v>2327</v>
      </c>
      <c r="C755" t="s">
        <v>2328</v>
      </c>
      <c r="D755" t="s">
        <v>2327</v>
      </c>
      <c r="E755" t="s">
        <v>2327</v>
      </c>
      <c r="F755" t="s">
        <v>2328</v>
      </c>
      <c r="G755">
        <v>2676.1363636363608</v>
      </c>
      <c r="H755">
        <v>2676.1363636363608</v>
      </c>
      <c r="I755">
        <v>2676.1363636363608</v>
      </c>
      <c r="J755">
        <v>2676.1363636363608</v>
      </c>
      <c r="K755">
        <v>2676.1363636363608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 s="67">
        <f t="shared" si="12"/>
        <v>13380.681818181803</v>
      </c>
    </row>
    <row r="756" spans="1:19" x14ac:dyDescent="0.2">
      <c r="A756" t="s">
        <v>2329</v>
      </c>
      <c r="B756" t="s">
        <v>2329</v>
      </c>
      <c r="C756" t="s">
        <v>2330</v>
      </c>
      <c r="D756" t="s">
        <v>2329</v>
      </c>
      <c r="E756" t="s">
        <v>2329</v>
      </c>
      <c r="F756" t="s">
        <v>2330</v>
      </c>
      <c r="G756">
        <v>5504.2613636363631</v>
      </c>
      <c r="H756">
        <v>5504.2613636363631</v>
      </c>
      <c r="I756">
        <v>5504.2613636363631</v>
      </c>
      <c r="J756">
        <v>5504.2613636363631</v>
      </c>
      <c r="K756">
        <v>5504.2613636363631</v>
      </c>
      <c r="L756">
        <v>5504.2613636363631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 s="67">
        <f t="shared" si="12"/>
        <v>33025.568181818177</v>
      </c>
    </row>
    <row r="757" spans="1:19" x14ac:dyDescent="0.2">
      <c r="A757" t="s">
        <v>2331</v>
      </c>
      <c r="B757" t="s">
        <v>2331</v>
      </c>
      <c r="C757" t="s">
        <v>2332</v>
      </c>
      <c r="D757" t="s">
        <v>2331</v>
      </c>
      <c r="E757" t="s">
        <v>2331</v>
      </c>
      <c r="F757" t="s">
        <v>2332</v>
      </c>
      <c r="G757">
        <v>0</v>
      </c>
      <c r="H757">
        <v>0</v>
      </c>
      <c r="I757">
        <v>0</v>
      </c>
      <c r="J757">
        <v>13284.801136363612</v>
      </c>
      <c r="K757">
        <v>13284.801136363612</v>
      </c>
      <c r="L757">
        <v>13284.801136363612</v>
      </c>
      <c r="M757">
        <v>13284.801136363612</v>
      </c>
      <c r="N757">
        <v>0</v>
      </c>
      <c r="O757">
        <v>0</v>
      </c>
      <c r="P757">
        <v>0</v>
      </c>
      <c r="Q757">
        <v>0</v>
      </c>
      <c r="R757">
        <v>0</v>
      </c>
      <c r="S757" s="67">
        <f t="shared" si="12"/>
        <v>53139.20454545445</v>
      </c>
    </row>
    <row r="758" spans="1:19" x14ac:dyDescent="0.2">
      <c r="A758" t="s">
        <v>2333</v>
      </c>
      <c r="B758" t="s">
        <v>2333</v>
      </c>
      <c r="C758" t="s">
        <v>2334</v>
      </c>
      <c r="D758" t="s">
        <v>2333</v>
      </c>
      <c r="E758" t="s">
        <v>2333</v>
      </c>
      <c r="F758" t="s">
        <v>2334</v>
      </c>
      <c r="G758">
        <v>0</v>
      </c>
      <c r="H758">
        <v>0</v>
      </c>
      <c r="I758">
        <v>0</v>
      </c>
      <c r="J758">
        <v>0</v>
      </c>
      <c r="K758">
        <v>31676.136363636309</v>
      </c>
      <c r="L758">
        <v>31676.136363636309</v>
      </c>
      <c r="M758">
        <v>31676.136363636309</v>
      </c>
      <c r="N758">
        <v>31676.136363636309</v>
      </c>
      <c r="O758">
        <v>81654.602166583543</v>
      </c>
      <c r="P758">
        <v>81654.602166583543</v>
      </c>
      <c r="Q758">
        <v>81654.602166583543</v>
      </c>
      <c r="R758">
        <v>81654.602166583543</v>
      </c>
      <c r="S758" s="67">
        <f t="shared" si="12"/>
        <v>453322.95412087935</v>
      </c>
    </row>
    <row r="759" spans="1:19" x14ac:dyDescent="0.2">
      <c r="A759" t="s">
        <v>2335</v>
      </c>
      <c r="B759" t="s">
        <v>2335</v>
      </c>
      <c r="C759" t="s">
        <v>2336</v>
      </c>
      <c r="D759" t="s">
        <v>2335</v>
      </c>
      <c r="E759" t="s">
        <v>2335</v>
      </c>
      <c r="F759" t="s">
        <v>2336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9857.954545454475</v>
      </c>
      <c r="N759">
        <v>9857.954545454475</v>
      </c>
      <c r="O759">
        <v>9857.954545454475</v>
      </c>
      <c r="P759">
        <v>0</v>
      </c>
      <c r="Q759">
        <v>0</v>
      </c>
      <c r="R759">
        <v>0</v>
      </c>
      <c r="S759" s="67">
        <f t="shared" si="12"/>
        <v>29573.863636363425</v>
      </c>
    </row>
    <row r="760" spans="1:19" x14ac:dyDescent="0.2">
      <c r="A760" t="s">
        <v>2337</v>
      </c>
      <c r="B760" t="s">
        <v>2337</v>
      </c>
      <c r="C760" t="s">
        <v>2338</v>
      </c>
      <c r="D760" t="s">
        <v>2337</v>
      </c>
      <c r="E760" t="s">
        <v>2337</v>
      </c>
      <c r="F760" t="s">
        <v>2338</v>
      </c>
      <c r="G760">
        <v>38620.580808080798</v>
      </c>
      <c r="H760">
        <v>38620.580808080798</v>
      </c>
      <c r="I760">
        <v>38620.580808080798</v>
      </c>
      <c r="J760">
        <v>38620.580808080798</v>
      </c>
      <c r="K760">
        <v>38620.580808080798</v>
      </c>
      <c r="L760">
        <v>38620.580808080798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 s="67">
        <f t="shared" si="12"/>
        <v>231723.48484848478</v>
      </c>
    </row>
    <row r="761" spans="1:19" x14ac:dyDescent="0.2">
      <c r="A761" t="s">
        <v>2339</v>
      </c>
      <c r="B761" t="s">
        <v>2339</v>
      </c>
      <c r="C761" t="s">
        <v>2340</v>
      </c>
      <c r="D761" t="s">
        <v>2339</v>
      </c>
      <c r="E761" t="s">
        <v>2339</v>
      </c>
      <c r="F761" t="s">
        <v>2340</v>
      </c>
      <c r="G761">
        <v>61560.921717171666</v>
      </c>
      <c r="H761">
        <v>61560.921717171666</v>
      </c>
      <c r="I761">
        <v>61560.921717171666</v>
      </c>
      <c r="J761">
        <v>61560.921717171666</v>
      </c>
      <c r="K761">
        <v>61560.921717171666</v>
      </c>
      <c r="L761">
        <v>61560.921717171666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 s="67">
        <f t="shared" si="12"/>
        <v>369365.53030302998</v>
      </c>
    </row>
    <row r="762" spans="1:19" x14ac:dyDescent="0.2">
      <c r="A762" t="s">
        <v>2341</v>
      </c>
      <c r="B762" t="s">
        <v>2341</v>
      </c>
      <c r="C762" t="s">
        <v>2342</v>
      </c>
      <c r="D762" t="s">
        <v>2341</v>
      </c>
      <c r="E762" t="s">
        <v>2341</v>
      </c>
      <c r="F762" t="s">
        <v>2342</v>
      </c>
      <c r="G762">
        <v>0</v>
      </c>
      <c r="H762">
        <v>0</v>
      </c>
      <c r="I762">
        <v>0</v>
      </c>
      <c r="J762">
        <v>12281.249999999969</v>
      </c>
      <c r="K762">
        <v>12281.249999999969</v>
      </c>
      <c r="L762">
        <v>12281.249999999969</v>
      </c>
      <c r="M762">
        <v>12281.249999999969</v>
      </c>
      <c r="N762">
        <v>12281.249999999969</v>
      </c>
      <c r="O762">
        <v>0</v>
      </c>
      <c r="P762">
        <v>0</v>
      </c>
      <c r="Q762">
        <v>0</v>
      </c>
      <c r="R762">
        <v>0</v>
      </c>
      <c r="S762" s="67">
        <f t="shared" si="12"/>
        <v>61406.249999999847</v>
      </c>
    </row>
    <row r="763" spans="1:19" x14ac:dyDescent="0.2">
      <c r="A763" t="s">
        <v>2343</v>
      </c>
      <c r="B763" t="s">
        <v>2343</v>
      </c>
      <c r="C763" t="s">
        <v>2344</v>
      </c>
      <c r="D763" t="s">
        <v>2343</v>
      </c>
      <c r="E763" t="s">
        <v>2343</v>
      </c>
      <c r="F763" t="s">
        <v>2344</v>
      </c>
      <c r="G763">
        <v>33529.829545454515</v>
      </c>
      <c r="H763">
        <v>33529.829545454515</v>
      </c>
      <c r="I763">
        <v>33529.829545454515</v>
      </c>
      <c r="J763">
        <v>33529.829545454515</v>
      </c>
      <c r="K763">
        <v>33529.829545454515</v>
      </c>
      <c r="L763">
        <v>33529.829545454515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 s="67">
        <f t="shared" si="12"/>
        <v>201178.97727272712</v>
      </c>
    </row>
    <row r="764" spans="1:19" x14ac:dyDescent="0.2">
      <c r="A764" t="s">
        <v>2345</v>
      </c>
      <c r="B764" t="s">
        <v>2345</v>
      </c>
      <c r="C764" t="s">
        <v>2346</v>
      </c>
      <c r="D764" t="s">
        <v>2345</v>
      </c>
      <c r="E764" t="s">
        <v>2345</v>
      </c>
      <c r="F764" t="s">
        <v>2346</v>
      </c>
      <c r="G764">
        <v>0</v>
      </c>
      <c r="H764">
        <v>0</v>
      </c>
      <c r="I764">
        <v>0</v>
      </c>
      <c r="J764">
        <v>11071.022727272715</v>
      </c>
      <c r="K764">
        <v>11071.022727272715</v>
      </c>
      <c r="L764">
        <v>11071.022727272715</v>
      </c>
      <c r="M764">
        <v>11071.022727272715</v>
      </c>
      <c r="N764">
        <v>11071.022727272715</v>
      </c>
      <c r="O764">
        <v>0</v>
      </c>
      <c r="P764">
        <v>0</v>
      </c>
      <c r="Q764">
        <v>0</v>
      </c>
      <c r="R764">
        <v>0</v>
      </c>
      <c r="S764" s="67">
        <f t="shared" si="12"/>
        <v>55355.113636363574</v>
      </c>
    </row>
    <row r="765" spans="1:19" x14ac:dyDescent="0.2">
      <c r="A765" t="s">
        <v>2347</v>
      </c>
      <c r="B765" t="s">
        <v>2347</v>
      </c>
      <c r="C765" t="s">
        <v>2348</v>
      </c>
      <c r="D765" t="s">
        <v>2347</v>
      </c>
      <c r="E765" t="s">
        <v>2347</v>
      </c>
      <c r="F765" t="s">
        <v>2348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6328.125</v>
      </c>
      <c r="N765">
        <v>6328.125</v>
      </c>
      <c r="O765">
        <v>6328.125</v>
      </c>
      <c r="P765">
        <v>6328.125</v>
      </c>
      <c r="Q765">
        <v>0</v>
      </c>
      <c r="R765">
        <v>0</v>
      </c>
      <c r="S765" s="67">
        <f t="shared" si="12"/>
        <v>25312.5</v>
      </c>
    </row>
    <row r="766" spans="1:19" x14ac:dyDescent="0.2">
      <c r="A766" t="s">
        <v>2349</v>
      </c>
      <c r="B766" t="s">
        <v>2349</v>
      </c>
      <c r="C766" t="s">
        <v>2350</v>
      </c>
      <c r="D766" t="s">
        <v>2349</v>
      </c>
      <c r="E766" t="s">
        <v>2349</v>
      </c>
      <c r="F766" t="s">
        <v>2350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15625</v>
      </c>
      <c r="P766">
        <v>15625</v>
      </c>
      <c r="Q766">
        <v>15625</v>
      </c>
      <c r="R766">
        <v>0</v>
      </c>
      <c r="S766" s="67">
        <f t="shared" si="12"/>
        <v>46875</v>
      </c>
    </row>
    <row r="767" spans="1:19" x14ac:dyDescent="0.2">
      <c r="A767" t="s">
        <v>2351</v>
      </c>
      <c r="B767" t="s">
        <v>2351</v>
      </c>
      <c r="C767" t="s">
        <v>2352</v>
      </c>
      <c r="D767" t="s">
        <v>2351</v>
      </c>
      <c r="E767" t="s">
        <v>2351</v>
      </c>
      <c r="F767" t="s">
        <v>2352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26957.07070707071</v>
      </c>
      <c r="N767">
        <v>26957.07070707071</v>
      </c>
      <c r="O767">
        <v>26957.07070707071</v>
      </c>
      <c r="P767">
        <v>26957.07070707071</v>
      </c>
      <c r="Q767">
        <v>26957.07070707071</v>
      </c>
      <c r="R767">
        <v>26957.07070707071</v>
      </c>
      <c r="S767" s="67">
        <f t="shared" si="12"/>
        <v>161742.42424242425</v>
      </c>
    </row>
    <row r="768" spans="1:19" x14ac:dyDescent="0.2">
      <c r="A768" t="s">
        <v>2353</v>
      </c>
      <c r="B768" t="s">
        <v>2353</v>
      </c>
      <c r="C768" t="s">
        <v>2354</v>
      </c>
      <c r="D768" t="s">
        <v>2353</v>
      </c>
      <c r="E768" t="s">
        <v>2353</v>
      </c>
      <c r="F768" t="s">
        <v>2354</v>
      </c>
      <c r="G768">
        <v>12794.744318181807</v>
      </c>
      <c r="H768">
        <v>12794.744318181807</v>
      </c>
      <c r="I768">
        <v>12794.744318181807</v>
      </c>
      <c r="J768">
        <v>12794.744318181807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 s="67">
        <f t="shared" si="12"/>
        <v>51178.977272727228</v>
      </c>
    </row>
    <row r="769" spans="1:19" x14ac:dyDescent="0.2">
      <c r="A769" t="s">
        <v>2355</v>
      </c>
      <c r="B769" t="s">
        <v>2355</v>
      </c>
      <c r="C769" t="s">
        <v>2356</v>
      </c>
      <c r="D769" t="s">
        <v>2355</v>
      </c>
      <c r="E769" t="s">
        <v>2355</v>
      </c>
      <c r="F769" t="s">
        <v>2356</v>
      </c>
      <c r="G769">
        <v>9772.7272727272502</v>
      </c>
      <c r="H769">
        <v>9772.7272727272502</v>
      </c>
      <c r="I769">
        <v>9772.7272727272502</v>
      </c>
      <c r="J769">
        <v>9772.7272727272502</v>
      </c>
      <c r="K769">
        <v>9772.7272727272502</v>
      </c>
      <c r="L769">
        <v>9772.7272727272502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 s="67">
        <f t="shared" si="12"/>
        <v>58636.363636363501</v>
      </c>
    </row>
    <row r="770" spans="1:19" x14ac:dyDescent="0.2">
      <c r="A770" t="s">
        <v>2357</v>
      </c>
      <c r="B770" t="s">
        <v>2357</v>
      </c>
      <c r="C770" t="s">
        <v>2358</v>
      </c>
      <c r="D770" t="s">
        <v>2357</v>
      </c>
      <c r="E770" t="s">
        <v>2357</v>
      </c>
      <c r="F770" t="s">
        <v>2358</v>
      </c>
      <c r="G770">
        <v>0</v>
      </c>
      <c r="H770">
        <v>0</v>
      </c>
      <c r="I770">
        <v>0</v>
      </c>
      <c r="J770">
        <v>2352.2727272727238</v>
      </c>
      <c r="K770">
        <v>2352.2727272727238</v>
      </c>
      <c r="L770">
        <v>2352.2727272727238</v>
      </c>
      <c r="M770">
        <v>2352.2727272727238</v>
      </c>
      <c r="N770">
        <v>2352.2727272727238</v>
      </c>
      <c r="O770">
        <v>0</v>
      </c>
      <c r="P770">
        <v>0</v>
      </c>
      <c r="Q770">
        <v>0</v>
      </c>
      <c r="R770">
        <v>0</v>
      </c>
      <c r="S770" s="67">
        <f t="shared" si="12"/>
        <v>11761.36363636362</v>
      </c>
    </row>
    <row r="771" spans="1:19" x14ac:dyDescent="0.2">
      <c r="A771" t="s">
        <v>2359</v>
      </c>
      <c r="B771" t="s">
        <v>2359</v>
      </c>
      <c r="C771" t="s">
        <v>2360</v>
      </c>
      <c r="D771" t="s">
        <v>2359</v>
      </c>
      <c r="E771" t="s">
        <v>2359</v>
      </c>
      <c r="F771" t="s">
        <v>2360</v>
      </c>
      <c r="G771">
        <v>10280.539772727243</v>
      </c>
      <c r="H771">
        <v>10280.539772727243</v>
      </c>
      <c r="I771">
        <v>10280.539772727243</v>
      </c>
      <c r="J771">
        <v>10280.539772727243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 s="67">
        <f t="shared" si="12"/>
        <v>41122.159090908972</v>
      </c>
    </row>
    <row r="772" spans="1:19" x14ac:dyDescent="0.2">
      <c r="A772" t="s">
        <v>2361</v>
      </c>
      <c r="B772" t="s">
        <v>2361</v>
      </c>
      <c r="C772" t="s">
        <v>2362</v>
      </c>
      <c r="D772" t="s">
        <v>2361</v>
      </c>
      <c r="E772" t="s">
        <v>2361</v>
      </c>
      <c r="F772" t="s">
        <v>2362</v>
      </c>
      <c r="G772">
        <v>11497.159090909081</v>
      </c>
      <c r="H772">
        <v>11497.159090909081</v>
      </c>
      <c r="I772">
        <v>11497.159090909081</v>
      </c>
      <c r="J772">
        <v>11497.159090909081</v>
      </c>
      <c r="K772">
        <v>11497.159090909081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 s="67">
        <f t="shared" si="12"/>
        <v>57485.795454545405</v>
      </c>
    </row>
    <row r="773" spans="1:19" x14ac:dyDescent="0.2">
      <c r="A773" t="s">
        <v>2363</v>
      </c>
      <c r="B773" t="s">
        <v>2363</v>
      </c>
      <c r="C773" t="s">
        <v>2364</v>
      </c>
      <c r="D773" t="s">
        <v>2363</v>
      </c>
      <c r="E773" t="s">
        <v>2363</v>
      </c>
      <c r="F773" t="s">
        <v>2364</v>
      </c>
      <c r="G773">
        <v>72571.022727272692</v>
      </c>
      <c r="H773">
        <v>72571.022727272692</v>
      </c>
      <c r="I773">
        <v>72571.022727272692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 s="67">
        <f t="shared" ref="S773:S832" si="13">SUM(G773:R773)</f>
        <v>217713.06818181806</v>
      </c>
    </row>
    <row r="774" spans="1:19" x14ac:dyDescent="0.2">
      <c r="A774" t="s">
        <v>2365</v>
      </c>
      <c r="B774" t="s">
        <v>2365</v>
      </c>
      <c r="C774" t="s">
        <v>2366</v>
      </c>
      <c r="D774" t="s">
        <v>2365</v>
      </c>
      <c r="E774" t="s">
        <v>2365</v>
      </c>
      <c r="F774" t="s">
        <v>2366</v>
      </c>
      <c r="G774">
        <v>0</v>
      </c>
      <c r="H774">
        <v>0</v>
      </c>
      <c r="I774">
        <v>0</v>
      </c>
      <c r="J774">
        <v>4032.512626262625</v>
      </c>
      <c r="K774">
        <v>4032.512626262625</v>
      </c>
      <c r="L774">
        <v>4032.512626262625</v>
      </c>
      <c r="M774">
        <v>4032.512626262625</v>
      </c>
      <c r="N774">
        <v>4032.512626262625</v>
      </c>
      <c r="O774">
        <v>4032.512626262625</v>
      </c>
      <c r="P774">
        <v>0</v>
      </c>
      <c r="Q774">
        <v>0</v>
      </c>
      <c r="R774">
        <v>0</v>
      </c>
      <c r="S774" s="67">
        <f t="shared" si="13"/>
        <v>24195.075757575749</v>
      </c>
    </row>
    <row r="775" spans="1:19" x14ac:dyDescent="0.2">
      <c r="A775" t="s">
        <v>2367</v>
      </c>
      <c r="B775" t="s">
        <v>2367</v>
      </c>
      <c r="C775" t="s">
        <v>2368</v>
      </c>
      <c r="D775" t="s">
        <v>2367</v>
      </c>
      <c r="E775" t="s">
        <v>2367</v>
      </c>
      <c r="F775" t="s">
        <v>2368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10314.07828282825</v>
      </c>
      <c r="N775">
        <v>10314.07828282825</v>
      </c>
      <c r="O775">
        <v>10314.07828282825</v>
      </c>
      <c r="P775">
        <v>10314.07828282825</v>
      </c>
      <c r="Q775">
        <v>10314.07828282825</v>
      </c>
      <c r="R775">
        <v>10314.07828282825</v>
      </c>
      <c r="S775" s="67">
        <f t="shared" si="13"/>
        <v>61884.469696969507</v>
      </c>
    </row>
    <row r="776" spans="1:19" x14ac:dyDescent="0.2">
      <c r="A776" t="s">
        <v>2369</v>
      </c>
      <c r="B776" t="s">
        <v>2369</v>
      </c>
      <c r="C776" t="s">
        <v>2370</v>
      </c>
      <c r="D776" t="s">
        <v>2369</v>
      </c>
      <c r="E776" t="s">
        <v>2369</v>
      </c>
      <c r="F776" t="s">
        <v>2370</v>
      </c>
      <c r="G776">
        <v>0</v>
      </c>
      <c r="H776">
        <v>0</v>
      </c>
      <c r="I776">
        <v>0</v>
      </c>
      <c r="J776">
        <v>0</v>
      </c>
      <c r="K776">
        <v>11020.359848484812</v>
      </c>
      <c r="L776">
        <v>11020.359848484812</v>
      </c>
      <c r="M776">
        <v>11020.359848484812</v>
      </c>
      <c r="N776">
        <v>11020.359848484812</v>
      </c>
      <c r="O776">
        <v>8654.7385658678868</v>
      </c>
      <c r="P776">
        <v>8654.7385658678868</v>
      </c>
      <c r="Q776">
        <v>8654.7385658678868</v>
      </c>
      <c r="R776">
        <v>8654.7385658678868</v>
      </c>
      <c r="S776" s="67">
        <f t="shared" si="13"/>
        <v>78700.393657410779</v>
      </c>
    </row>
    <row r="777" spans="1:19" x14ac:dyDescent="0.2">
      <c r="A777" t="s">
        <v>2371</v>
      </c>
      <c r="B777" t="s">
        <v>2371</v>
      </c>
      <c r="C777" t="s">
        <v>2372</v>
      </c>
      <c r="D777" t="s">
        <v>2371</v>
      </c>
      <c r="E777" t="s">
        <v>2371</v>
      </c>
      <c r="F777" t="s">
        <v>2372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24289.772727272662</v>
      </c>
      <c r="P777">
        <v>24289.772727272662</v>
      </c>
      <c r="Q777">
        <v>24289.772727272662</v>
      </c>
      <c r="R777">
        <v>0</v>
      </c>
      <c r="S777" s="67">
        <f t="shared" si="13"/>
        <v>72869.318181817987</v>
      </c>
    </row>
    <row r="778" spans="1:19" x14ac:dyDescent="0.2">
      <c r="A778" t="s">
        <v>2373</v>
      </c>
      <c r="B778" t="s">
        <v>2373</v>
      </c>
      <c r="C778" t="s">
        <v>2374</v>
      </c>
      <c r="D778" t="s">
        <v>2373</v>
      </c>
      <c r="E778" t="s">
        <v>2373</v>
      </c>
      <c r="F778" t="s">
        <v>2374</v>
      </c>
      <c r="G778">
        <v>0</v>
      </c>
      <c r="H778">
        <v>0</v>
      </c>
      <c r="I778">
        <v>0</v>
      </c>
      <c r="J778">
        <v>50631.31313131292</v>
      </c>
      <c r="K778">
        <v>50631.31313131292</v>
      </c>
      <c r="L778">
        <v>50631.31313131292</v>
      </c>
      <c r="M778">
        <v>50631.31313131292</v>
      </c>
      <c r="N778">
        <v>50631.31313131292</v>
      </c>
      <c r="O778">
        <v>50631.31313131292</v>
      </c>
      <c r="P778">
        <v>0</v>
      </c>
      <c r="Q778">
        <v>0</v>
      </c>
      <c r="R778">
        <v>0</v>
      </c>
      <c r="S778" s="67">
        <f t="shared" si="13"/>
        <v>303787.8787878775</v>
      </c>
    </row>
    <row r="779" spans="1:19" x14ac:dyDescent="0.2">
      <c r="A779" t="s">
        <v>2375</v>
      </c>
      <c r="B779" t="s">
        <v>2375</v>
      </c>
      <c r="C779" t="s">
        <v>2376</v>
      </c>
      <c r="D779" t="s">
        <v>2375</v>
      </c>
      <c r="E779" t="s">
        <v>2375</v>
      </c>
      <c r="F779" t="s">
        <v>2376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19460.22727272725</v>
      </c>
      <c r="Q779">
        <v>19460.22727272725</v>
      </c>
      <c r="R779">
        <v>19460.22727272725</v>
      </c>
      <c r="S779" s="67">
        <f t="shared" si="13"/>
        <v>58380.681818181751</v>
      </c>
    </row>
    <row r="780" spans="1:19" x14ac:dyDescent="0.2">
      <c r="A780" t="s">
        <v>2377</v>
      </c>
      <c r="B780" t="s">
        <v>2377</v>
      </c>
      <c r="C780" t="s">
        <v>2378</v>
      </c>
      <c r="D780" t="s">
        <v>2377</v>
      </c>
      <c r="E780" t="s">
        <v>2377</v>
      </c>
      <c r="F780" t="s">
        <v>2378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28866.792929292918</v>
      </c>
      <c r="Q780">
        <v>28866.792929292918</v>
      </c>
      <c r="R780">
        <v>28866.792929292918</v>
      </c>
      <c r="S780" s="67">
        <f t="shared" si="13"/>
        <v>86600.378787878755</v>
      </c>
    </row>
    <row r="781" spans="1:19" x14ac:dyDescent="0.2">
      <c r="A781" t="s">
        <v>2379</v>
      </c>
      <c r="B781" t="s">
        <v>2379</v>
      </c>
      <c r="C781" t="s">
        <v>2380</v>
      </c>
      <c r="D781" t="s">
        <v>2379</v>
      </c>
      <c r="E781" t="s">
        <v>2379</v>
      </c>
      <c r="F781" t="s">
        <v>2380</v>
      </c>
      <c r="G781">
        <v>0</v>
      </c>
      <c r="H781">
        <v>0</v>
      </c>
      <c r="I781">
        <v>0</v>
      </c>
      <c r="J781">
        <v>8499.0530303030009</v>
      </c>
      <c r="K781">
        <v>8499.0530303030009</v>
      </c>
      <c r="L781">
        <v>8499.0530303030009</v>
      </c>
      <c r="M781">
        <v>8499.0530303030009</v>
      </c>
      <c r="N781">
        <v>8499.0530303030009</v>
      </c>
      <c r="O781">
        <v>8499.0530303030009</v>
      </c>
      <c r="P781">
        <v>0</v>
      </c>
      <c r="Q781">
        <v>0</v>
      </c>
      <c r="R781">
        <v>0</v>
      </c>
      <c r="S781" s="67">
        <f t="shared" si="13"/>
        <v>50994.318181818009</v>
      </c>
    </row>
    <row r="782" spans="1:19" x14ac:dyDescent="0.2">
      <c r="A782" t="s">
        <v>2381</v>
      </c>
      <c r="B782" t="s">
        <v>2381</v>
      </c>
      <c r="C782" t="s">
        <v>2382</v>
      </c>
      <c r="D782" t="s">
        <v>2381</v>
      </c>
      <c r="E782" t="s">
        <v>2381</v>
      </c>
      <c r="F782" t="s">
        <v>2382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59105.113636363567</v>
      </c>
      <c r="N782">
        <v>59105.113636363567</v>
      </c>
      <c r="O782">
        <v>59105.113636363567</v>
      </c>
      <c r="P782">
        <v>0</v>
      </c>
      <c r="Q782">
        <v>0</v>
      </c>
      <c r="R782">
        <v>0</v>
      </c>
      <c r="S782" s="67">
        <f t="shared" si="13"/>
        <v>177315.34090909071</v>
      </c>
    </row>
    <row r="783" spans="1:19" x14ac:dyDescent="0.2">
      <c r="A783" t="s">
        <v>2383</v>
      </c>
      <c r="B783" t="s">
        <v>2383</v>
      </c>
      <c r="C783" t="s">
        <v>2384</v>
      </c>
      <c r="D783" t="s">
        <v>2383</v>
      </c>
      <c r="E783" t="s">
        <v>2383</v>
      </c>
      <c r="F783" t="s">
        <v>2384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8917.2979797979588</v>
      </c>
      <c r="N783">
        <v>8917.2979797979588</v>
      </c>
      <c r="O783">
        <v>8917.2979797979588</v>
      </c>
      <c r="P783">
        <v>8917.2979797979588</v>
      </c>
      <c r="Q783">
        <v>8917.2979797979588</v>
      </c>
      <c r="R783">
        <v>8917.2979797979588</v>
      </c>
      <c r="S783" s="67">
        <f t="shared" si="13"/>
        <v>53503.787878787749</v>
      </c>
    </row>
    <row r="784" spans="1:19" x14ac:dyDescent="0.2">
      <c r="A784" t="s">
        <v>2385</v>
      </c>
      <c r="B784" t="s">
        <v>2385</v>
      </c>
      <c r="C784" t="s">
        <v>2386</v>
      </c>
      <c r="D784" t="s">
        <v>2385</v>
      </c>
      <c r="E784" t="s">
        <v>2385</v>
      </c>
      <c r="F784" t="s">
        <v>2386</v>
      </c>
      <c r="G784">
        <v>0</v>
      </c>
      <c r="H784">
        <v>0</v>
      </c>
      <c r="I784">
        <v>0</v>
      </c>
      <c r="J784">
        <v>22711.489898989876</v>
      </c>
      <c r="K784">
        <v>22711.489898989876</v>
      </c>
      <c r="L784">
        <v>22711.489898989876</v>
      </c>
      <c r="M784">
        <v>22711.489898989876</v>
      </c>
      <c r="N784">
        <v>22711.489898989876</v>
      </c>
      <c r="O784">
        <v>22711.489898989876</v>
      </c>
      <c r="P784">
        <v>0</v>
      </c>
      <c r="Q784">
        <v>0</v>
      </c>
      <c r="R784">
        <v>0</v>
      </c>
      <c r="S784" s="67">
        <f t="shared" si="13"/>
        <v>136268.93939393925</v>
      </c>
    </row>
    <row r="785" spans="1:19" x14ac:dyDescent="0.2">
      <c r="A785" t="s">
        <v>2387</v>
      </c>
      <c r="B785" t="s">
        <v>2387</v>
      </c>
      <c r="C785" t="s">
        <v>2388</v>
      </c>
      <c r="D785" t="s">
        <v>2387</v>
      </c>
      <c r="E785" t="s">
        <v>2387</v>
      </c>
      <c r="F785" t="s">
        <v>2388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34706.439393939327</v>
      </c>
      <c r="P785">
        <v>34706.439393939327</v>
      </c>
      <c r="Q785">
        <v>34706.439393939327</v>
      </c>
      <c r="R785">
        <v>0</v>
      </c>
      <c r="S785" s="67">
        <f t="shared" si="13"/>
        <v>104119.31818181797</v>
      </c>
    </row>
    <row r="786" spans="1:19" x14ac:dyDescent="0.2">
      <c r="A786" t="s">
        <v>2389</v>
      </c>
      <c r="B786" t="s">
        <v>2389</v>
      </c>
      <c r="C786" t="s">
        <v>2390</v>
      </c>
      <c r="D786" t="s">
        <v>2389</v>
      </c>
      <c r="E786" t="s">
        <v>2389</v>
      </c>
      <c r="F786" t="s">
        <v>2390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37941.919191919165</v>
      </c>
      <c r="O786">
        <v>37941.919191919165</v>
      </c>
      <c r="P786">
        <v>37941.919191919165</v>
      </c>
      <c r="Q786">
        <v>0</v>
      </c>
      <c r="R786">
        <v>0</v>
      </c>
      <c r="S786" s="67">
        <f t="shared" si="13"/>
        <v>113825.7575757575</v>
      </c>
    </row>
    <row r="787" spans="1:19" x14ac:dyDescent="0.2">
      <c r="A787" t="s">
        <v>2391</v>
      </c>
      <c r="B787" t="s">
        <v>2391</v>
      </c>
      <c r="C787" t="s">
        <v>2392</v>
      </c>
      <c r="D787" t="s">
        <v>2391</v>
      </c>
      <c r="E787" t="s">
        <v>2391</v>
      </c>
      <c r="F787" t="s">
        <v>2392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13082.38636363632</v>
      </c>
      <c r="N787">
        <v>13082.38636363632</v>
      </c>
      <c r="O787">
        <v>13082.38636363632</v>
      </c>
      <c r="P787">
        <v>13082.38636363632</v>
      </c>
      <c r="Q787">
        <v>13082.38636363632</v>
      </c>
      <c r="R787">
        <v>0</v>
      </c>
      <c r="S787" s="67">
        <f t="shared" si="13"/>
        <v>65411.931818181605</v>
      </c>
    </row>
    <row r="788" spans="1:19" x14ac:dyDescent="0.2">
      <c r="A788" t="s">
        <v>2393</v>
      </c>
      <c r="B788" t="s">
        <v>2393</v>
      </c>
      <c r="C788" t="s">
        <v>2394</v>
      </c>
      <c r="D788" t="s">
        <v>2393</v>
      </c>
      <c r="E788" t="s">
        <v>2393</v>
      </c>
      <c r="F788" t="s">
        <v>2394</v>
      </c>
      <c r="G788">
        <v>25553.977272727203</v>
      </c>
      <c r="H788">
        <v>25553.977272727203</v>
      </c>
      <c r="I788">
        <v>25553.977272727203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 s="67">
        <f t="shared" si="13"/>
        <v>76661.931818181605</v>
      </c>
    </row>
    <row r="789" spans="1:19" x14ac:dyDescent="0.2">
      <c r="A789" t="s">
        <v>2395</v>
      </c>
      <c r="B789" t="s">
        <v>2395</v>
      </c>
      <c r="C789" t="s">
        <v>2396</v>
      </c>
      <c r="D789" t="s">
        <v>2395</v>
      </c>
      <c r="E789" t="s">
        <v>2395</v>
      </c>
      <c r="F789" t="s">
        <v>2396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23090.277777777752</v>
      </c>
      <c r="O789">
        <v>23090.277777777752</v>
      </c>
      <c r="P789">
        <v>23090.277777777752</v>
      </c>
      <c r="Q789">
        <v>0</v>
      </c>
      <c r="R789">
        <v>0</v>
      </c>
      <c r="S789" s="67">
        <f t="shared" si="13"/>
        <v>69270.833333333256</v>
      </c>
    </row>
    <row r="790" spans="1:19" x14ac:dyDescent="0.2">
      <c r="A790" t="s">
        <v>2397</v>
      </c>
      <c r="B790" t="s">
        <v>2397</v>
      </c>
      <c r="C790" t="s">
        <v>2398</v>
      </c>
      <c r="D790" t="s">
        <v>2397</v>
      </c>
      <c r="E790" t="s">
        <v>2397</v>
      </c>
      <c r="F790" t="s">
        <v>2398</v>
      </c>
      <c r="G790">
        <v>10795.454545454475</v>
      </c>
      <c r="H790">
        <v>10795.454545454475</v>
      </c>
      <c r="I790">
        <v>10795.454545454475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 s="67">
        <f t="shared" si="13"/>
        <v>32386.363636363425</v>
      </c>
    </row>
    <row r="791" spans="1:19" x14ac:dyDescent="0.2">
      <c r="A791" t="s">
        <v>2399</v>
      </c>
      <c r="B791" t="s">
        <v>2399</v>
      </c>
      <c r="C791" t="s">
        <v>2400</v>
      </c>
      <c r="D791" t="s">
        <v>2399</v>
      </c>
      <c r="E791" t="s">
        <v>2399</v>
      </c>
      <c r="F791" t="s">
        <v>2400</v>
      </c>
      <c r="G791">
        <v>5859.3749999999627</v>
      </c>
      <c r="H791">
        <v>5859.3749999999627</v>
      </c>
      <c r="I791">
        <v>5859.3749999999627</v>
      </c>
      <c r="J791">
        <v>5859.3749999999627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 s="67">
        <f t="shared" si="13"/>
        <v>23437.499999999851</v>
      </c>
    </row>
    <row r="792" spans="1:19" x14ac:dyDescent="0.2">
      <c r="A792" t="s">
        <v>2401</v>
      </c>
      <c r="B792" t="s">
        <v>2401</v>
      </c>
      <c r="C792" t="s">
        <v>2402</v>
      </c>
      <c r="D792" t="s">
        <v>2401</v>
      </c>
      <c r="E792" t="s">
        <v>2401</v>
      </c>
      <c r="F792" t="s">
        <v>2402</v>
      </c>
      <c r="G792">
        <v>0</v>
      </c>
      <c r="H792">
        <v>0</v>
      </c>
      <c r="I792">
        <v>0</v>
      </c>
      <c r="J792">
        <v>64730.11363636332</v>
      </c>
      <c r="K792">
        <v>64730.11363636332</v>
      </c>
      <c r="L792">
        <v>64730.11363636332</v>
      </c>
      <c r="M792">
        <v>64730.11363636332</v>
      </c>
      <c r="N792">
        <v>0</v>
      </c>
      <c r="O792">
        <v>0</v>
      </c>
      <c r="P792">
        <v>0</v>
      </c>
      <c r="Q792">
        <v>0</v>
      </c>
      <c r="R792">
        <v>0</v>
      </c>
      <c r="S792" s="67">
        <f t="shared" si="13"/>
        <v>258920.45454545328</v>
      </c>
    </row>
    <row r="793" spans="1:19" x14ac:dyDescent="0.2">
      <c r="A793" t="s">
        <v>2403</v>
      </c>
      <c r="B793" t="s">
        <v>2403</v>
      </c>
      <c r="C793" t="s">
        <v>2404</v>
      </c>
      <c r="D793" t="s">
        <v>2403</v>
      </c>
      <c r="E793" t="s">
        <v>2403</v>
      </c>
      <c r="F793" t="s">
        <v>2404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20821.022727272684</v>
      </c>
      <c r="N793">
        <v>20821.022727272684</v>
      </c>
      <c r="O793">
        <v>20821.022727272684</v>
      </c>
      <c r="P793">
        <v>20821.022727272684</v>
      </c>
      <c r="Q793">
        <v>20821.022727272684</v>
      </c>
      <c r="R793">
        <v>0</v>
      </c>
      <c r="S793" s="67">
        <f t="shared" si="13"/>
        <v>104105.11363636341</v>
      </c>
    </row>
    <row r="794" spans="1:19" x14ac:dyDescent="0.2">
      <c r="A794" t="s">
        <v>2405</v>
      </c>
      <c r="B794" t="s">
        <v>2405</v>
      </c>
      <c r="C794" t="s">
        <v>2406</v>
      </c>
      <c r="D794" t="s">
        <v>2405</v>
      </c>
      <c r="E794" t="s">
        <v>2405</v>
      </c>
      <c r="F794" t="s">
        <v>2406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3824.5738636363612</v>
      </c>
      <c r="N794">
        <v>3824.5738636363612</v>
      </c>
      <c r="O794">
        <v>3824.5738636363612</v>
      </c>
      <c r="P794">
        <v>3824.5738636363612</v>
      </c>
      <c r="Q794">
        <v>0</v>
      </c>
      <c r="R794">
        <v>0</v>
      </c>
      <c r="S794" s="67">
        <f t="shared" si="13"/>
        <v>15298.295454545445</v>
      </c>
    </row>
    <row r="795" spans="1:19" x14ac:dyDescent="0.2">
      <c r="A795" t="s">
        <v>2407</v>
      </c>
      <c r="B795" t="s">
        <v>2407</v>
      </c>
      <c r="C795" t="s">
        <v>2408</v>
      </c>
      <c r="D795" t="s">
        <v>2407</v>
      </c>
      <c r="E795" t="s">
        <v>2407</v>
      </c>
      <c r="F795" t="s">
        <v>2408</v>
      </c>
      <c r="G795">
        <v>33760.653409090912</v>
      </c>
      <c r="H795">
        <v>33760.653409090912</v>
      </c>
      <c r="I795">
        <v>33760.653409090912</v>
      </c>
      <c r="J795">
        <v>33760.653409090912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 s="67">
        <f t="shared" si="13"/>
        <v>135042.61363636365</v>
      </c>
    </row>
    <row r="796" spans="1:19" x14ac:dyDescent="0.2">
      <c r="A796" t="s">
        <v>2409</v>
      </c>
      <c r="B796" t="s">
        <v>2409</v>
      </c>
      <c r="C796" t="s">
        <v>2410</v>
      </c>
      <c r="D796" t="s">
        <v>2409</v>
      </c>
      <c r="E796" t="s">
        <v>2409</v>
      </c>
      <c r="F796" t="s">
        <v>2410</v>
      </c>
      <c r="G796">
        <v>10717.329545454544</v>
      </c>
      <c r="H796">
        <v>10717.329545454544</v>
      </c>
      <c r="I796">
        <v>10717.329545454544</v>
      </c>
      <c r="J796">
        <v>10717.329545454544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 s="67">
        <f t="shared" si="13"/>
        <v>42869.318181818177</v>
      </c>
    </row>
    <row r="797" spans="1:19" x14ac:dyDescent="0.2">
      <c r="A797" t="s">
        <v>2411</v>
      </c>
      <c r="B797" t="s">
        <v>2411</v>
      </c>
      <c r="C797" t="s">
        <v>2412</v>
      </c>
      <c r="D797" t="s">
        <v>2411</v>
      </c>
      <c r="E797" t="s">
        <v>2411</v>
      </c>
      <c r="F797" t="s">
        <v>2412</v>
      </c>
      <c r="G797">
        <v>3866.7929292929293</v>
      </c>
      <c r="H797">
        <v>3866.7929292929293</v>
      </c>
      <c r="I797">
        <v>3866.7929292929293</v>
      </c>
      <c r="J797">
        <v>3866.7929292929293</v>
      </c>
      <c r="K797">
        <v>3866.7929292929293</v>
      </c>
      <c r="L797">
        <v>3866.7929292929293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 s="67">
        <f t="shared" si="13"/>
        <v>23200.757575757576</v>
      </c>
    </row>
    <row r="798" spans="1:19" x14ac:dyDescent="0.2">
      <c r="A798" t="s">
        <v>2413</v>
      </c>
      <c r="B798" t="s">
        <v>2413</v>
      </c>
      <c r="C798" t="s">
        <v>2414</v>
      </c>
      <c r="D798" t="s">
        <v>2413</v>
      </c>
      <c r="E798" t="s">
        <v>2413</v>
      </c>
      <c r="F798" t="s">
        <v>2414</v>
      </c>
      <c r="G798">
        <v>5232.9545454545096</v>
      </c>
      <c r="H798">
        <v>5232.9545454545096</v>
      </c>
      <c r="I798">
        <v>5232.9545454545096</v>
      </c>
      <c r="J798">
        <v>5232.9545454545096</v>
      </c>
      <c r="K798">
        <v>5232.9545454545096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 s="67">
        <f t="shared" si="13"/>
        <v>26164.772727272546</v>
      </c>
    </row>
    <row r="799" spans="1:19" x14ac:dyDescent="0.2">
      <c r="A799" t="s">
        <v>2415</v>
      </c>
      <c r="B799" t="s">
        <v>2415</v>
      </c>
      <c r="C799" t="s">
        <v>2416</v>
      </c>
      <c r="D799" t="s">
        <v>2415</v>
      </c>
      <c r="E799" t="s">
        <v>2415</v>
      </c>
      <c r="F799" t="s">
        <v>2416</v>
      </c>
      <c r="G799">
        <v>0</v>
      </c>
      <c r="H799">
        <v>0</v>
      </c>
      <c r="I799">
        <v>0</v>
      </c>
      <c r="J799">
        <v>15845.959595959583</v>
      </c>
      <c r="K799">
        <v>15845.959595959583</v>
      </c>
      <c r="L799">
        <v>15845.959595959583</v>
      </c>
      <c r="M799">
        <v>15845.959595959583</v>
      </c>
      <c r="N799">
        <v>15845.959595959583</v>
      </c>
      <c r="O799">
        <v>15845.959595959583</v>
      </c>
      <c r="P799">
        <v>0</v>
      </c>
      <c r="Q799">
        <v>0</v>
      </c>
      <c r="R799">
        <v>0</v>
      </c>
      <c r="S799" s="67">
        <f t="shared" si="13"/>
        <v>95075.757575757481</v>
      </c>
    </row>
    <row r="800" spans="1:19" x14ac:dyDescent="0.2">
      <c r="A800" t="s">
        <v>2417</v>
      </c>
      <c r="B800" t="s">
        <v>2417</v>
      </c>
      <c r="C800" t="s">
        <v>2418</v>
      </c>
      <c r="D800" t="s">
        <v>2417</v>
      </c>
      <c r="E800" t="s">
        <v>2417</v>
      </c>
      <c r="F800" t="s">
        <v>2418</v>
      </c>
      <c r="G800">
        <v>0</v>
      </c>
      <c r="H800">
        <v>0</v>
      </c>
      <c r="I800">
        <v>0</v>
      </c>
      <c r="J800">
        <v>8001.8939393939172</v>
      </c>
      <c r="K800">
        <v>8001.8939393939172</v>
      </c>
      <c r="L800">
        <v>8001.8939393939172</v>
      </c>
      <c r="M800">
        <v>8001.8939393939172</v>
      </c>
      <c r="N800">
        <v>8001.8939393939172</v>
      </c>
      <c r="O800">
        <v>8001.8939393939172</v>
      </c>
      <c r="P800">
        <v>0</v>
      </c>
      <c r="Q800">
        <v>0</v>
      </c>
      <c r="R800">
        <v>0</v>
      </c>
      <c r="S800" s="67">
        <f t="shared" si="13"/>
        <v>48011.363636363501</v>
      </c>
    </row>
    <row r="801" spans="1:19" x14ac:dyDescent="0.2">
      <c r="A801" t="s">
        <v>2419</v>
      </c>
      <c r="B801" t="s">
        <v>2419</v>
      </c>
      <c r="C801" t="s">
        <v>2420</v>
      </c>
      <c r="D801" t="s">
        <v>2419</v>
      </c>
      <c r="E801" t="s">
        <v>2419</v>
      </c>
      <c r="F801" t="s">
        <v>2420</v>
      </c>
      <c r="G801">
        <v>0</v>
      </c>
      <c r="H801">
        <v>0</v>
      </c>
      <c r="I801">
        <v>0</v>
      </c>
      <c r="J801">
        <v>14437.499999999985</v>
      </c>
      <c r="K801">
        <v>14437.499999999985</v>
      </c>
      <c r="L801">
        <v>14437.499999999985</v>
      </c>
      <c r="M801">
        <v>14437.499999999985</v>
      </c>
      <c r="N801">
        <v>14437.499999999985</v>
      </c>
      <c r="O801">
        <v>0</v>
      </c>
      <c r="P801">
        <v>0</v>
      </c>
      <c r="Q801">
        <v>0</v>
      </c>
      <c r="R801">
        <v>0</v>
      </c>
      <c r="S801" s="67">
        <f t="shared" si="13"/>
        <v>72187.499999999927</v>
      </c>
    </row>
    <row r="802" spans="1:19" x14ac:dyDescent="0.2">
      <c r="A802" t="s">
        <v>2421</v>
      </c>
      <c r="B802" t="s">
        <v>2421</v>
      </c>
      <c r="C802" t="s">
        <v>2422</v>
      </c>
      <c r="D802" t="s">
        <v>2421</v>
      </c>
      <c r="E802" t="s">
        <v>2421</v>
      </c>
      <c r="F802" t="s">
        <v>2422</v>
      </c>
      <c r="G802">
        <v>11761.363636363621</v>
      </c>
      <c r="H802">
        <v>11761.363636363621</v>
      </c>
      <c r="I802">
        <v>11761.363636363621</v>
      </c>
      <c r="J802">
        <v>11761.363636363621</v>
      </c>
      <c r="K802">
        <v>11761.363636363621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 s="67">
        <f t="shared" si="13"/>
        <v>58806.818181818104</v>
      </c>
    </row>
    <row r="803" spans="1:19" x14ac:dyDescent="0.2">
      <c r="A803" t="s">
        <v>2423</v>
      </c>
      <c r="B803" t="s">
        <v>2423</v>
      </c>
      <c r="C803" t="s">
        <v>2424</v>
      </c>
      <c r="D803" t="s">
        <v>2423</v>
      </c>
      <c r="E803" t="s">
        <v>2423</v>
      </c>
      <c r="F803" t="s">
        <v>2424</v>
      </c>
      <c r="G803">
        <v>0</v>
      </c>
      <c r="H803">
        <v>0</v>
      </c>
      <c r="I803">
        <v>0</v>
      </c>
      <c r="J803">
        <v>15727.588383838376</v>
      </c>
      <c r="K803">
        <v>15727.588383838376</v>
      </c>
      <c r="L803">
        <v>15727.588383838376</v>
      </c>
      <c r="M803">
        <v>15727.588383838376</v>
      </c>
      <c r="N803">
        <v>15727.588383838376</v>
      </c>
      <c r="O803">
        <v>15727.588383838376</v>
      </c>
      <c r="P803">
        <v>0</v>
      </c>
      <c r="Q803">
        <v>0</v>
      </c>
      <c r="R803">
        <v>0</v>
      </c>
      <c r="S803" s="67">
        <f t="shared" si="13"/>
        <v>94365.53030303026</v>
      </c>
    </row>
    <row r="804" spans="1:19" x14ac:dyDescent="0.2">
      <c r="A804" t="s">
        <v>2425</v>
      </c>
      <c r="B804" t="s">
        <v>2425</v>
      </c>
      <c r="C804" t="s">
        <v>2426</v>
      </c>
      <c r="D804" t="s">
        <v>2425</v>
      </c>
      <c r="E804" t="s">
        <v>2425</v>
      </c>
      <c r="F804" t="s">
        <v>2426</v>
      </c>
      <c r="G804">
        <v>18528.409090909081</v>
      </c>
      <c r="H804">
        <v>18528.409090909081</v>
      </c>
      <c r="I804">
        <v>18528.409090909081</v>
      </c>
      <c r="J804">
        <v>18528.409090909081</v>
      </c>
      <c r="K804">
        <v>18528.409090909081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 s="67">
        <f t="shared" si="13"/>
        <v>92642.045454545412</v>
      </c>
    </row>
    <row r="805" spans="1:19" x14ac:dyDescent="0.2">
      <c r="A805" t="s">
        <v>2427</v>
      </c>
      <c r="B805" t="s">
        <v>2427</v>
      </c>
      <c r="C805" t="s">
        <v>2428</v>
      </c>
      <c r="D805" t="s">
        <v>2427</v>
      </c>
      <c r="E805" t="s">
        <v>2427</v>
      </c>
      <c r="F805" t="s">
        <v>2428</v>
      </c>
      <c r="G805">
        <v>0</v>
      </c>
      <c r="H805">
        <v>0</v>
      </c>
      <c r="I805">
        <v>0</v>
      </c>
      <c r="J805">
        <v>6952.3358585858332</v>
      </c>
      <c r="K805">
        <v>6952.3358585858332</v>
      </c>
      <c r="L805">
        <v>6952.3358585858332</v>
      </c>
      <c r="M805">
        <v>6952.3358585858332</v>
      </c>
      <c r="N805">
        <v>6952.3358585858332</v>
      </c>
      <c r="O805">
        <v>6952.3358585858332</v>
      </c>
      <c r="P805">
        <v>0</v>
      </c>
      <c r="Q805">
        <v>0</v>
      </c>
      <c r="R805">
        <v>0</v>
      </c>
      <c r="S805" s="67">
        <f t="shared" si="13"/>
        <v>41714.015151515006</v>
      </c>
    </row>
    <row r="806" spans="1:19" x14ac:dyDescent="0.2">
      <c r="A806" t="s">
        <v>2429</v>
      </c>
      <c r="B806" t="s">
        <v>2429</v>
      </c>
      <c r="C806" t="s">
        <v>2430</v>
      </c>
      <c r="D806" t="s">
        <v>2429</v>
      </c>
      <c r="E806" t="s">
        <v>2429</v>
      </c>
      <c r="F806" t="s">
        <v>2430</v>
      </c>
      <c r="G806">
        <v>19720.643939393918</v>
      </c>
      <c r="H806">
        <v>19720.643939393918</v>
      </c>
      <c r="I806">
        <v>19720.643939393918</v>
      </c>
      <c r="J806">
        <v>19720.643939393918</v>
      </c>
      <c r="K806">
        <v>19720.643939393918</v>
      </c>
      <c r="L806">
        <v>19720.643939393918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 s="67">
        <f t="shared" si="13"/>
        <v>118323.86363636352</v>
      </c>
    </row>
    <row r="807" spans="1:19" x14ac:dyDescent="0.2">
      <c r="A807" t="s">
        <v>2431</v>
      </c>
      <c r="B807" t="s">
        <v>2431</v>
      </c>
      <c r="C807" t="s">
        <v>2432</v>
      </c>
      <c r="D807" t="s">
        <v>2431</v>
      </c>
      <c r="E807" t="s">
        <v>2431</v>
      </c>
      <c r="F807" t="s">
        <v>2432</v>
      </c>
      <c r="G807">
        <v>0</v>
      </c>
      <c r="H807">
        <v>0</v>
      </c>
      <c r="I807">
        <v>0</v>
      </c>
      <c r="J807">
        <v>16982.323232323208</v>
      </c>
      <c r="K807">
        <v>16982.323232323208</v>
      </c>
      <c r="L807">
        <v>16982.323232323208</v>
      </c>
      <c r="M807">
        <v>16982.323232323208</v>
      </c>
      <c r="N807">
        <v>16982.323232323208</v>
      </c>
      <c r="O807">
        <v>16982.323232323208</v>
      </c>
      <c r="P807">
        <v>0</v>
      </c>
      <c r="Q807">
        <v>0</v>
      </c>
      <c r="R807">
        <v>0</v>
      </c>
      <c r="S807" s="67">
        <f t="shared" si="13"/>
        <v>101893.93939393925</v>
      </c>
    </row>
    <row r="808" spans="1:19" x14ac:dyDescent="0.2">
      <c r="A808" t="s">
        <v>2433</v>
      </c>
      <c r="B808" t="s">
        <v>2433</v>
      </c>
      <c r="C808" t="s">
        <v>2434</v>
      </c>
      <c r="D808" t="s">
        <v>2433</v>
      </c>
      <c r="E808" t="s">
        <v>2433</v>
      </c>
      <c r="F808" t="s">
        <v>2434</v>
      </c>
      <c r="G808">
        <v>0</v>
      </c>
      <c r="H808">
        <v>0</v>
      </c>
      <c r="I808">
        <v>0</v>
      </c>
      <c r="J808">
        <v>8593.75</v>
      </c>
      <c r="K808">
        <v>8593.75</v>
      </c>
      <c r="L808">
        <v>8593.75</v>
      </c>
      <c r="M808">
        <v>8593.75</v>
      </c>
      <c r="N808">
        <v>8593.75</v>
      </c>
      <c r="O808">
        <v>8593.75</v>
      </c>
      <c r="P808">
        <v>0</v>
      </c>
      <c r="Q808">
        <v>0</v>
      </c>
      <c r="R808">
        <v>0</v>
      </c>
      <c r="S808" s="67">
        <f t="shared" si="13"/>
        <v>51562.5</v>
      </c>
    </row>
    <row r="809" spans="1:19" x14ac:dyDescent="0.2">
      <c r="A809" t="s">
        <v>2435</v>
      </c>
      <c r="B809" t="s">
        <v>2435</v>
      </c>
      <c r="C809" t="s">
        <v>2436</v>
      </c>
      <c r="D809" t="s">
        <v>2435</v>
      </c>
      <c r="E809" t="s">
        <v>2435</v>
      </c>
      <c r="F809" t="s">
        <v>2436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13604.797979797957</v>
      </c>
      <c r="N809">
        <v>13604.797979797957</v>
      </c>
      <c r="O809">
        <v>13604.797979797957</v>
      </c>
      <c r="P809">
        <v>13604.797979797957</v>
      </c>
      <c r="Q809">
        <v>13604.797979797957</v>
      </c>
      <c r="R809">
        <v>13604.797979797957</v>
      </c>
      <c r="S809" s="67">
        <f t="shared" si="13"/>
        <v>81628.787878787756</v>
      </c>
    </row>
    <row r="810" spans="1:19" x14ac:dyDescent="0.2">
      <c r="A810" t="s">
        <v>2437</v>
      </c>
      <c r="B810" t="s">
        <v>2437</v>
      </c>
      <c r="C810" t="s">
        <v>2438</v>
      </c>
      <c r="D810" t="s">
        <v>2437</v>
      </c>
      <c r="E810" t="s">
        <v>2437</v>
      </c>
      <c r="F810" t="s">
        <v>2438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17029.67171717171</v>
      </c>
      <c r="N810">
        <v>17029.67171717171</v>
      </c>
      <c r="O810">
        <v>17029.67171717171</v>
      </c>
      <c r="P810">
        <v>17029.67171717171</v>
      </c>
      <c r="Q810">
        <v>17029.67171717171</v>
      </c>
      <c r="R810">
        <v>17029.67171717171</v>
      </c>
      <c r="S810" s="67">
        <f t="shared" si="13"/>
        <v>102178.03030303025</v>
      </c>
    </row>
    <row r="811" spans="1:19" x14ac:dyDescent="0.2">
      <c r="A811" t="s">
        <v>2439</v>
      </c>
      <c r="B811" t="s">
        <v>2439</v>
      </c>
      <c r="C811" t="s">
        <v>2440</v>
      </c>
      <c r="D811" t="s">
        <v>2439</v>
      </c>
      <c r="E811" t="s">
        <v>2439</v>
      </c>
      <c r="F811" t="s">
        <v>2440</v>
      </c>
      <c r="G811">
        <v>1512.7840909090874</v>
      </c>
      <c r="H811">
        <v>1512.7840909090874</v>
      </c>
      <c r="I811">
        <v>1512.7840909090874</v>
      </c>
      <c r="J811">
        <v>1512.7840909090874</v>
      </c>
      <c r="K811">
        <v>1512.7840909090874</v>
      </c>
      <c r="L811">
        <v>1512.7840909090874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 s="67">
        <f t="shared" si="13"/>
        <v>9076.7045454545241</v>
      </c>
    </row>
    <row r="812" spans="1:19" x14ac:dyDescent="0.2">
      <c r="A812" t="s">
        <v>2441</v>
      </c>
      <c r="B812" t="s">
        <v>2441</v>
      </c>
      <c r="C812" t="s">
        <v>2442</v>
      </c>
      <c r="D812" t="s">
        <v>2441</v>
      </c>
      <c r="E812" t="s">
        <v>2441</v>
      </c>
      <c r="F812" t="s">
        <v>2442</v>
      </c>
      <c r="G812">
        <v>24210.858585858587</v>
      </c>
      <c r="H812">
        <v>24210.858585858587</v>
      </c>
      <c r="I812">
        <v>24210.858585858587</v>
      </c>
      <c r="J812">
        <v>24210.858585858587</v>
      </c>
      <c r="K812">
        <v>24210.858585858587</v>
      </c>
      <c r="L812">
        <v>24210.858585858587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 s="67">
        <f t="shared" si="13"/>
        <v>145265.15151515152</v>
      </c>
    </row>
    <row r="813" spans="1:19" x14ac:dyDescent="0.2">
      <c r="A813" t="s">
        <v>2443</v>
      </c>
      <c r="B813" t="s">
        <v>2443</v>
      </c>
      <c r="C813" t="s">
        <v>2444</v>
      </c>
      <c r="D813" t="s">
        <v>2443</v>
      </c>
      <c r="E813" t="s">
        <v>2443</v>
      </c>
      <c r="F813" t="s">
        <v>2444</v>
      </c>
      <c r="G813">
        <v>0</v>
      </c>
      <c r="H813">
        <v>0</v>
      </c>
      <c r="I813">
        <v>0</v>
      </c>
      <c r="J813">
        <v>17558.396464646459</v>
      </c>
      <c r="K813">
        <v>17558.396464646459</v>
      </c>
      <c r="L813">
        <v>17558.396464646459</v>
      </c>
      <c r="M813">
        <v>17558.396464646459</v>
      </c>
      <c r="N813">
        <v>17558.396464646459</v>
      </c>
      <c r="O813">
        <v>17558.396464646459</v>
      </c>
      <c r="P813">
        <v>0</v>
      </c>
      <c r="Q813">
        <v>0</v>
      </c>
      <c r="R813">
        <v>0</v>
      </c>
      <c r="S813" s="67">
        <f t="shared" si="13"/>
        <v>105350.37878787876</v>
      </c>
    </row>
    <row r="814" spans="1:19" x14ac:dyDescent="0.2">
      <c r="A814" t="s">
        <v>2445</v>
      </c>
      <c r="B814" t="s">
        <v>2445</v>
      </c>
      <c r="C814" t="s">
        <v>2446</v>
      </c>
      <c r="D814" t="s">
        <v>2445</v>
      </c>
      <c r="E814" t="s">
        <v>2445</v>
      </c>
      <c r="F814" t="s">
        <v>2446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62168.560606060586</v>
      </c>
      <c r="Q814">
        <v>62168.560606060586</v>
      </c>
      <c r="R814">
        <v>62168.560606060586</v>
      </c>
      <c r="S814" s="67">
        <f t="shared" si="13"/>
        <v>186505.68181818177</v>
      </c>
    </row>
    <row r="815" spans="1:19" x14ac:dyDescent="0.2">
      <c r="A815" t="s">
        <v>2447</v>
      </c>
      <c r="B815" t="s">
        <v>2447</v>
      </c>
      <c r="C815" t="s">
        <v>2448</v>
      </c>
      <c r="D815" t="s">
        <v>2447</v>
      </c>
      <c r="E815" t="s">
        <v>2447</v>
      </c>
      <c r="F815" t="s">
        <v>2448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10085.227272727199</v>
      </c>
      <c r="N815">
        <v>10085.227272727199</v>
      </c>
      <c r="O815">
        <v>10085.227272727199</v>
      </c>
      <c r="P815">
        <v>0</v>
      </c>
      <c r="Q815">
        <v>0</v>
      </c>
      <c r="R815">
        <v>0</v>
      </c>
      <c r="S815" s="67">
        <f t="shared" si="13"/>
        <v>30255.681818181598</v>
      </c>
    </row>
    <row r="816" spans="1:19" x14ac:dyDescent="0.2">
      <c r="A816" t="s">
        <v>2449</v>
      </c>
      <c r="B816" t="s">
        <v>2449</v>
      </c>
      <c r="C816" t="s">
        <v>2450</v>
      </c>
      <c r="D816" t="s">
        <v>2449</v>
      </c>
      <c r="E816" t="s">
        <v>2449</v>
      </c>
      <c r="F816" t="s">
        <v>2450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8175.5050505050494</v>
      </c>
      <c r="N816">
        <v>8175.5050505050494</v>
      </c>
      <c r="O816">
        <v>8175.5050505050494</v>
      </c>
      <c r="P816">
        <v>0</v>
      </c>
      <c r="Q816">
        <v>0</v>
      </c>
      <c r="R816">
        <v>0</v>
      </c>
      <c r="S816" s="67">
        <f t="shared" si="13"/>
        <v>24526.515151515148</v>
      </c>
    </row>
    <row r="817" spans="1:19" x14ac:dyDescent="0.2">
      <c r="A817" t="s">
        <v>2451</v>
      </c>
      <c r="B817" t="s">
        <v>2451</v>
      </c>
      <c r="C817" t="s">
        <v>2452</v>
      </c>
      <c r="D817" t="s">
        <v>2451</v>
      </c>
      <c r="E817" t="s">
        <v>2451</v>
      </c>
      <c r="F817" t="s">
        <v>2452</v>
      </c>
      <c r="G817">
        <v>1988.6363636363624</v>
      </c>
      <c r="H817">
        <v>1988.6363636363624</v>
      </c>
      <c r="I817">
        <v>1988.6363636363624</v>
      </c>
      <c r="J817">
        <v>1988.6363636363624</v>
      </c>
      <c r="K817">
        <v>1988.6363636363624</v>
      </c>
      <c r="L817">
        <v>1988.6363636363624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 s="67">
        <f t="shared" si="13"/>
        <v>11931.818181818175</v>
      </c>
    </row>
    <row r="818" spans="1:19" x14ac:dyDescent="0.2">
      <c r="A818" t="s">
        <v>2453</v>
      </c>
      <c r="B818" t="s">
        <v>2453</v>
      </c>
      <c r="C818" t="s">
        <v>2454</v>
      </c>
      <c r="D818" t="s">
        <v>2453</v>
      </c>
      <c r="E818" t="s">
        <v>2453</v>
      </c>
      <c r="F818" t="s">
        <v>2454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18118.686868686833</v>
      </c>
      <c r="Q818">
        <v>18118.686868686833</v>
      </c>
      <c r="R818">
        <v>18118.686868686833</v>
      </c>
      <c r="S818" s="67">
        <f t="shared" si="13"/>
        <v>54356.060606060499</v>
      </c>
    </row>
    <row r="819" spans="1:19" x14ac:dyDescent="0.2">
      <c r="A819" t="s">
        <v>2455</v>
      </c>
      <c r="B819" t="s">
        <v>2455</v>
      </c>
      <c r="C819" t="s">
        <v>2456</v>
      </c>
      <c r="D819" t="s">
        <v>2455</v>
      </c>
      <c r="E819" t="s">
        <v>2455</v>
      </c>
      <c r="F819" t="s">
        <v>2456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23169.191919191919</v>
      </c>
      <c r="N819">
        <v>23169.191919191919</v>
      </c>
      <c r="O819">
        <v>23169.191919191919</v>
      </c>
      <c r="P819">
        <v>23169.191919191919</v>
      </c>
      <c r="Q819">
        <v>23169.191919191919</v>
      </c>
      <c r="R819">
        <v>23169.191919191919</v>
      </c>
      <c r="S819" s="67">
        <f t="shared" si="13"/>
        <v>139015.15151515152</v>
      </c>
    </row>
    <row r="820" spans="1:19" x14ac:dyDescent="0.2">
      <c r="A820" t="s">
        <v>2457</v>
      </c>
      <c r="B820" t="s">
        <v>2457</v>
      </c>
      <c r="C820" t="s">
        <v>2458</v>
      </c>
      <c r="D820" t="s">
        <v>2457</v>
      </c>
      <c r="E820" t="s">
        <v>2457</v>
      </c>
      <c r="F820" t="s">
        <v>2458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25681.818181818151</v>
      </c>
      <c r="N820">
        <v>25681.818181818151</v>
      </c>
      <c r="O820">
        <v>25681.818181818151</v>
      </c>
      <c r="P820">
        <v>0</v>
      </c>
      <c r="Q820">
        <v>0</v>
      </c>
      <c r="R820">
        <v>0</v>
      </c>
      <c r="S820" s="67">
        <f t="shared" si="13"/>
        <v>77045.454545454457</v>
      </c>
    </row>
    <row r="821" spans="1:19" x14ac:dyDescent="0.2">
      <c r="A821" t="s">
        <v>2459</v>
      </c>
      <c r="B821" t="s">
        <v>2459</v>
      </c>
      <c r="C821" t="s">
        <v>2460</v>
      </c>
      <c r="D821" t="s">
        <v>2459</v>
      </c>
      <c r="E821" t="s">
        <v>2459</v>
      </c>
      <c r="F821" t="s">
        <v>2460</v>
      </c>
      <c r="G821">
        <v>0</v>
      </c>
      <c r="H821">
        <v>0</v>
      </c>
      <c r="I821">
        <v>0</v>
      </c>
      <c r="J821">
        <v>55433.238636363625</v>
      </c>
      <c r="K821">
        <v>55433.238636363625</v>
      </c>
      <c r="L821">
        <v>55433.238636363625</v>
      </c>
      <c r="M821">
        <v>55433.238636363625</v>
      </c>
      <c r="N821">
        <v>29106.147744032976</v>
      </c>
      <c r="O821">
        <v>29106.147744032976</v>
      </c>
      <c r="P821">
        <v>29106.147744032976</v>
      </c>
      <c r="Q821">
        <v>29106.147744032976</v>
      </c>
      <c r="R821">
        <v>29106.147744032976</v>
      </c>
      <c r="S821" s="67">
        <f t="shared" si="13"/>
        <v>367263.69326561934</v>
      </c>
    </row>
    <row r="822" spans="1:19" x14ac:dyDescent="0.2">
      <c r="A822" t="s">
        <v>2461</v>
      </c>
      <c r="B822" t="s">
        <v>2461</v>
      </c>
      <c r="C822" t="s">
        <v>2462</v>
      </c>
      <c r="D822" t="s">
        <v>2461</v>
      </c>
      <c r="E822" t="s">
        <v>2461</v>
      </c>
      <c r="F822" t="s">
        <v>2462</v>
      </c>
      <c r="G822">
        <v>0</v>
      </c>
      <c r="H822">
        <v>0</v>
      </c>
      <c r="I822">
        <v>0</v>
      </c>
      <c r="J822">
        <v>8767.361111111084</v>
      </c>
      <c r="K822">
        <v>8767.361111111084</v>
      </c>
      <c r="L822">
        <v>8767.361111111084</v>
      </c>
      <c r="M822">
        <v>8767.361111111084</v>
      </c>
      <c r="N822">
        <v>8767.361111111084</v>
      </c>
      <c r="O822">
        <v>8767.361111111084</v>
      </c>
      <c r="P822">
        <v>0</v>
      </c>
      <c r="Q822">
        <v>0</v>
      </c>
      <c r="R822">
        <v>0</v>
      </c>
      <c r="S822" s="67">
        <f t="shared" si="13"/>
        <v>52604.166666666497</v>
      </c>
    </row>
    <row r="823" spans="1:19" x14ac:dyDescent="0.2">
      <c r="A823" t="s">
        <v>2463</v>
      </c>
      <c r="B823" t="s">
        <v>2463</v>
      </c>
      <c r="C823" t="s">
        <v>2464</v>
      </c>
      <c r="D823" t="s">
        <v>2463</v>
      </c>
      <c r="E823" t="s">
        <v>2463</v>
      </c>
      <c r="F823" t="s">
        <v>2464</v>
      </c>
      <c r="G823">
        <v>25260.416666666668</v>
      </c>
      <c r="H823">
        <v>25260.416666666668</v>
      </c>
      <c r="I823">
        <v>25260.416666666668</v>
      </c>
      <c r="J823">
        <v>25260.416666666668</v>
      </c>
      <c r="K823">
        <v>25260.416666666668</v>
      </c>
      <c r="L823">
        <v>25260.416666666668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 s="67">
        <f t="shared" si="13"/>
        <v>151562.5</v>
      </c>
    </row>
    <row r="824" spans="1:19" x14ac:dyDescent="0.2">
      <c r="A824" t="s">
        <v>2465</v>
      </c>
      <c r="B824" t="s">
        <v>2465</v>
      </c>
      <c r="C824" t="s">
        <v>2466</v>
      </c>
      <c r="D824" t="s">
        <v>2465</v>
      </c>
      <c r="E824" t="s">
        <v>2465</v>
      </c>
      <c r="F824" t="s">
        <v>2466</v>
      </c>
      <c r="G824">
        <v>19625.946969696957</v>
      </c>
      <c r="H824">
        <v>19625.946969696957</v>
      </c>
      <c r="I824">
        <v>19625.946969696957</v>
      </c>
      <c r="J824">
        <v>19625.946969696957</v>
      </c>
      <c r="K824">
        <v>19625.946969696957</v>
      </c>
      <c r="L824">
        <v>19625.946969696957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 s="67">
        <f t="shared" si="13"/>
        <v>117755.68181818175</v>
      </c>
    </row>
    <row r="825" spans="1:19" x14ac:dyDescent="0.2">
      <c r="A825" t="s">
        <v>2467</v>
      </c>
      <c r="B825" t="s">
        <v>2467</v>
      </c>
      <c r="C825" t="s">
        <v>2468</v>
      </c>
      <c r="D825" t="s">
        <v>2467</v>
      </c>
      <c r="E825" t="s">
        <v>2467</v>
      </c>
      <c r="F825" t="s">
        <v>2468</v>
      </c>
      <c r="G825">
        <v>83394.886363635756</v>
      </c>
      <c r="H825">
        <v>83394.886363635756</v>
      </c>
      <c r="I825">
        <v>83394.886363635756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 s="67">
        <f t="shared" si="13"/>
        <v>250184.65909090725</v>
      </c>
    </row>
    <row r="826" spans="1:19" x14ac:dyDescent="0.2">
      <c r="A826" t="s">
        <v>2469</v>
      </c>
      <c r="B826" t="s">
        <v>2469</v>
      </c>
      <c r="C826" t="s">
        <v>2470</v>
      </c>
      <c r="D826" t="s">
        <v>2469</v>
      </c>
      <c r="E826" t="s">
        <v>2469</v>
      </c>
      <c r="F826" t="s">
        <v>2470</v>
      </c>
      <c r="G826">
        <v>0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42447.916666666257</v>
      </c>
      <c r="N826">
        <v>42447.916666666257</v>
      </c>
      <c r="O826">
        <v>42447.916666666257</v>
      </c>
      <c r="P826">
        <v>42447.916666666257</v>
      </c>
      <c r="Q826">
        <v>42447.916666666257</v>
      </c>
      <c r="R826">
        <v>42447.916666666257</v>
      </c>
      <c r="S826" s="67">
        <f t="shared" si="13"/>
        <v>254687.49999999753</v>
      </c>
    </row>
    <row r="827" spans="1:19" x14ac:dyDescent="0.2">
      <c r="A827" t="s">
        <v>2471</v>
      </c>
      <c r="B827" t="s">
        <v>2471</v>
      </c>
      <c r="C827" t="s">
        <v>2472</v>
      </c>
      <c r="D827" t="s">
        <v>2471</v>
      </c>
      <c r="E827" t="s">
        <v>2471</v>
      </c>
      <c r="F827" t="s">
        <v>2472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4734.8484848484832</v>
      </c>
      <c r="N827">
        <v>4734.8484848484832</v>
      </c>
      <c r="O827">
        <v>4734.8484848484832</v>
      </c>
      <c r="P827">
        <v>0</v>
      </c>
      <c r="Q827">
        <v>0</v>
      </c>
      <c r="R827">
        <v>0</v>
      </c>
      <c r="S827" s="67">
        <f t="shared" si="13"/>
        <v>14204.545454545449</v>
      </c>
    </row>
    <row r="828" spans="1:19" x14ac:dyDescent="0.2">
      <c r="A828" t="s">
        <v>2473</v>
      </c>
      <c r="B828" t="s">
        <v>2473</v>
      </c>
      <c r="C828" t="s">
        <v>2474</v>
      </c>
      <c r="D828" t="s">
        <v>2473</v>
      </c>
      <c r="E828" t="s">
        <v>2473</v>
      </c>
      <c r="F828" t="s">
        <v>2474</v>
      </c>
      <c r="G828">
        <v>0</v>
      </c>
      <c r="H828">
        <v>0</v>
      </c>
      <c r="I828">
        <v>0</v>
      </c>
      <c r="J828">
        <v>55314.867424242373</v>
      </c>
      <c r="K828">
        <v>55314.867424242373</v>
      </c>
      <c r="L828">
        <v>55314.867424242373</v>
      </c>
      <c r="M828">
        <v>55314.867424242373</v>
      </c>
      <c r="N828">
        <v>31585.339530484842</v>
      </c>
      <c r="O828">
        <v>31585.339530484842</v>
      </c>
      <c r="P828">
        <v>31585.339530484842</v>
      </c>
      <c r="Q828">
        <v>31585.339530484842</v>
      </c>
      <c r="R828">
        <v>31585.339530484842</v>
      </c>
      <c r="S828" s="67">
        <f t="shared" si="13"/>
        <v>379186.16734939377</v>
      </c>
    </row>
    <row r="829" spans="1:19" x14ac:dyDescent="0.2">
      <c r="A829" t="s">
        <v>2475</v>
      </c>
      <c r="B829" t="s">
        <v>2475</v>
      </c>
      <c r="C829" t="s">
        <v>2476</v>
      </c>
      <c r="D829" t="s">
        <v>2475</v>
      </c>
      <c r="E829" t="s">
        <v>2475</v>
      </c>
      <c r="F829" t="s">
        <v>2476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16366.792929292917</v>
      </c>
      <c r="N829">
        <v>16366.792929292917</v>
      </c>
      <c r="O829">
        <v>16366.792929292917</v>
      </c>
      <c r="P829">
        <v>16366.792929292917</v>
      </c>
      <c r="Q829">
        <v>16366.792929292917</v>
      </c>
      <c r="R829">
        <v>16366.792929292917</v>
      </c>
      <c r="S829" s="67">
        <f t="shared" si="13"/>
        <v>98200.757575757496</v>
      </c>
    </row>
    <row r="830" spans="1:19" x14ac:dyDescent="0.2">
      <c r="A830" t="s">
        <v>2477</v>
      </c>
      <c r="B830" t="s">
        <v>2477</v>
      </c>
      <c r="C830" t="s">
        <v>2478</v>
      </c>
      <c r="D830" t="s">
        <v>2477</v>
      </c>
      <c r="E830" t="s">
        <v>2477</v>
      </c>
      <c r="F830" t="s">
        <v>2478</v>
      </c>
      <c r="G830">
        <v>0</v>
      </c>
      <c r="H830">
        <v>0</v>
      </c>
      <c r="I830">
        <v>0</v>
      </c>
      <c r="J830">
        <v>26574.337121212124</v>
      </c>
      <c r="K830">
        <v>26574.337121212124</v>
      </c>
      <c r="L830">
        <v>26574.337121212124</v>
      </c>
      <c r="M830">
        <v>26574.337121212124</v>
      </c>
      <c r="N830">
        <v>42164.749912693602</v>
      </c>
      <c r="O830">
        <v>42164.749912693602</v>
      </c>
      <c r="P830">
        <v>42164.749912693602</v>
      </c>
      <c r="Q830">
        <v>0</v>
      </c>
      <c r="R830">
        <v>0</v>
      </c>
      <c r="S830" s="67">
        <f t="shared" si="13"/>
        <v>232791.59822292929</v>
      </c>
    </row>
    <row r="831" spans="1:19" hidden="1" x14ac:dyDescent="0.2">
      <c r="A831" t="s">
        <v>2479</v>
      </c>
      <c r="B831" t="s">
        <v>2479</v>
      </c>
      <c r="C831" t="s">
        <v>2480</v>
      </c>
      <c r="D831" t="s">
        <v>2479</v>
      </c>
      <c r="E831" t="s">
        <v>2479</v>
      </c>
      <c r="F831" t="s">
        <v>2480</v>
      </c>
      <c r="G831">
        <v>0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 s="67">
        <f t="shared" si="13"/>
        <v>0</v>
      </c>
    </row>
    <row r="832" spans="1:19" hidden="1" x14ac:dyDescent="0.2">
      <c r="A832" t="s">
        <v>2481</v>
      </c>
      <c r="B832" t="s">
        <v>2481</v>
      </c>
      <c r="C832" t="s">
        <v>2482</v>
      </c>
      <c r="D832" t="s">
        <v>2481</v>
      </c>
      <c r="E832" t="s">
        <v>2481</v>
      </c>
      <c r="F832" t="s">
        <v>2482</v>
      </c>
      <c r="G832">
        <v>0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 s="67">
        <f t="shared" si="13"/>
        <v>0</v>
      </c>
    </row>
  </sheetData>
  <autoFilter ref="A4:S832" xr:uid="{70E69A24-E9A5-442A-AE67-3F522E1798FD}">
    <filterColumn colId="18">
      <filters>
        <filter val="1,166,215"/>
        <filter val="1,192,679"/>
        <filter val="1,575,588"/>
        <filter val="1,659,923"/>
        <filter val="101,894"/>
        <filter val="102,178"/>
        <filter val="104,105"/>
        <filter val="104,119"/>
        <filter val="105,350"/>
        <filter val="105,554"/>
        <filter val="106,241"/>
        <filter val="107,766"/>
        <filter val="108,060"/>
        <filter val="108,665"/>
        <filter val="109,474"/>
        <filter val="11,761"/>
        <filter val="11,932"/>
        <filter val="110,743"/>
        <filter val="111,939"/>
        <filter val="112,646"/>
        <filter val="113,826"/>
        <filter val="114,658"/>
        <filter val="117,756"/>
        <filter val="117,997"/>
        <filter val="118,324"/>
        <filter val="118,327"/>
        <filter val="118,797"/>
        <filter val="119,343"/>
        <filter val="120,071"/>
        <filter val="120,180"/>
        <filter val="120,578"/>
        <filter val="121,264"/>
        <filter val="121,545"/>
        <filter val="121,718"/>
        <filter val="123,056"/>
        <filter val="124,901"/>
        <filter val="125,894"/>
        <filter val="126,083"/>
        <filter val="127,434"/>
        <filter val="129,313"/>
        <filter val="13,283"/>
        <filter val="13,381"/>
        <filter val="13,684"/>
        <filter val="133,124"/>
        <filter val="133,722"/>
        <filter val="135,043"/>
        <filter val="135,953"/>
        <filter val="136,269"/>
        <filter val="137,770"/>
        <filter val="138,163"/>
        <filter val="139,015"/>
        <filter val="14,190"/>
        <filter val="14,205"/>
        <filter val="140,477"/>
        <filter val="141,536"/>
        <filter val="141,797"/>
        <filter val="142,701"/>
        <filter val="143,466"/>
        <filter val="143,472"/>
        <filter val="143,965"/>
        <filter val="144,414"/>
        <filter val="144,469"/>
        <filter val="144,988"/>
        <filter val="145,265"/>
        <filter val="145,517"/>
        <filter val="145,937"/>
        <filter val="148,373"/>
        <filter val="148,719"/>
        <filter val="148,722"/>
        <filter val="149,172"/>
        <filter val="149,621"/>
        <filter val="15,298"/>
        <filter val="150,272"/>
        <filter val="151,563"/>
        <filter val="151,941"/>
        <filter val="154,146"/>
        <filter val="154,782"/>
        <filter val="155,461"/>
        <filter val="155,815"/>
        <filter val="156,710"/>
        <filter val="158,807"/>
        <filter val="158,886"/>
        <filter val="161,432"/>
        <filter val="161,742"/>
        <filter val="162,141"/>
        <filter val="162,706"/>
        <filter val="162,873"/>
        <filter val="163,167"/>
        <filter val="164,869"/>
        <filter val="166,494"/>
        <filter val="167,563"/>
        <filter val="167,885"/>
        <filter val="169,488"/>
        <filter val="17,797"/>
        <filter val="170,739"/>
        <filter val="171,573"/>
        <filter val="176,644"/>
        <filter val="177,236"/>
        <filter val="177,315"/>
        <filter val="177,367"/>
        <filter val="178,823"/>
        <filter val="179,072"/>
        <filter val="18,750"/>
        <filter val="180,156"/>
        <filter val="180,832"/>
        <filter val="181,032"/>
        <filter val="183,431"/>
        <filter val="184,553"/>
        <filter val="184,575"/>
        <filter val="186,344"/>
        <filter val="186,506"/>
        <filter val="187,565"/>
        <filter val="187,602"/>
        <filter val="19,176"/>
        <filter val="192,017"/>
        <filter val="193,379"/>
        <filter val="195,428"/>
        <filter val="195,599"/>
        <filter val="198,057"/>
        <filter val="199,047"/>
        <filter val="200,197"/>
        <filter val="200,349"/>
        <filter val="200,805"/>
        <filter val="201,179"/>
        <filter val="202,127"/>
        <filter val="203,860"/>
        <filter val="204,614"/>
        <filter val="206,737"/>
        <filter val="207,337"/>
        <filter val="207,341"/>
        <filter val="208,154"/>
        <filter val="208,977"/>
        <filter val="209,597"/>
        <filter val="21,051"/>
        <filter val="21,815"/>
        <filter val="210,210"/>
        <filter val="210,941"/>
        <filter val="211,455"/>
        <filter val="211,917"/>
        <filter val="212,113"/>
        <filter val="212,911"/>
        <filter val="213,587"/>
        <filter val="214,053"/>
        <filter val="214,382"/>
        <filter val="216,052"/>
        <filter val="216,386"/>
        <filter val="216,753"/>
        <filter val="216,775"/>
        <filter val="216,855"/>
        <filter val="217,457"/>
        <filter val="217,713"/>
        <filter val="217,985"/>
        <filter val="218,185"/>
        <filter val="219,271"/>
        <filter val="22,500"/>
        <filter val="221,974"/>
        <filter val="225,713"/>
        <filter val="225,946"/>
        <filter val="226,077"/>
        <filter val="229,104"/>
        <filter val="23,201"/>
        <filter val="23,390"/>
        <filter val="23,437"/>
        <filter val="23,722"/>
        <filter val="230,543"/>
        <filter val="231,360"/>
        <filter val="231,723"/>
        <filter val="232,792"/>
        <filter val="232,822"/>
        <filter val="235,150"/>
        <filter val="236,343"/>
        <filter val="238,744"/>
        <filter val="239,060"/>
        <filter val="24,195"/>
        <filter val="24,527"/>
        <filter val="24,646"/>
        <filter val="24,759"/>
        <filter val="240,410"/>
        <filter val="244,080"/>
        <filter val="245,221"/>
        <filter val="246,009"/>
        <filter val="246,729"/>
        <filter val="247,791"/>
        <filter val="248,097"/>
        <filter val="248,367"/>
        <filter val="249,165"/>
        <filter val="249,448"/>
        <filter val="249,502"/>
        <filter val="25,313"/>
        <filter val="25,696"/>
        <filter val="25,710"/>
        <filter val="250,185"/>
        <filter val="251,663"/>
        <filter val="253,631"/>
        <filter val="254,687"/>
        <filter val="255,886"/>
        <filter val="257,540"/>
        <filter val="258,920"/>
        <filter val="26,165"/>
        <filter val="26,476"/>
        <filter val="26,620"/>
        <filter val="261,337"/>
        <filter val="261,439"/>
        <filter val="262,281"/>
        <filter val="268,073"/>
        <filter val="27,660"/>
        <filter val="270,442"/>
        <filter val="271,193"/>
        <filter val="273,021"/>
        <filter val="276,383"/>
        <filter val="278,089"/>
        <filter val="278,222"/>
        <filter val="279,850"/>
        <filter val="28,425"/>
        <filter val="28,736"/>
        <filter val="280,978"/>
        <filter val="287,778"/>
        <filter val="29,156"/>
        <filter val="29,187"/>
        <filter val="29,233"/>
        <filter val="29,574"/>
        <filter val="29,684"/>
        <filter val="29,735"/>
        <filter val="293,989"/>
        <filter val="296,135"/>
        <filter val="296,805"/>
        <filter val="297,831"/>
        <filter val="30,256"/>
        <filter val="300,692"/>
        <filter val="301,192"/>
        <filter val="301,572"/>
        <filter val="301,987"/>
        <filter val="303,788"/>
        <filter val="304,843"/>
        <filter val="305,012"/>
        <filter val="308,477"/>
        <filter val="308,646"/>
        <filter val="309,048"/>
        <filter val="309,259"/>
        <filter val="31,023"/>
        <filter val="31,491"/>
        <filter val="310,163"/>
        <filter val="310,471"/>
        <filter val="311,747"/>
        <filter val="32,109"/>
        <filter val="32,386"/>
        <filter val="320,644"/>
        <filter val="323,601"/>
        <filter val="33,026"/>
        <filter val="33,333"/>
        <filter val="337,190"/>
        <filter val="337,797"/>
        <filter val="34,433"/>
        <filter val="344,191"/>
        <filter val="345,258"/>
        <filter val="349,135"/>
        <filter val="349,384"/>
        <filter val="35,004"/>
        <filter val="35,133"/>
        <filter val="35,284"/>
        <filter val="35,748"/>
        <filter val="350,858"/>
        <filter val="356,440"/>
        <filter val="357,715"/>
        <filter val="358,886"/>
        <filter val="359,744"/>
        <filter val="36,648"/>
        <filter val="36,973"/>
        <filter val="365,927"/>
        <filter val="366,222"/>
        <filter val="367,264"/>
        <filter val="367,973"/>
        <filter val="369,366"/>
        <filter val="371,859"/>
        <filter val="372,899"/>
        <filter val="373,694"/>
        <filter val="377,762"/>
        <filter val="379,186"/>
        <filter val="38,267"/>
        <filter val="380,627"/>
        <filter val="386,866"/>
        <filter val="39,062"/>
        <filter val="390,895"/>
        <filter val="393,736"/>
        <filter val="395,585"/>
        <filter val="395,737"/>
        <filter val="40,909"/>
        <filter val="401,890"/>
        <filter val="406,575"/>
        <filter val="408,578"/>
        <filter val="408,960"/>
        <filter val="41,122"/>
        <filter val="41,714"/>
        <filter val="411,763"/>
        <filter val="414,735"/>
        <filter val="415,040"/>
        <filter val="417,846"/>
        <filter val="419,872"/>
        <filter val="42,060"/>
        <filter val="42,144"/>
        <filter val="42,855"/>
        <filter val="42,869"/>
        <filter val="420,842"/>
        <filter val="421,170"/>
        <filter val="423,472"/>
        <filter val="427,003"/>
        <filter val="428,740"/>
        <filter val="43,369"/>
        <filter val="43,631"/>
        <filter val="43,692"/>
        <filter val="43,715"/>
        <filter val="430,583"/>
        <filter val="435,242"/>
        <filter val="435,598"/>
        <filter val="443,090"/>
        <filter val="446,930"/>
        <filter val="448,336"/>
        <filter val="45,360"/>
        <filter val="45,821"/>
        <filter val="45,920"/>
        <filter val="453,323"/>
        <filter val="455,926"/>
        <filter val="46,321"/>
        <filter val="46,552"/>
        <filter val="46,875"/>
        <filter val="46,932"/>
        <filter val="461,327"/>
        <filter val="464,029"/>
        <filter val="466,980"/>
        <filter val="469,009"/>
        <filter val="47,723"/>
        <filter val="475,630"/>
        <filter val="479,193"/>
        <filter val="48,011"/>
        <filter val="48,196"/>
        <filter val="48,239"/>
        <filter val="48,295"/>
        <filter val="48,647"/>
        <filter val="48,958"/>
        <filter val="486,227"/>
        <filter val="49,517"/>
        <filter val="49,953"/>
        <filter val="495,674"/>
        <filter val="496,223"/>
        <filter val="498,124"/>
        <filter val="50,331"/>
        <filter val="50,444"/>
        <filter val="50,691"/>
        <filter val="50,714"/>
        <filter val="50,758"/>
        <filter val="50,776"/>
        <filter val="50,994"/>
        <filter val="507,034"/>
        <filter val="507,462"/>
        <filter val="51,042"/>
        <filter val="51,179"/>
        <filter val="51,349"/>
        <filter val="51,563"/>
        <filter val="514,917"/>
        <filter val="52,509"/>
        <filter val="52,604"/>
        <filter val="52,983"/>
        <filter val="520,693"/>
        <filter val="520,898"/>
        <filter val="53,139"/>
        <filter val="53,504"/>
        <filter val="537,305"/>
        <filter val="54,356"/>
        <filter val="54,403"/>
        <filter val="54,538"/>
        <filter val="549,125"/>
        <filter val="55,355"/>
        <filter val="55,754"/>
        <filter val="554,966"/>
        <filter val="557,139"/>
        <filter val="564,395"/>
        <filter val="57,055"/>
        <filter val="57,486"/>
        <filter val="57,571"/>
        <filter val="57,741"/>
        <filter val="57,907"/>
        <filter val="579,033"/>
        <filter val="58,210"/>
        <filter val="58,381"/>
        <filter val="58,475"/>
        <filter val="58,610"/>
        <filter val="58,624"/>
        <filter val="58,636"/>
        <filter val="58,807"/>
        <filter val="583,343"/>
        <filter val="583,567"/>
        <filter val="59,105"/>
        <filter val="59,517"/>
        <filter val="60,653"/>
        <filter val="60,905"/>
        <filter val="604,773"/>
        <filter val="61,151"/>
        <filter val="61,406"/>
        <filter val="61,884"/>
        <filter val="611,537"/>
        <filter val="62,027"/>
        <filter val="62,232"/>
        <filter val="62,805"/>
        <filter val="63,163"/>
        <filter val="63,212"/>
        <filter val="63,341"/>
        <filter val="634,073"/>
        <filter val="637,454"/>
        <filter val="639,671"/>
        <filter val="64,027"/>
        <filter val="64,218"/>
        <filter val="64,725"/>
        <filter val="641,453"/>
        <filter val="643,411"/>
        <filter val="65,246"/>
        <filter val="65,412"/>
        <filter val="65,659"/>
        <filter val="66,477"/>
        <filter val="662,778"/>
        <filter val="666,444"/>
        <filter val="67,202"/>
        <filter val="67,307"/>
        <filter val="675,863"/>
        <filter val="69,271"/>
        <filter val="69,786"/>
        <filter val="695,698"/>
        <filter val="7,232"/>
        <filter val="7,265"/>
        <filter val="70,632"/>
        <filter val="704,547"/>
        <filter val="709,113"/>
        <filter val="71,485"/>
        <filter val="71,519"/>
        <filter val="72,167"/>
        <filter val="72,187"/>
        <filter val="72,869"/>
        <filter val="720,142"/>
        <filter val="73,381"/>
        <filter val="74,116"/>
        <filter val="746,831"/>
        <filter val="748,733"/>
        <filter val="749,413"/>
        <filter val="75,484"/>
        <filter val="76,662"/>
        <filter val="76,894"/>
        <filter val="764,200"/>
        <filter val="77,045"/>
        <filter val="77,179"/>
        <filter val="77,216"/>
        <filter val="77,604"/>
        <filter val="78,700"/>
        <filter val="780,724"/>
        <filter val="79,058"/>
        <filter val="79,233"/>
        <filter val="79,451"/>
        <filter val="791,990"/>
        <filter val="794,194"/>
        <filter val="8,607"/>
        <filter val="80,004"/>
        <filter val="80,916"/>
        <filter val="80,966"/>
        <filter val="81,361"/>
        <filter val="81,629"/>
        <filter val="810,622"/>
        <filter val="83,252"/>
        <filter val="84,308"/>
        <filter val="84,577"/>
        <filter val="86,056"/>
        <filter val="86,311"/>
        <filter val="86,600"/>
        <filter val="86,740"/>
        <filter val="861,845"/>
        <filter val="87,502"/>
        <filter val="87,877"/>
        <filter val="88,423"/>
        <filter val="89,394"/>
        <filter val="89,515"/>
        <filter val="895,905"/>
        <filter val="9,077"/>
        <filter val="90,511"/>
        <filter val="90,661"/>
        <filter val="907,013"/>
        <filter val="91,917"/>
        <filter val="92,642"/>
        <filter val="931,299"/>
        <filter val="936,792"/>
        <filter val="94,366"/>
        <filter val="94,901"/>
        <filter val="942,800"/>
        <filter val="95,076"/>
        <filter val="95,786"/>
        <filter val="95,923"/>
        <filter val="98,201"/>
        <filter val="986,426"/>
      </filters>
    </filterColumn>
  </autoFilter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CA6A-57DD-4A70-8E78-8CFFF1FB0777}">
  <sheetPr transitionEvaluation="1" transitionEntry="1">
    <tabColor theme="0" tint="-0.499984740745262"/>
    <pageSetUpPr fitToPage="1"/>
  </sheetPr>
  <dimension ref="A1:V87"/>
  <sheetViews>
    <sheetView view="pageBreakPreview" zoomScale="60" zoomScaleNormal="70" workbookViewId="0">
      <pane ySplit="12" topLeftCell="A31" activePane="bottomLeft" state="frozen"/>
      <selection pane="bottomLeft" activeCell="A2" sqref="A2:U2"/>
    </sheetView>
  </sheetViews>
  <sheetFormatPr defaultColWidth="9.77734375" defaultRowHeight="15" x14ac:dyDescent="0.2"/>
  <cols>
    <col min="1" max="1" width="4" style="53" customWidth="1"/>
    <col min="2" max="2" width="8.5546875" style="53" customWidth="1"/>
    <col min="3" max="4" width="11" style="1" customWidth="1"/>
    <col min="5" max="5" width="37.21875" style="1" customWidth="1"/>
    <col min="6" max="6" width="12.33203125" style="1" customWidth="1"/>
    <col min="7" max="7" width="12.21875" style="1" bestFit="1" customWidth="1"/>
    <col min="8" max="8" width="2.77734375" style="2" customWidth="1"/>
    <col min="9" max="18" width="11" style="1" customWidth="1"/>
    <col min="19" max="19" width="10.88671875" style="1" bestFit="1" customWidth="1"/>
    <col min="20" max="20" width="13" style="1" bestFit="1" customWidth="1"/>
    <col min="21" max="21" width="12.6640625" style="1" customWidth="1"/>
    <col min="22" max="22" width="3.21875" style="1" bestFit="1" customWidth="1"/>
    <col min="23" max="24" width="9.77734375" style="1" customWidth="1"/>
    <col min="25" max="31" width="12.77734375" style="1" customWidth="1"/>
    <col min="32" max="16384" width="9.77734375" style="1"/>
  </cols>
  <sheetData>
    <row r="1" spans="1:22" x14ac:dyDescent="0.2">
      <c r="A1" s="99" t="s">
        <v>2825</v>
      </c>
      <c r="B1" s="100"/>
      <c r="C1" s="101"/>
      <c r="D1" s="101"/>
      <c r="E1" s="101"/>
    </row>
    <row r="2" spans="1:22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</row>
    <row r="3" spans="1:22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</row>
    <row r="4" spans="1:22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</row>
    <row r="5" spans="1:22" s="3" customFormat="1" ht="15.75" x14ac:dyDescent="0.25">
      <c r="A5" s="290" t="s">
        <v>2577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</row>
    <row r="6" spans="1:22" ht="15.75" x14ac:dyDescent="0.25">
      <c r="A6" s="52" t="s">
        <v>0</v>
      </c>
      <c r="B6" s="52"/>
      <c r="C6" s="4"/>
      <c r="D6" s="4"/>
      <c r="E6" s="5"/>
      <c r="F6" s="5"/>
      <c r="G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15.75" x14ac:dyDescent="0.25">
      <c r="A7" s="290" t="s">
        <v>36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</row>
    <row r="8" spans="1:22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</row>
    <row r="9" spans="1:22" ht="15.75" x14ac:dyDescent="0.25">
      <c r="C9" s="5"/>
      <c r="D9" s="5"/>
      <c r="E9" s="5"/>
      <c r="F9" s="5"/>
      <c r="G9" s="5"/>
      <c r="I9" s="5"/>
      <c r="J9" s="5"/>
      <c r="K9" s="5"/>
      <c r="L9" s="5"/>
      <c r="M9" s="5"/>
      <c r="N9" s="5"/>
      <c r="O9" s="5"/>
      <c r="P9" s="3"/>
      <c r="Q9" s="5"/>
      <c r="R9" s="5"/>
      <c r="S9" s="5"/>
      <c r="T9" s="5"/>
      <c r="U9" s="5"/>
    </row>
    <row r="10" spans="1:22" x14ac:dyDescent="0.2">
      <c r="C10" s="5"/>
      <c r="D10" s="5"/>
      <c r="E10" s="5"/>
      <c r="F10" s="5"/>
      <c r="G10" s="5"/>
      <c r="H10" s="6"/>
      <c r="I10" s="5"/>
      <c r="J10" s="5"/>
      <c r="K10" s="5"/>
      <c r="L10" s="5"/>
      <c r="U10" s="265" t="s">
        <v>2</v>
      </c>
    </row>
    <row r="11" spans="1:22" ht="15" customHeight="1" x14ac:dyDescent="0.2">
      <c r="C11" s="1" t="s">
        <v>1282</v>
      </c>
      <c r="D11" s="265" t="s">
        <v>20</v>
      </c>
      <c r="F11" s="265" t="s">
        <v>1282</v>
      </c>
      <c r="G11" s="265" t="s">
        <v>20</v>
      </c>
      <c r="H11" s="6"/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265" t="s">
        <v>4</v>
      </c>
    </row>
    <row r="12" spans="1:22" ht="15.75" thickBot="1" x14ac:dyDescent="0.25">
      <c r="A12" s="59" t="s">
        <v>5</v>
      </c>
      <c r="B12" s="59" t="s">
        <v>54</v>
      </c>
      <c r="C12" s="57" t="s">
        <v>35</v>
      </c>
      <c r="D12" s="57" t="s">
        <v>35</v>
      </c>
      <c r="E12" s="57" t="s">
        <v>34</v>
      </c>
      <c r="F12" s="57" t="s">
        <v>38</v>
      </c>
      <c r="G12" s="57" t="s">
        <v>38</v>
      </c>
      <c r="H12" s="9"/>
      <c r="I12" s="10" t="s">
        <v>6</v>
      </c>
      <c r="J12" s="10" t="s">
        <v>7</v>
      </c>
      <c r="K12" s="10" t="s">
        <v>8</v>
      </c>
      <c r="L12" s="10" t="s">
        <v>9</v>
      </c>
      <c r="M12" s="10" t="s">
        <v>10</v>
      </c>
      <c r="N12" s="10" t="s">
        <v>11</v>
      </c>
      <c r="O12" s="10" t="s">
        <v>12</v>
      </c>
      <c r="P12" s="10" t="s">
        <v>13</v>
      </c>
      <c r="Q12" s="10" t="s">
        <v>14</v>
      </c>
      <c r="R12" s="10" t="s">
        <v>15</v>
      </c>
      <c r="S12" s="10" t="s">
        <v>16</v>
      </c>
      <c r="T12" s="10" t="s">
        <v>17</v>
      </c>
      <c r="U12" s="10" t="s">
        <v>18</v>
      </c>
      <c r="V12" s="84"/>
    </row>
    <row r="13" spans="1:22" ht="15.75" x14ac:dyDescent="0.25">
      <c r="A13" s="85"/>
      <c r="B13" s="85"/>
      <c r="C13" s="83"/>
      <c r="D13" s="83"/>
      <c r="U13" s="3"/>
    </row>
    <row r="14" spans="1:22" s="36" customFormat="1" ht="15.75" x14ac:dyDescent="0.25">
      <c r="A14" s="87" t="s">
        <v>41</v>
      </c>
      <c r="B14" s="3" t="s">
        <v>21</v>
      </c>
      <c r="H14" s="93"/>
      <c r="I14" s="3">
        <f t="shared" ref="I14:T14" si="0">SUM(I15:I17)</f>
        <v>2000200</v>
      </c>
      <c r="J14" s="3">
        <f t="shared" si="0"/>
        <v>2000000</v>
      </c>
      <c r="K14" s="3">
        <f t="shared" si="0"/>
        <v>2000050</v>
      </c>
      <c r="L14" s="3">
        <f t="shared" si="0"/>
        <v>2000000</v>
      </c>
      <c r="M14" s="3">
        <f t="shared" si="0"/>
        <v>2000150</v>
      </c>
      <c r="N14" s="3">
        <f t="shared" si="0"/>
        <v>2000400</v>
      </c>
      <c r="O14" s="3">
        <f t="shared" si="0"/>
        <v>2000150</v>
      </c>
      <c r="P14" s="3">
        <f t="shared" si="0"/>
        <v>2000000</v>
      </c>
      <c r="Q14" s="3">
        <f t="shared" si="0"/>
        <v>2000051</v>
      </c>
      <c r="R14" s="3">
        <f t="shared" si="0"/>
        <v>2000002</v>
      </c>
      <c r="S14" s="3">
        <f t="shared" si="0"/>
        <v>2000152</v>
      </c>
      <c r="T14" s="3">
        <f t="shared" si="0"/>
        <v>2000253</v>
      </c>
      <c r="U14" s="3">
        <f t="shared" ref="U14:U21" si="1">SUM(I14:T14)</f>
        <v>24001408</v>
      </c>
    </row>
    <row r="15" spans="1:22" x14ac:dyDescent="0.2">
      <c r="A15" s="85" t="s">
        <v>49</v>
      </c>
      <c r="B15" s="95"/>
      <c r="C15" s="58" t="s">
        <v>1228</v>
      </c>
      <c r="D15" s="58" t="s">
        <v>1228</v>
      </c>
      <c r="E15" s="58" t="s">
        <v>1235</v>
      </c>
      <c r="F15" s="58" t="s">
        <v>1228</v>
      </c>
      <c r="G15" s="58" t="s">
        <v>1228</v>
      </c>
      <c r="H15" s="62"/>
      <c r="I15" s="65">
        <f>'5-2023 O&amp;M Detail'!J16</f>
        <v>1044837</v>
      </c>
      <c r="J15" s="65">
        <f>'5-2023 O&amp;M Detail'!K16</f>
        <v>1044637</v>
      </c>
      <c r="K15" s="65">
        <f>'5-2023 O&amp;M Detail'!L16</f>
        <v>1044787</v>
      </c>
      <c r="L15" s="65">
        <f>'5-2023 O&amp;M Detail'!M16</f>
        <v>1044637</v>
      </c>
      <c r="M15" s="65">
        <f>'5-2023 O&amp;M Detail'!N16</f>
        <v>1044787</v>
      </c>
      <c r="N15" s="65">
        <f>'5-2023 O&amp;M Detail'!O16</f>
        <v>1045137</v>
      </c>
      <c r="O15" s="65">
        <f>'5-2023 O&amp;M Detail'!P16</f>
        <v>1044787</v>
      </c>
      <c r="P15" s="65">
        <f>'5-2023 O&amp;M Detail'!Q16</f>
        <v>1044637</v>
      </c>
      <c r="Q15" s="65">
        <f>'5-2023 O&amp;M Detail'!R16</f>
        <v>1044788</v>
      </c>
      <c r="R15" s="65">
        <f>'5-2023 O&amp;M Detail'!S16</f>
        <v>1044639</v>
      </c>
      <c r="S15" s="65">
        <f>'5-2023 O&amp;M Detail'!T16</f>
        <v>1044789</v>
      </c>
      <c r="T15" s="65">
        <f>'5-2023 O&amp;M Detail'!U16</f>
        <v>1044989</v>
      </c>
      <c r="U15" s="63">
        <f t="shared" si="1"/>
        <v>12537451</v>
      </c>
      <c r="V15" s="36"/>
    </row>
    <row r="16" spans="1:22" x14ac:dyDescent="0.2">
      <c r="A16" s="85" t="s">
        <v>50</v>
      </c>
      <c r="B16" s="95"/>
      <c r="C16" s="58" t="s">
        <v>1229</v>
      </c>
      <c r="D16" s="58" t="s">
        <v>1229</v>
      </c>
      <c r="E16" s="58" t="s">
        <v>1236</v>
      </c>
      <c r="F16" s="58" t="s">
        <v>1231</v>
      </c>
      <c r="G16" s="58" t="s">
        <v>1231</v>
      </c>
      <c r="H16" s="62"/>
      <c r="I16" s="65">
        <f>'5-2023 O&amp;M Detail'!J39</f>
        <v>616046</v>
      </c>
      <c r="J16" s="65">
        <f>'5-2023 O&amp;M Detail'!K39</f>
        <v>616046</v>
      </c>
      <c r="K16" s="65">
        <f>'5-2023 O&amp;M Detail'!L39</f>
        <v>615946</v>
      </c>
      <c r="L16" s="65">
        <f>'5-2023 O&amp;M Detail'!M39</f>
        <v>616046</v>
      </c>
      <c r="M16" s="65">
        <f>'5-2023 O&amp;M Detail'!N39</f>
        <v>616046</v>
      </c>
      <c r="N16" s="65">
        <f>'5-2023 O&amp;M Detail'!O39</f>
        <v>615946</v>
      </c>
      <c r="O16" s="65">
        <f>'5-2023 O&amp;M Detail'!P39</f>
        <v>616046</v>
      </c>
      <c r="P16" s="65">
        <f>'5-2023 O&amp;M Detail'!Q39</f>
        <v>616046</v>
      </c>
      <c r="Q16" s="65">
        <f>'5-2023 O&amp;M Detail'!R39</f>
        <v>615945</v>
      </c>
      <c r="R16" s="65">
        <f>'5-2023 O&amp;M Detail'!S39</f>
        <v>616045</v>
      </c>
      <c r="S16" s="65">
        <f>'5-2023 O&amp;M Detail'!T39</f>
        <v>616045</v>
      </c>
      <c r="T16" s="65">
        <f>'5-2023 O&amp;M Detail'!U39</f>
        <v>615946</v>
      </c>
      <c r="U16" s="63">
        <f t="shared" si="1"/>
        <v>7392149</v>
      </c>
      <c r="V16" s="36"/>
    </row>
    <row r="17" spans="1:22" s="36" customFormat="1" x14ac:dyDescent="0.2">
      <c r="A17" s="90" t="s">
        <v>51</v>
      </c>
      <c r="B17" s="95"/>
      <c r="C17" s="58" t="s">
        <v>1229</v>
      </c>
      <c r="D17" s="58" t="s">
        <v>1229</v>
      </c>
      <c r="E17" s="58" t="s">
        <v>1237</v>
      </c>
      <c r="F17" s="58" t="s">
        <v>1232</v>
      </c>
      <c r="G17" s="58" t="s">
        <v>1232</v>
      </c>
      <c r="H17" s="62"/>
      <c r="I17" s="65">
        <f>'5-2023 O&amp;M Detail'!J62</f>
        <v>339317</v>
      </c>
      <c r="J17" s="65">
        <f>'5-2023 O&amp;M Detail'!K62</f>
        <v>339317</v>
      </c>
      <c r="K17" s="65">
        <f>'5-2023 O&amp;M Detail'!L62</f>
        <v>339317</v>
      </c>
      <c r="L17" s="65">
        <f>'5-2023 O&amp;M Detail'!M62</f>
        <v>339317</v>
      </c>
      <c r="M17" s="65">
        <f>'5-2023 O&amp;M Detail'!N62</f>
        <v>339317</v>
      </c>
      <c r="N17" s="65">
        <f>'5-2023 O&amp;M Detail'!O62</f>
        <v>339317</v>
      </c>
      <c r="O17" s="65">
        <f>'5-2023 O&amp;M Detail'!P62</f>
        <v>339317</v>
      </c>
      <c r="P17" s="65">
        <f>'5-2023 O&amp;M Detail'!Q62</f>
        <v>339317</v>
      </c>
      <c r="Q17" s="65">
        <f>'5-2023 O&amp;M Detail'!R62</f>
        <v>339318</v>
      </c>
      <c r="R17" s="65">
        <f>'5-2023 O&amp;M Detail'!S62</f>
        <v>339318</v>
      </c>
      <c r="S17" s="65">
        <f>'5-2023 O&amp;M Detail'!T62</f>
        <v>339318</v>
      </c>
      <c r="T17" s="65">
        <f>'5-2023 O&amp;M Detail'!U62</f>
        <v>339318</v>
      </c>
      <c r="U17" s="66">
        <f t="shared" si="1"/>
        <v>4071808</v>
      </c>
    </row>
    <row r="18" spans="1:22" ht="15.75" x14ac:dyDescent="0.25">
      <c r="A18" s="87" t="s">
        <v>42</v>
      </c>
      <c r="B18" s="3" t="s">
        <v>48</v>
      </c>
      <c r="C18" s="83"/>
      <c r="D18" s="83"/>
      <c r="F18" s="3"/>
      <c r="G18" s="3"/>
      <c r="H18" s="36"/>
      <c r="I18" s="3">
        <f>SUM(I19:I21)</f>
        <v>305081.07999999996</v>
      </c>
      <c r="J18" s="3">
        <f t="shared" ref="J18:T18" si="2">SUM(J19:J21)</f>
        <v>305081.07999999996</v>
      </c>
      <c r="K18" s="3">
        <f t="shared" si="2"/>
        <v>305081.07999999996</v>
      </c>
      <c r="L18" s="3">
        <f t="shared" si="2"/>
        <v>305081.07999999996</v>
      </c>
      <c r="M18" s="3">
        <f t="shared" si="2"/>
        <v>305081.07999999996</v>
      </c>
      <c r="N18" s="3">
        <f t="shared" si="2"/>
        <v>305081.07999999996</v>
      </c>
      <c r="O18" s="3">
        <f t="shared" si="2"/>
        <v>305081.07999999996</v>
      </c>
      <c r="P18" s="3">
        <f t="shared" si="2"/>
        <v>305081.07999999996</v>
      </c>
      <c r="Q18" s="3">
        <f t="shared" si="2"/>
        <v>305080.07999999996</v>
      </c>
      <c r="R18" s="3">
        <f t="shared" si="2"/>
        <v>305080.07999999996</v>
      </c>
      <c r="S18" s="3">
        <f t="shared" si="2"/>
        <v>305080.07999999996</v>
      </c>
      <c r="T18" s="3">
        <f t="shared" si="2"/>
        <v>305080.07999999996</v>
      </c>
      <c r="U18" s="3">
        <f t="shared" si="1"/>
        <v>3660968.9600000004</v>
      </c>
      <c r="V18" s="36"/>
    </row>
    <row r="19" spans="1:22" x14ac:dyDescent="0.2">
      <c r="A19" s="85" t="s">
        <v>49</v>
      </c>
      <c r="B19" s="95"/>
      <c r="C19" s="58" t="s">
        <v>1230</v>
      </c>
      <c r="D19" s="58" t="s">
        <v>1230</v>
      </c>
      <c r="E19" s="58" t="s">
        <v>1238</v>
      </c>
      <c r="F19" s="58" t="s">
        <v>1230</v>
      </c>
      <c r="G19" s="58" t="s">
        <v>1230</v>
      </c>
      <c r="H19" s="62"/>
      <c r="I19" s="65">
        <f>'5-2023 O&amp;M Detail'!J86</f>
        <v>0</v>
      </c>
      <c r="J19" s="65">
        <f>'5-2023 O&amp;M Detail'!K86</f>
        <v>0</v>
      </c>
      <c r="K19" s="65">
        <f>'5-2023 O&amp;M Detail'!L86</f>
        <v>0</v>
      </c>
      <c r="L19" s="65">
        <f>'5-2023 O&amp;M Detail'!M86</f>
        <v>0</v>
      </c>
      <c r="M19" s="65">
        <f>'5-2023 O&amp;M Detail'!N86</f>
        <v>0</v>
      </c>
      <c r="N19" s="65">
        <f>'5-2023 O&amp;M Detail'!O86</f>
        <v>0</v>
      </c>
      <c r="O19" s="65">
        <f>'5-2023 O&amp;M Detail'!P86</f>
        <v>0</v>
      </c>
      <c r="P19" s="65">
        <f>'5-2023 O&amp;M Detail'!Q86</f>
        <v>0</v>
      </c>
      <c r="Q19" s="65">
        <f>'5-2023 O&amp;M Detail'!R86</f>
        <v>0</v>
      </c>
      <c r="R19" s="65">
        <f>'5-2023 O&amp;M Detail'!S86</f>
        <v>0</v>
      </c>
      <c r="S19" s="65">
        <f>'5-2023 O&amp;M Detail'!T86</f>
        <v>0</v>
      </c>
      <c r="T19" s="65">
        <f>'5-2023 O&amp;M Detail'!U86</f>
        <v>0</v>
      </c>
      <c r="U19" s="63">
        <f t="shared" si="1"/>
        <v>0</v>
      </c>
      <c r="V19" s="36"/>
    </row>
    <row r="20" spans="1:22" x14ac:dyDescent="0.2">
      <c r="A20" s="85" t="s">
        <v>50</v>
      </c>
      <c r="B20" s="95"/>
      <c r="C20" s="58" t="s">
        <v>1233</v>
      </c>
      <c r="D20" s="58" t="s">
        <v>1233</v>
      </c>
      <c r="E20" s="58" t="s">
        <v>1239</v>
      </c>
      <c r="F20" s="58" t="s">
        <v>1233</v>
      </c>
      <c r="G20" s="58" t="s">
        <v>1233</v>
      </c>
      <c r="H20" s="62"/>
      <c r="I20" s="65">
        <f>'5-2023 O&amp;M Detail'!J109</f>
        <v>247164.08</v>
      </c>
      <c r="J20" s="65">
        <f>'5-2023 O&amp;M Detail'!K109</f>
        <v>247164.08</v>
      </c>
      <c r="K20" s="65">
        <f>'5-2023 O&amp;M Detail'!L109</f>
        <v>247164.08</v>
      </c>
      <c r="L20" s="65">
        <f>'5-2023 O&amp;M Detail'!M109</f>
        <v>247164.08</v>
      </c>
      <c r="M20" s="65">
        <f>'5-2023 O&amp;M Detail'!N109</f>
        <v>247164.08</v>
      </c>
      <c r="N20" s="65">
        <f>'5-2023 O&amp;M Detail'!O109</f>
        <v>247164.08</v>
      </c>
      <c r="O20" s="65">
        <f>'5-2023 O&amp;M Detail'!P109</f>
        <v>247164.08</v>
      </c>
      <c r="P20" s="65">
        <f>'5-2023 O&amp;M Detail'!Q109</f>
        <v>247164.08</v>
      </c>
      <c r="Q20" s="65">
        <f>'5-2023 O&amp;M Detail'!R109</f>
        <v>247164.08</v>
      </c>
      <c r="R20" s="65">
        <f>'5-2023 O&amp;M Detail'!S109</f>
        <v>247164.08</v>
      </c>
      <c r="S20" s="65">
        <f>'5-2023 O&amp;M Detail'!T109</f>
        <v>247164.08</v>
      </c>
      <c r="T20" s="65">
        <f>'5-2023 O&amp;M Detail'!U109</f>
        <v>247164.08</v>
      </c>
      <c r="U20" s="63">
        <f t="shared" si="1"/>
        <v>2965968.9600000004</v>
      </c>
      <c r="V20" s="36"/>
    </row>
    <row r="21" spans="1:22" s="36" customFormat="1" x14ac:dyDescent="0.2">
      <c r="A21" s="90" t="s">
        <v>51</v>
      </c>
      <c r="B21" s="95"/>
      <c r="C21" s="58" t="s">
        <v>1234</v>
      </c>
      <c r="D21" s="58" t="s">
        <v>1234</v>
      </c>
      <c r="E21" s="58" t="s">
        <v>1240</v>
      </c>
      <c r="F21" s="58" t="s">
        <v>1241</v>
      </c>
      <c r="G21" s="58" t="s">
        <v>1241</v>
      </c>
      <c r="H21" s="62"/>
      <c r="I21" s="65">
        <f>'5-2023 O&amp;M Detail'!J132</f>
        <v>57917</v>
      </c>
      <c r="J21" s="65">
        <f>'5-2023 O&amp;M Detail'!K132</f>
        <v>57917</v>
      </c>
      <c r="K21" s="65">
        <f>'5-2023 O&amp;M Detail'!L132</f>
        <v>57917</v>
      </c>
      <c r="L21" s="65">
        <f>'5-2023 O&amp;M Detail'!M132</f>
        <v>57917</v>
      </c>
      <c r="M21" s="65">
        <f>'5-2023 O&amp;M Detail'!N132</f>
        <v>57917</v>
      </c>
      <c r="N21" s="65">
        <f>'5-2023 O&amp;M Detail'!O132</f>
        <v>57917</v>
      </c>
      <c r="O21" s="65">
        <f>'5-2023 O&amp;M Detail'!P132</f>
        <v>57917</v>
      </c>
      <c r="P21" s="65">
        <f>'5-2023 O&amp;M Detail'!Q132</f>
        <v>57917</v>
      </c>
      <c r="Q21" s="65">
        <f>'5-2023 O&amp;M Detail'!R132</f>
        <v>57916</v>
      </c>
      <c r="R21" s="65">
        <f>'5-2023 O&amp;M Detail'!S132</f>
        <v>57916</v>
      </c>
      <c r="S21" s="65">
        <f>'5-2023 O&amp;M Detail'!T132</f>
        <v>57916</v>
      </c>
      <c r="T21" s="65">
        <f>'5-2023 O&amp;M Detail'!U132</f>
        <v>57916</v>
      </c>
      <c r="U21" s="66">
        <f t="shared" si="1"/>
        <v>695000</v>
      </c>
    </row>
    <row r="22" spans="1:22" ht="15.75" x14ac:dyDescent="0.25">
      <c r="A22" s="87" t="s">
        <v>44</v>
      </c>
      <c r="B22" s="3" t="s">
        <v>22</v>
      </c>
      <c r="C22" s="83"/>
      <c r="D22" s="83"/>
      <c r="F22" s="3"/>
      <c r="G22" s="3"/>
      <c r="H22" s="36"/>
      <c r="I22" s="3">
        <f>I23</f>
        <v>41788.118999999999</v>
      </c>
      <c r="J22" s="3">
        <f t="shared" ref="J22:U22" si="3">J23</f>
        <v>47742.402000000002</v>
      </c>
      <c r="K22" s="3">
        <f t="shared" si="3"/>
        <v>38799.077999999994</v>
      </c>
      <c r="L22" s="3">
        <f t="shared" si="3"/>
        <v>49680.558000000005</v>
      </c>
      <c r="M22" s="3">
        <f t="shared" si="3"/>
        <v>47641.841999999997</v>
      </c>
      <c r="N22" s="3">
        <f t="shared" si="3"/>
        <v>45995.336999999992</v>
      </c>
      <c r="O22" s="3">
        <f t="shared" si="3"/>
        <v>43359.552000000003</v>
      </c>
      <c r="P22" s="3">
        <f t="shared" si="3"/>
        <v>37540.331999999995</v>
      </c>
      <c r="Q22" s="3">
        <f t="shared" si="3"/>
        <v>44942.327999999994</v>
      </c>
      <c r="R22" s="3">
        <f t="shared" si="3"/>
        <v>47745.936000000002</v>
      </c>
      <c r="S22" s="3">
        <f t="shared" si="3"/>
        <v>50832.851999999999</v>
      </c>
      <c r="T22" s="3">
        <f t="shared" si="3"/>
        <v>27845.279999999995</v>
      </c>
      <c r="U22" s="3">
        <f t="shared" si="3"/>
        <v>523913.61599999998</v>
      </c>
      <c r="V22" s="36"/>
    </row>
    <row r="23" spans="1:22" s="3" customFormat="1" ht="15.75" x14ac:dyDescent="0.25">
      <c r="A23" s="85">
        <v>1</v>
      </c>
      <c r="B23" s="95"/>
      <c r="C23" s="105" t="s">
        <v>1248</v>
      </c>
      <c r="D23" s="105" t="s">
        <v>1248</v>
      </c>
      <c r="E23" s="111" t="s">
        <v>1248</v>
      </c>
      <c r="F23" s="58" t="s">
        <v>1248</v>
      </c>
      <c r="G23" s="58" t="s">
        <v>1248</v>
      </c>
      <c r="H23" s="51"/>
      <c r="I23" s="65">
        <f>'5-2023 O&amp;M Detail'!J154</f>
        <v>41788.118999999999</v>
      </c>
      <c r="J23" s="65">
        <f>'5-2023 O&amp;M Detail'!K154</f>
        <v>47742.402000000002</v>
      </c>
      <c r="K23" s="65">
        <f>'5-2023 O&amp;M Detail'!L154</f>
        <v>38799.077999999994</v>
      </c>
      <c r="L23" s="65">
        <f>'5-2023 O&amp;M Detail'!M154</f>
        <v>49680.558000000005</v>
      </c>
      <c r="M23" s="65">
        <f>'5-2023 O&amp;M Detail'!N154</f>
        <v>47641.841999999997</v>
      </c>
      <c r="N23" s="65">
        <f>'5-2023 O&amp;M Detail'!O154</f>
        <v>45995.336999999992</v>
      </c>
      <c r="O23" s="65">
        <f>'5-2023 O&amp;M Detail'!P154</f>
        <v>43359.552000000003</v>
      </c>
      <c r="P23" s="65">
        <f>'5-2023 O&amp;M Detail'!Q154</f>
        <v>37540.331999999995</v>
      </c>
      <c r="Q23" s="65">
        <f>'5-2023 O&amp;M Detail'!R154</f>
        <v>44942.327999999994</v>
      </c>
      <c r="R23" s="65">
        <f>'5-2023 O&amp;M Detail'!S154</f>
        <v>47745.936000000002</v>
      </c>
      <c r="S23" s="65">
        <f>'5-2023 O&amp;M Detail'!T154</f>
        <v>50832.851999999999</v>
      </c>
      <c r="T23" s="65">
        <f>'5-2023 O&amp;M Detail'!U154</f>
        <v>27845.279999999995</v>
      </c>
      <c r="U23" s="63">
        <f>SUM(I23:T23)</f>
        <v>523913.61599999998</v>
      </c>
      <c r="V23" s="35"/>
    </row>
    <row r="24" spans="1:22" ht="15.75" x14ac:dyDescent="0.25">
      <c r="A24" s="92" t="s">
        <v>43</v>
      </c>
      <c r="B24" s="3" t="s">
        <v>23</v>
      </c>
      <c r="C24" s="83"/>
      <c r="D24" s="83"/>
      <c r="F24" s="3"/>
      <c r="G24" s="3"/>
      <c r="H24" s="36"/>
      <c r="I24" s="3">
        <f>SUM(I25:I26)</f>
        <v>28600</v>
      </c>
      <c r="J24" s="3">
        <f t="shared" ref="J24:U24" si="4">SUM(J25:J26)</f>
        <v>41800</v>
      </c>
      <c r="K24" s="3">
        <f t="shared" si="4"/>
        <v>49600</v>
      </c>
      <c r="L24" s="3">
        <f t="shared" si="4"/>
        <v>58000</v>
      </c>
      <c r="M24" s="3">
        <f t="shared" si="4"/>
        <v>58000</v>
      </c>
      <c r="N24" s="3">
        <f t="shared" si="4"/>
        <v>56469.58</v>
      </c>
      <c r="O24" s="3">
        <f t="shared" si="4"/>
        <v>55967.506666666668</v>
      </c>
      <c r="P24" s="3">
        <f t="shared" si="4"/>
        <v>61038.326666666668</v>
      </c>
      <c r="Q24" s="3">
        <f t="shared" si="4"/>
        <v>59835.466666666667</v>
      </c>
      <c r="R24" s="3">
        <f t="shared" si="4"/>
        <v>59048.306666666664</v>
      </c>
      <c r="S24" s="3">
        <f t="shared" si="4"/>
        <v>57293.606666666667</v>
      </c>
      <c r="T24" s="3">
        <f t="shared" si="4"/>
        <v>33000.866666666669</v>
      </c>
      <c r="U24" s="3">
        <f t="shared" si="4"/>
        <v>618653.66</v>
      </c>
      <c r="V24" s="36"/>
    </row>
    <row r="25" spans="1:22" s="35" customFormat="1" ht="15.75" x14ac:dyDescent="0.25">
      <c r="A25" s="85">
        <v>1</v>
      </c>
      <c r="B25" s="95"/>
      <c r="C25" s="105" t="s">
        <v>1248</v>
      </c>
      <c r="D25" s="105" t="s">
        <v>1248</v>
      </c>
      <c r="E25" s="111" t="s">
        <v>1248</v>
      </c>
      <c r="F25" s="58" t="s">
        <v>1248</v>
      </c>
      <c r="G25" s="58" t="s">
        <v>1248</v>
      </c>
      <c r="H25" s="94"/>
      <c r="I25" s="65">
        <f>'5-2023 O&amp;M Detail'!J180</f>
        <v>28600</v>
      </c>
      <c r="J25" s="65">
        <f>'5-2023 O&amp;M Detail'!K180</f>
        <v>41800</v>
      </c>
      <c r="K25" s="65">
        <f>'5-2023 O&amp;M Detail'!L180</f>
        <v>49600</v>
      </c>
      <c r="L25" s="65">
        <f>'5-2023 O&amp;M Detail'!M180</f>
        <v>58000</v>
      </c>
      <c r="M25" s="65">
        <f>'5-2023 O&amp;M Detail'!N180</f>
        <v>58000</v>
      </c>
      <c r="N25" s="65">
        <f>'5-2023 O&amp;M Detail'!O180</f>
        <v>56469.58</v>
      </c>
      <c r="O25" s="65">
        <f>'5-2023 O&amp;M Detail'!P180</f>
        <v>51575.840000000004</v>
      </c>
      <c r="P25" s="65">
        <f>'5-2023 O&amp;M Detail'!Q180</f>
        <v>56646.66</v>
      </c>
      <c r="Q25" s="65">
        <f>'5-2023 O&amp;M Detail'!R180</f>
        <v>55443.8</v>
      </c>
      <c r="R25" s="65">
        <f>'5-2023 O&amp;M Detail'!S180</f>
        <v>54656.639999999999</v>
      </c>
      <c r="S25" s="65">
        <f>'5-2023 O&amp;M Detail'!T180</f>
        <v>52901.94</v>
      </c>
      <c r="T25" s="65">
        <f>'5-2023 O&amp;M Detail'!U180</f>
        <v>28609.200000000001</v>
      </c>
      <c r="U25" s="63">
        <f t="shared" ref="U25:U30" si="5">SUM(I25:T25)</f>
        <v>592303.66</v>
      </c>
    </row>
    <row r="26" spans="1:22" s="35" customFormat="1" ht="15.75" x14ac:dyDescent="0.25">
      <c r="A26" s="85" t="s">
        <v>50</v>
      </c>
      <c r="B26" s="95"/>
      <c r="C26" s="105" t="s">
        <v>2984</v>
      </c>
      <c r="D26" s="105" t="s">
        <v>2984</v>
      </c>
      <c r="E26" s="111" t="s">
        <v>2985</v>
      </c>
      <c r="F26" s="105" t="s">
        <v>2986</v>
      </c>
      <c r="G26" s="105" t="s">
        <v>2986</v>
      </c>
      <c r="H26" s="94"/>
      <c r="I26" s="65">
        <f>'5-2023 O&amp;M Detail'!J203</f>
        <v>0</v>
      </c>
      <c r="J26" s="65">
        <f>'5-2023 O&amp;M Detail'!K203</f>
        <v>0</v>
      </c>
      <c r="K26" s="65">
        <f>'5-2023 O&amp;M Detail'!L203</f>
        <v>0</v>
      </c>
      <c r="L26" s="65">
        <f>'5-2023 O&amp;M Detail'!M203</f>
        <v>0</v>
      </c>
      <c r="M26" s="65">
        <f>'5-2023 O&amp;M Detail'!N203</f>
        <v>0</v>
      </c>
      <c r="N26" s="65">
        <f>'5-2023 O&amp;M Detail'!O203</f>
        <v>0</v>
      </c>
      <c r="O26" s="65">
        <f>'5-2023 O&amp;M Detail'!P203</f>
        <v>4391.666666666667</v>
      </c>
      <c r="P26" s="65">
        <f>'5-2023 O&amp;M Detail'!Q203</f>
        <v>4391.666666666667</v>
      </c>
      <c r="Q26" s="65">
        <f>'5-2023 O&amp;M Detail'!R203</f>
        <v>4391.666666666667</v>
      </c>
      <c r="R26" s="65">
        <f>'5-2023 O&amp;M Detail'!S203</f>
        <v>4391.666666666667</v>
      </c>
      <c r="S26" s="65">
        <f>'5-2023 O&amp;M Detail'!T203</f>
        <v>4391.666666666667</v>
      </c>
      <c r="T26" s="65">
        <f>'5-2023 O&amp;M Detail'!U203</f>
        <v>4391.666666666667</v>
      </c>
      <c r="U26" s="63">
        <f t="shared" si="5"/>
        <v>26350.000000000004</v>
      </c>
    </row>
    <row r="27" spans="1:22" s="36" customFormat="1" ht="15.75" x14ac:dyDescent="0.25">
      <c r="A27" s="87" t="s">
        <v>45</v>
      </c>
      <c r="B27" s="3" t="s">
        <v>24</v>
      </c>
      <c r="C27" s="83"/>
      <c r="D27" s="83"/>
      <c r="E27" s="1"/>
      <c r="F27" s="3"/>
      <c r="G27" s="3"/>
      <c r="I27" s="3">
        <f>SUM(I28:I28)</f>
        <v>148622.57142857142</v>
      </c>
      <c r="J27" s="3">
        <f t="shared" ref="J27:T27" si="6">SUM(J28:J28)</f>
        <v>148622.57142857142</v>
      </c>
      <c r="K27" s="3">
        <f t="shared" si="6"/>
        <v>148622.57142857142</v>
      </c>
      <c r="L27" s="3">
        <f t="shared" si="6"/>
        <v>148622.57142857142</v>
      </c>
      <c r="M27" s="3">
        <f t="shared" si="6"/>
        <v>148622.57142857142</v>
      </c>
      <c r="N27" s="3">
        <f t="shared" si="6"/>
        <v>148622.57142857142</v>
      </c>
      <c r="O27" s="3">
        <f t="shared" si="6"/>
        <v>148622.57142857142</v>
      </c>
      <c r="P27" s="3">
        <f t="shared" si="6"/>
        <v>0</v>
      </c>
      <c r="Q27" s="3">
        <f t="shared" si="6"/>
        <v>0</v>
      </c>
      <c r="R27" s="3">
        <f t="shared" si="6"/>
        <v>0</v>
      </c>
      <c r="S27" s="3">
        <f t="shared" si="6"/>
        <v>0</v>
      </c>
      <c r="T27" s="3">
        <f t="shared" si="6"/>
        <v>0</v>
      </c>
      <c r="U27" s="3">
        <f t="shared" si="5"/>
        <v>1040357.9999999998</v>
      </c>
    </row>
    <row r="28" spans="1:22" s="3" customFormat="1" ht="15.75" x14ac:dyDescent="0.25">
      <c r="B28" s="95"/>
      <c r="C28" s="111" t="s">
        <v>1221</v>
      </c>
      <c r="D28" s="111" t="s">
        <v>1221</v>
      </c>
      <c r="E28" s="111" t="s">
        <v>1222</v>
      </c>
      <c r="F28" s="58" t="s">
        <v>1221</v>
      </c>
      <c r="G28" s="58" t="s">
        <v>1221</v>
      </c>
      <c r="H28" s="51"/>
      <c r="I28" s="65">
        <f>'5-2023 O&amp;M Detail'!J227</f>
        <v>148622.57142857142</v>
      </c>
      <c r="J28" s="65">
        <f>'5-2023 O&amp;M Detail'!K227</f>
        <v>148622.57142857142</v>
      </c>
      <c r="K28" s="65">
        <f>'5-2023 O&amp;M Detail'!L227</f>
        <v>148622.57142857142</v>
      </c>
      <c r="L28" s="65">
        <f>'5-2023 O&amp;M Detail'!M227</f>
        <v>148622.57142857142</v>
      </c>
      <c r="M28" s="65">
        <f>'5-2023 O&amp;M Detail'!N227</f>
        <v>148622.57142857142</v>
      </c>
      <c r="N28" s="65">
        <f>'5-2023 O&amp;M Detail'!O227</f>
        <v>148622.57142857142</v>
      </c>
      <c r="O28" s="65">
        <f>'5-2023 O&amp;M Detail'!P227</f>
        <v>148622.57142857142</v>
      </c>
      <c r="P28" s="65">
        <f>'5-2023 O&amp;M Detail'!Q227</f>
        <v>0</v>
      </c>
      <c r="Q28" s="65">
        <f>'5-2023 O&amp;M Detail'!R227</f>
        <v>0</v>
      </c>
      <c r="R28" s="65">
        <f>'5-2023 O&amp;M Detail'!S227</f>
        <v>0</v>
      </c>
      <c r="S28" s="65">
        <f>'5-2023 O&amp;M Detail'!T227</f>
        <v>0</v>
      </c>
      <c r="T28" s="65">
        <f>'5-2023 O&amp;M Detail'!U227</f>
        <v>0</v>
      </c>
      <c r="U28" s="63">
        <f t="shared" si="5"/>
        <v>1040357.9999999998</v>
      </c>
      <c r="V28" s="61"/>
    </row>
    <row r="29" spans="1:22" ht="15.75" x14ac:dyDescent="0.25">
      <c r="A29" s="87" t="s">
        <v>46</v>
      </c>
      <c r="B29" s="3" t="s">
        <v>25</v>
      </c>
      <c r="C29" s="83"/>
      <c r="D29" s="83"/>
      <c r="F29" s="3"/>
      <c r="G29" s="3"/>
      <c r="H29" s="36"/>
      <c r="I29" s="3">
        <f>SUM(I30:I35)</f>
        <v>30059.910000000003</v>
      </c>
      <c r="J29" s="3">
        <f t="shared" ref="J29:T29" si="7">SUM(J30:J35)</f>
        <v>34660.11</v>
      </c>
      <c r="K29" s="3">
        <f t="shared" si="7"/>
        <v>43046.55</v>
      </c>
      <c r="L29" s="3">
        <f t="shared" si="7"/>
        <v>63300.69</v>
      </c>
      <c r="M29" s="3">
        <f t="shared" si="7"/>
        <v>113496.93</v>
      </c>
      <c r="N29" s="3">
        <f t="shared" si="7"/>
        <v>84426.93</v>
      </c>
      <c r="O29" s="3">
        <f t="shared" si="7"/>
        <v>28530.93</v>
      </c>
      <c r="P29" s="3">
        <f t="shared" si="7"/>
        <v>31284.93</v>
      </c>
      <c r="Q29" s="3">
        <f t="shared" si="7"/>
        <v>30978.93</v>
      </c>
      <c r="R29" s="3">
        <f t="shared" si="7"/>
        <v>31692.93</v>
      </c>
      <c r="S29" s="3">
        <f t="shared" si="7"/>
        <v>26082.93</v>
      </c>
      <c r="T29" s="3">
        <f t="shared" si="7"/>
        <v>26082.93</v>
      </c>
      <c r="U29" s="3">
        <f t="shared" si="5"/>
        <v>543644.69999999995</v>
      </c>
      <c r="V29" s="84"/>
    </row>
    <row r="30" spans="1:22" s="3" customFormat="1" ht="15.75" x14ac:dyDescent="0.25">
      <c r="A30" s="85">
        <v>1</v>
      </c>
      <c r="B30" s="95"/>
      <c r="C30" s="111" t="str">
        <f>'5-2023 O&amp;M Detail'!C250</f>
        <v>PRE-03671</v>
      </c>
      <c r="D30" s="111" t="str">
        <f>'5-2023 O&amp;M Detail'!D250</f>
        <v>PRE-03671</v>
      </c>
      <c r="E30" s="111" t="s">
        <v>1224</v>
      </c>
      <c r="F30" s="58" t="s">
        <v>1223</v>
      </c>
      <c r="G30" s="58" t="s">
        <v>1223</v>
      </c>
      <c r="H30" s="51"/>
      <c r="I30" s="65">
        <f>'5-2023 O&amp;M Detail'!J251</f>
        <v>12822.93</v>
      </c>
      <c r="J30" s="65">
        <f>'5-2023 O&amp;M Detail'!K251</f>
        <v>12822.93</v>
      </c>
      <c r="K30" s="65">
        <f>'5-2023 O&amp;M Detail'!L251</f>
        <v>12822.93</v>
      </c>
      <c r="L30" s="65">
        <f>'5-2023 O&amp;M Detail'!M251</f>
        <v>12822.93</v>
      </c>
      <c r="M30" s="65">
        <f>'5-2023 O&amp;M Detail'!N251</f>
        <v>12822.93</v>
      </c>
      <c r="N30" s="65">
        <f>'5-2023 O&amp;M Detail'!O251</f>
        <v>12822.93</v>
      </c>
      <c r="O30" s="65">
        <f>'5-2023 O&amp;M Detail'!P251</f>
        <v>12822.93</v>
      </c>
      <c r="P30" s="65">
        <f>'5-2023 O&amp;M Detail'!Q251</f>
        <v>12822.93</v>
      </c>
      <c r="Q30" s="65">
        <f>'5-2023 O&amp;M Detail'!R251</f>
        <v>12822.93</v>
      </c>
      <c r="R30" s="65">
        <f>'5-2023 O&amp;M Detail'!S251</f>
        <v>12822.93</v>
      </c>
      <c r="S30" s="65">
        <f>'5-2023 O&amp;M Detail'!T251</f>
        <v>12822.93</v>
      </c>
      <c r="T30" s="65">
        <f>'5-2023 O&amp;M Detail'!U251</f>
        <v>12822.93</v>
      </c>
      <c r="U30" s="63">
        <f t="shared" si="5"/>
        <v>153875.15999999997</v>
      </c>
      <c r="V30" s="61"/>
    </row>
    <row r="31" spans="1:22" x14ac:dyDescent="0.2">
      <c r="A31" s="85" t="s">
        <v>50</v>
      </c>
      <c r="B31" s="95"/>
      <c r="C31" s="58" t="s">
        <v>1242</v>
      </c>
      <c r="D31" s="58" t="s">
        <v>1242</v>
      </c>
      <c r="E31" s="111" t="s">
        <v>1243</v>
      </c>
      <c r="F31" s="58" t="s">
        <v>1242</v>
      </c>
      <c r="G31" s="58" t="s">
        <v>1242</v>
      </c>
      <c r="H31" s="62"/>
      <c r="I31" s="65">
        <f>'5-2023 O&amp;M Detail'!J274</f>
        <v>2653.02</v>
      </c>
      <c r="J31" s="65">
        <f>'5-2023 O&amp;M Detail'!K274</f>
        <v>2653.02</v>
      </c>
      <c r="K31" s="65">
        <f>'5-2023 O&amp;M Detail'!L274</f>
        <v>2653.02</v>
      </c>
      <c r="L31" s="65">
        <f>'5-2023 O&amp;M Detail'!M274</f>
        <v>2653.02</v>
      </c>
      <c r="M31" s="65">
        <f>'5-2023 O&amp;M Detail'!N274</f>
        <v>0</v>
      </c>
      <c r="N31" s="65">
        <f>'5-2023 O&amp;M Detail'!O274</f>
        <v>0</v>
      </c>
      <c r="O31" s="65">
        <f>'5-2023 O&amp;M Detail'!P274</f>
        <v>0</v>
      </c>
      <c r="P31" s="65">
        <f>'5-2023 O&amp;M Detail'!Q274</f>
        <v>0</v>
      </c>
      <c r="Q31" s="65">
        <f>'5-2023 O&amp;M Detail'!R274</f>
        <v>0</v>
      </c>
      <c r="R31" s="65">
        <f>'5-2023 O&amp;M Detail'!S274</f>
        <v>0</v>
      </c>
      <c r="S31" s="65">
        <f>'5-2023 O&amp;M Detail'!T274</f>
        <v>0</v>
      </c>
      <c r="T31" s="65">
        <f>'5-2023 O&amp;M Detail'!U274</f>
        <v>0</v>
      </c>
      <c r="U31" s="63">
        <f t="shared" ref="U31:U46" si="8">SUM(I31:T31)</f>
        <v>10612.08</v>
      </c>
      <c r="V31" s="84"/>
    </row>
    <row r="32" spans="1:22" x14ac:dyDescent="0.2">
      <c r="A32" s="85" t="s">
        <v>51</v>
      </c>
      <c r="B32" s="95"/>
      <c r="C32" s="58" t="s">
        <v>1244</v>
      </c>
      <c r="D32" s="58" t="s">
        <v>1244</v>
      </c>
      <c r="E32" s="111" t="s">
        <v>1245</v>
      </c>
      <c r="F32" s="58" t="s">
        <v>1244</v>
      </c>
      <c r="G32" s="58" t="s">
        <v>1244</v>
      </c>
      <c r="H32" s="62"/>
      <c r="I32" s="65">
        <f>'5-2023 O&amp;M Detail'!J297</f>
        <v>0</v>
      </c>
      <c r="J32" s="65">
        <f>'5-2023 O&amp;M Detail'!K297</f>
        <v>0</v>
      </c>
      <c r="K32" s="65">
        <f>'5-2023 O&amp;M Detail'!L297</f>
        <v>2266.44</v>
      </c>
      <c r="L32" s="65">
        <f>'5-2023 O&amp;M Detail'!M297</f>
        <v>2266.44</v>
      </c>
      <c r="M32" s="65">
        <f>'5-2023 O&amp;M Detail'!N297</f>
        <v>56100</v>
      </c>
      <c r="N32" s="65">
        <f>'5-2023 O&amp;M Detail'!O297</f>
        <v>56100</v>
      </c>
      <c r="O32" s="65">
        <f>'5-2023 O&amp;M Detail'!P297</f>
        <v>0</v>
      </c>
      <c r="P32" s="65">
        <f>'5-2023 O&amp;M Detail'!Q297</f>
        <v>0</v>
      </c>
      <c r="Q32" s="65">
        <f>'5-2023 O&amp;M Detail'!R297</f>
        <v>0</v>
      </c>
      <c r="R32" s="65">
        <f>'5-2023 O&amp;M Detail'!S297</f>
        <v>0</v>
      </c>
      <c r="S32" s="65">
        <f>'5-2023 O&amp;M Detail'!T297</f>
        <v>0</v>
      </c>
      <c r="T32" s="65">
        <f>'5-2023 O&amp;M Detail'!U297</f>
        <v>0</v>
      </c>
      <c r="U32" s="63">
        <f t="shared" si="8"/>
        <v>116732.88</v>
      </c>
      <c r="V32" s="84"/>
    </row>
    <row r="33" spans="1:22" x14ac:dyDescent="0.2">
      <c r="A33" s="85" t="s">
        <v>1225</v>
      </c>
      <c r="B33" s="95"/>
      <c r="C33" s="58" t="s">
        <v>1246</v>
      </c>
      <c r="D33" s="58" t="s">
        <v>1246</v>
      </c>
      <c r="E33" s="111" t="s">
        <v>1247</v>
      </c>
      <c r="F33" s="58" t="s">
        <v>1246</v>
      </c>
      <c r="G33" s="58" t="s">
        <v>1246</v>
      </c>
      <c r="H33" s="62"/>
      <c r="I33" s="65">
        <f>'5-2023 O&amp;M Detail'!J320</f>
        <v>824.16</v>
      </c>
      <c r="J33" s="65">
        <f>'5-2023 O&amp;M Detail'!K320</f>
        <v>824.16</v>
      </c>
      <c r="K33" s="65">
        <f>'5-2023 O&amp;M Detail'!L320</f>
        <v>824.16</v>
      </c>
      <c r="L33" s="65">
        <f>'5-2023 O&amp;M Detail'!M320</f>
        <v>30600</v>
      </c>
      <c r="M33" s="65">
        <f>'5-2023 O&amp;M Detail'!N320</f>
        <v>30600</v>
      </c>
      <c r="N33" s="65">
        <f>'5-2023 O&amp;M Detail'!O320</f>
        <v>0</v>
      </c>
      <c r="O33" s="65">
        <f>'5-2023 O&amp;M Detail'!P320</f>
        <v>0</v>
      </c>
      <c r="P33" s="65">
        <f>'5-2023 O&amp;M Detail'!Q320</f>
        <v>0</v>
      </c>
      <c r="Q33" s="65">
        <f>'5-2023 O&amp;M Detail'!R320</f>
        <v>0</v>
      </c>
      <c r="R33" s="65">
        <f>'5-2023 O&amp;M Detail'!S320</f>
        <v>0</v>
      </c>
      <c r="S33" s="65">
        <f>'5-2023 O&amp;M Detail'!T320</f>
        <v>0</v>
      </c>
      <c r="T33" s="65">
        <f>'5-2023 O&amp;M Detail'!U320</f>
        <v>0</v>
      </c>
      <c r="U33" s="63">
        <f t="shared" si="8"/>
        <v>63672.480000000003</v>
      </c>
      <c r="V33" s="84"/>
    </row>
    <row r="34" spans="1:22" x14ac:dyDescent="0.2">
      <c r="A34" s="85" t="s">
        <v>1226</v>
      </c>
      <c r="B34" s="95"/>
      <c r="C34" s="58" t="s">
        <v>1252</v>
      </c>
      <c r="D34" s="58" t="s">
        <v>1252</v>
      </c>
      <c r="E34" s="111" t="s">
        <v>1253</v>
      </c>
      <c r="F34" s="58" t="s">
        <v>1254</v>
      </c>
      <c r="G34" s="58" t="s">
        <v>1254</v>
      </c>
      <c r="H34" s="62"/>
      <c r="I34" s="65">
        <f>'5-2023 O&amp;M Detail'!J343</f>
        <v>11209.800000000001</v>
      </c>
      <c r="J34" s="65">
        <f>'5-2023 O&amp;M Detail'!K343</f>
        <v>14790</v>
      </c>
      <c r="K34" s="65">
        <f>'5-2023 O&amp;M Detail'!L343</f>
        <v>20910</v>
      </c>
      <c r="L34" s="65">
        <f>'5-2023 O&amp;M Detail'!M343</f>
        <v>11796.300000000001</v>
      </c>
      <c r="M34" s="65">
        <f>'5-2023 O&amp;M Detail'!N343</f>
        <v>10404</v>
      </c>
      <c r="N34" s="65">
        <f>'5-2023 O&amp;M Detail'!O343</f>
        <v>11934</v>
      </c>
      <c r="O34" s="65">
        <f>'5-2023 O&amp;M Detail'!P343</f>
        <v>12138</v>
      </c>
      <c r="P34" s="65">
        <f>'5-2023 O&amp;M Detail'!Q343</f>
        <v>15300</v>
      </c>
      <c r="Q34" s="65">
        <f>'5-2023 O&amp;M Detail'!R343</f>
        <v>15606</v>
      </c>
      <c r="R34" s="65">
        <f>'5-2023 O&amp;M Detail'!S343</f>
        <v>15504</v>
      </c>
      <c r="S34" s="65">
        <f>'5-2023 O&amp;M Detail'!T343</f>
        <v>10710</v>
      </c>
      <c r="T34" s="65">
        <f>'5-2023 O&amp;M Detail'!U343</f>
        <v>10710</v>
      </c>
      <c r="U34" s="63">
        <f>SUM(I34:T34)</f>
        <v>161012.1</v>
      </c>
      <c r="V34" s="84"/>
    </row>
    <row r="35" spans="1:22" x14ac:dyDescent="0.2">
      <c r="A35" s="85" t="s">
        <v>1227</v>
      </c>
      <c r="B35" s="95"/>
      <c r="C35" s="58" t="s">
        <v>1255</v>
      </c>
      <c r="D35" s="58" t="s">
        <v>1255</v>
      </c>
      <c r="E35" s="111" t="s">
        <v>1256</v>
      </c>
      <c r="F35" s="58" t="s">
        <v>1257</v>
      </c>
      <c r="G35" s="58" t="s">
        <v>1257</v>
      </c>
      <c r="H35" s="62"/>
      <c r="I35" s="65">
        <f>'5-2023 O&amp;M Detail'!J366</f>
        <v>2550</v>
      </c>
      <c r="J35" s="65">
        <f>'5-2023 O&amp;M Detail'!K366</f>
        <v>3570</v>
      </c>
      <c r="K35" s="65">
        <f>'5-2023 O&amp;M Detail'!L366</f>
        <v>3570</v>
      </c>
      <c r="L35" s="65">
        <f>'5-2023 O&amp;M Detail'!M366</f>
        <v>3162</v>
      </c>
      <c r="M35" s="65">
        <f>'5-2023 O&amp;M Detail'!N366</f>
        <v>3570</v>
      </c>
      <c r="N35" s="65">
        <f>'5-2023 O&amp;M Detail'!O366</f>
        <v>3570</v>
      </c>
      <c r="O35" s="65">
        <f>'5-2023 O&amp;M Detail'!P366</f>
        <v>3570</v>
      </c>
      <c r="P35" s="65">
        <f>'5-2023 O&amp;M Detail'!Q366</f>
        <v>3162</v>
      </c>
      <c r="Q35" s="65">
        <f>'5-2023 O&amp;M Detail'!R366</f>
        <v>2550</v>
      </c>
      <c r="R35" s="65">
        <f>'5-2023 O&amp;M Detail'!S366</f>
        <v>3366</v>
      </c>
      <c r="S35" s="65">
        <f>'5-2023 O&amp;M Detail'!T366</f>
        <v>2550</v>
      </c>
      <c r="T35" s="65">
        <f>'5-2023 O&amp;M Detail'!U366</f>
        <v>2550</v>
      </c>
      <c r="U35" s="63">
        <f t="shared" si="8"/>
        <v>37740</v>
      </c>
      <c r="V35" s="84"/>
    </row>
    <row r="36" spans="1:22" ht="15.75" x14ac:dyDescent="0.25">
      <c r="A36" s="87" t="s">
        <v>47</v>
      </c>
      <c r="B36" s="3" t="s">
        <v>1262</v>
      </c>
      <c r="C36" s="83"/>
      <c r="D36" s="83"/>
      <c r="F36" s="3"/>
      <c r="G36" s="3"/>
      <c r="H36" s="36"/>
      <c r="I36" s="3">
        <f>SUM(I37:I38)</f>
        <v>0</v>
      </c>
      <c r="J36" s="3">
        <f t="shared" ref="J36:T36" si="9">SUM(J37:J38)</f>
        <v>0</v>
      </c>
      <c r="K36" s="3">
        <f t="shared" si="9"/>
        <v>0</v>
      </c>
      <c r="L36" s="3">
        <f t="shared" si="9"/>
        <v>0</v>
      </c>
      <c r="M36" s="3">
        <f t="shared" si="9"/>
        <v>0</v>
      </c>
      <c r="N36" s="3">
        <f t="shared" si="9"/>
        <v>0</v>
      </c>
      <c r="O36" s="3">
        <f t="shared" si="9"/>
        <v>0</v>
      </c>
      <c r="P36" s="3">
        <f t="shared" si="9"/>
        <v>0</v>
      </c>
      <c r="Q36" s="3">
        <f t="shared" si="9"/>
        <v>0</v>
      </c>
      <c r="R36" s="3">
        <f t="shared" si="9"/>
        <v>0</v>
      </c>
      <c r="S36" s="3">
        <f t="shared" si="9"/>
        <v>0</v>
      </c>
      <c r="T36" s="3">
        <f t="shared" si="9"/>
        <v>0</v>
      </c>
      <c r="U36" s="3">
        <f t="shared" si="8"/>
        <v>0</v>
      </c>
      <c r="V36" s="84"/>
    </row>
    <row r="37" spans="1:22" x14ac:dyDescent="0.2">
      <c r="A37" s="85">
        <v>1</v>
      </c>
      <c r="B37" s="95"/>
      <c r="C37" s="58" t="s">
        <v>1264</v>
      </c>
      <c r="D37" s="105" t="s">
        <v>1276</v>
      </c>
      <c r="E37" s="58" t="s">
        <v>1280</v>
      </c>
      <c r="F37" s="105" t="s">
        <v>1264</v>
      </c>
      <c r="G37" s="105" t="s">
        <v>1277</v>
      </c>
      <c r="H37" s="62"/>
      <c r="I37" s="65">
        <f>'5-2023 O&amp;M Detail'!J388</f>
        <v>0</v>
      </c>
      <c r="J37" s="65">
        <f>'5-2023 O&amp;M Detail'!K388</f>
        <v>0</v>
      </c>
      <c r="K37" s="65">
        <f>'5-2023 O&amp;M Detail'!L388</f>
        <v>0</v>
      </c>
      <c r="L37" s="65">
        <f>'5-2023 O&amp;M Detail'!M388</f>
        <v>0</v>
      </c>
      <c r="M37" s="65">
        <f>'5-2023 O&amp;M Detail'!N388</f>
        <v>0</v>
      </c>
      <c r="N37" s="65">
        <f>'5-2023 O&amp;M Detail'!O388</f>
        <v>0</v>
      </c>
      <c r="O37" s="65">
        <f>'5-2023 O&amp;M Detail'!P388</f>
        <v>0</v>
      </c>
      <c r="P37" s="65">
        <f>'5-2023 O&amp;M Detail'!Q388</f>
        <v>0</v>
      </c>
      <c r="Q37" s="65">
        <f>'5-2023 O&amp;M Detail'!R388</f>
        <v>0</v>
      </c>
      <c r="R37" s="65">
        <f>'5-2023 O&amp;M Detail'!S388</f>
        <v>0</v>
      </c>
      <c r="S37" s="65">
        <f>'5-2023 O&amp;M Detail'!T388</f>
        <v>0</v>
      </c>
      <c r="T37" s="65">
        <f>'5-2023 O&amp;M Detail'!U388</f>
        <v>0</v>
      </c>
      <c r="U37" s="63">
        <f t="shared" si="8"/>
        <v>0</v>
      </c>
      <c r="V37" s="84"/>
    </row>
    <row r="38" spans="1:22" x14ac:dyDescent="0.2">
      <c r="A38" s="85" t="s">
        <v>50</v>
      </c>
      <c r="B38" s="95"/>
      <c r="C38" s="58" t="s">
        <v>1264</v>
      </c>
      <c r="D38" s="105" t="s">
        <v>1278</v>
      </c>
      <c r="E38" s="58" t="s">
        <v>1281</v>
      </c>
      <c r="F38" s="105" t="s">
        <v>1264</v>
      </c>
      <c r="G38" s="105" t="s">
        <v>1279</v>
      </c>
      <c r="H38" s="62"/>
      <c r="I38" s="65">
        <f>'5-2023 O&amp;M Detail'!J389</f>
        <v>0</v>
      </c>
      <c r="J38" s="65">
        <f>'5-2023 O&amp;M Detail'!K389</f>
        <v>0</v>
      </c>
      <c r="K38" s="65">
        <f>'5-2023 O&amp;M Detail'!L389</f>
        <v>0</v>
      </c>
      <c r="L38" s="65">
        <f>'5-2023 O&amp;M Detail'!M389</f>
        <v>0</v>
      </c>
      <c r="M38" s="65">
        <f>'5-2023 O&amp;M Detail'!N389</f>
        <v>0</v>
      </c>
      <c r="N38" s="65">
        <f>'5-2023 O&amp;M Detail'!O389</f>
        <v>0</v>
      </c>
      <c r="O38" s="65">
        <f>'5-2023 O&amp;M Detail'!P389</f>
        <v>0</v>
      </c>
      <c r="P38" s="65">
        <f>'5-2023 O&amp;M Detail'!Q389</f>
        <v>0</v>
      </c>
      <c r="Q38" s="65">
        <f>'5-2023 O&amp;M Detail'!R389</f>
        <v>0</v>
      </c>
      <c r="R38" s="65">
        <f>'5-2023 O&amp;M Detail'!S389</f>
        <v>0</v>
      </c>
      <c r="S38" s="65">
        <f>'5-2023 O&amp;M Detail'!T389</f>
        <v>0</v>
      </c>
      <c r="T38" s="65">
        <f>'5-2023 O&amp;M Detail'!U389</f>
        <v>0</v>
      </c>
      <c r="U38" s="63">
        <f t="shared" si="8"/>
        <v>0</v>
      </c>
      <c r="V38" s="84"/>
    </row>
    <row r="39" spans="1:22" ht="15.75" x14ac:dyDescent="0.25">
      <c r="A39" s="87" t="s">
        <v>1261</v>
      </c>
      <c r="B39" s="3" t="s">
        <v>26</v>
      </c>
      <c r="C39" s="83"/>
      <c r="D39" s="83"/>
      <c r="F39" s="3"/>
      <c r="G39" s="3"/>
      <c r="H39" s="36"/>
      <c r="I39" s="3">
        <f t="shared" ref="I39:T39" si="10">SUM(I40:I42)</f>
        <v>70650</v>
      </c>
      <c r="J39" s="3">
        <f t="shared" si="10"/>
        <v>80150</v>
      </c>
      <c r="K39" s="3">
        <f t="shared" si="10"/>
        <v>70850</v>
      </c>
      <c r="L39" s="3">
        <f t="shared" si="10"/>
        <v>70950</v>
      </c>
      <c r="M39" s="3">
        <f t="shared" si="10"/>
        <v>72850</v>
      </c>
      <c r="N39" s="3">
        <f t="shared" si="10"/>
        <v>70750</v>
      </c>
      <c r="O39" s="3">
        <f t="shared" si="10"/>
        <v>70650</v>
      </c>
      <c r="P39" s="3">
        <f t="shared" si="10"/>
        <v>76850</v>
      </c>
      <c r="Q39" s="3">
        <f t="shared" si="10"/>
        <v>70650</v>
      </c>
      <c r="R39" s="3">
        <f t="shared" si="10"/>
        <v>70650</v>
      </c>
      <c r="S39" s="3">
        <f t="shared" si="10"/>
        <v>70650</v>
      </c>
      <c r="T39" s="3">
        <f t="shared" si="10"/>
        <v>70650</v>
      </c>
      <c r="U39" s="3">
        <f t="shared" ref="U39:U42" si="11">SUM(I39:T39)</f>
        <v>866300</v>
      </c>
      <c r="V39" s="84"/>
    </row>
    <row r="40" spans="1:22" x14ac:dyDescent="0.2">
      <c r="A40" s="85">
        <v>1</v>
      </c>
      <c r="B40" s="95"/>
      <c r="C40" s="111" t="s">
        <v>1218</v>
      </c>
      <c r="D40" s="111" t="s">
        <v>1218</v>
      </c>
      <c r="E40" s="111" t="s">
        <v>1219</v>
      </c>
      <c r="F40" s="58" t="s">
        <v>1220</v>
      </c>
      <c r="G40" s="58" t="s">
        <v>1220</v>
      </c>
      <c r="H40" s="62"/>
      <c r="I40" s="65">
        <f>'5-2023 O&amp;M Detail'!J437</f>
        <v>40560</v>
      </c>
      <c r="J40" s="65">
        <f>'5-2023 O&amp;M Detail'!K437</f>
        <v>44560</v>
      </c>
      <c r="K40" s="65">
        <f>'5-2023 O&amp;M Detail'!L437</f>
        <v>40560</v>
      </c>
      <c r="L40" s="65">
        <f>'5-2023 O&amp;M Detail'!M437</f>
        <v>40560</v>
      </c>
      <c r="M40" s="65">
        <f>'5-2023 O&amp;M Detail'!N437</f>
        <v>41660</v>
      </c>
      <c r="N40" s="65">
        <f>'5-2023 O&amp;M Detail'!O437</f>
        <v>40560</v>
      </c>
      <c r="O40" s="65">
        <f>'5-2023 O&amp;M Detail'!P437</f>
        <v>40560</v>
      </c>
      <c r="P40" s="65">
        <f>'5-2023 O&amp;M Detail'!Q437</f>
        <v>43560</v>
      </c>
      <c r="Q40" s="65">
        <f>'5-2023 O&amp;M Detail'!R437</f>
        <v>40560</v>
      </c>
      <c r="R40" s="65">
        <f>'5-2023 O&amp;M Detail'!S437</f>
        <v>40560</v>
      </c>
      <c r="S40" s="65">
        <f>'5-2023 O&amp;M Detail'!T437</f>
        <v>40560</v>
      </c>
      <c r="T40" s="65">
        <f>'5-2023 O&amp;M Detail'!U437</f>
        <v>40560</v>
      </c>
      <c r="U40" s="63">
        <f t="shared" si="11"/>
        <v>494820</v>
      </c>
      <c r="V40" s="84"/>
    </row>
    <row r="41" spans="1:22" x14ac:dyDescent="0.2">
      <c r="A41" s="85" t="s">
        <v>50</v>
      </c>
      <c r="B41" s="95"/>
      <c r="C41" s="111" t="s">
        <v>1218</v>
      </c>
      <c r="D41" s="111" t="s">
        <v>1218</v>
      </c>
      <c r="E41" s="111" t="s">
        <v>1250</v>
      </c>
      <c r="F41" s="58" t="s">
        <v>1251</v>
      </c>
      <c r="G41" s="58" t="s">
        <v>1251</v>
      </c>
      <c r="H41" s="62"/>
      <c r="I41" s="65">
        <f>'5-2023 O&amp;M Detail'!J460</f>
        <v>30090</v>
      </c>
      <c r="J41" s="65">
        <f>'5-2023 O&amp;M Detail'!K460</f>
        <v>35590</v>
      </c>
      <c r="K41" s="65">
        <f>'5-2023 O&amp;M Detail'!L460</f>
        <v>30290</v>
      </c>
      <c r="L41" s="65">
        <f>'5-2023 O&amp;M Detail'!M460</f>
        <v>30390</v>
      </c>
      <c r="M41" s="65">
        <f>'5-2023 O&amp;M Detail'!N460</f>
        <v>31190</v>
      </c>
      <c r="N41" s="65">
        <f>'5-2023 O&amp;M Detail'!O460</f>
        <v>30190</v>
      </c>
      <c r="O41" s="65">
        <f>'5-2023 O&amp;M Detail'!P460</f>
        <v>30090</v>
      </c>
      <c r="P41" s="65">
        <f>'5-2023 O&amp;M Detail'!Q460</f>
        <v>33290</v>
      </c>
      <c r="Q41" s="65">
        <f>'5-2023 O&amp;M Detail'!R460</f>
        <v>30090</v>
      </c>
      <c r="R41" s="65">
        <f>'5-2023 O&amp;M Detail'!S460</f>
        <v>30090</v>
      </c>
      <c r="S41" s="65">
        <f>'5-2023 O&amp;M Detail'!T460</f>
        <v>30090</v>
      </c>
      <c r="T41" s="65">
        <f>'5-2023 O&amp;M Detail'!U460</f>
        <v>30090</v>
      </c>
      <c r="U41" s="63">
        <f t="shared" si="11"/>
        <v>371480</v>
      </c>
      <c r="V41" s="84"/>
    </row>
    <row r="42" spans="1:22" x14ac:dyDescent="0.2">
      <c r="A42" s="85" t="s">
        <v>51</v>
      </c>
      <c r="B42" s="95"/>
      <c r="C42" s="111" t="s">
        <v>1248</v>
      </c>
      <c r="D42" s="111" t="s">
        <v>1248</v>
      </c>
      <c r="E42" s="111" t="s">
        <v>1259</v>
      </c>
      <c r="F42" s="58" t="s">
        <v>1260</v>
      </c>
      <c r="G42" s="58" t="s">
        <v>1260</v>
      </c>
      <c r="H42" s="62"/>
      <c r="I42" s="65">
        <f>'5-2023 O&amp;M Detail'!J483</f>
        <v>0</v>
      </c>
      <c r="J42" s="65">
        <f>'5-2023 O&amp;M Detail'!K483</f>
        <v>0</v>
      </c>
      <c r="K42" s="65">
        <f>'5-2023 O&amp;M Detail'!L483</f>
        <v>0</v>
      </c>
      <c r="L42" s="65">
        <f>'5-2023 O&amp;M Detail'!M483</f>
        <v>0</v>
      </c>
      <c r="M42" s="65">
        <f>'5-2023 O&amp;M Detail'!N483</f>
        <v>0</v>
      </c>
      <c r="N42" s="65">
        <f>'5-2023 O&amp;M Detail'!O483</f>
        <v>0</v>
      </c>
      <c r="O42" s="65">
        <f>'5-2023 O&amp;M Detail'!P483</f>
        <v>0</v>
      </c>
      <c r="P42" s="65">
        <f>'5-2023 O&amp;M Detail'!Q483</f>
        <v>0</v>
      </c>
      <c r="Q42" s="65">
        <f>'5-2023 O&amp;M Detail'!R483</f>
        <v>0</v>
      </c>
      <c r="R42" s="65">
        <f>'5-2023 O&amp;M Detail'!S483</f>
        <v>0</v>
      </c>
      <c r="S42" s="65">
        <f>'5-2023 O&amp;M Detail'!T483</f>
        <v>0</v>
      </c>
      <c r="T42" s="65">
        <f>'5-2023 O&amp;M Detail'!U483</f>
        <v>0</v>
      </c>
      <c r="U42" s="63">
        <f t="shared" si="11"/>
        <v>0</v>
      </c>
      <c r="V42" s="84"/>
    </row>
    <row r="43" spans="1:22" ht="15.75" x14ac:dyDescent="0.25">
      <c r="A43" s="87" t="s">
        <v>2817</v>
      </c>
      <c r="B43" s="3" t="s">
        <v>30</v>
      </c>
      <c r="C43" s="83"/>
      <c r="D43" s="83"/>
      <c r="F43" s="3"/>
      <c r="G43" s="3"/>
      <c r="H43" s="36"/>
      <c r="I43" s="3">
        <f t="shared" ref="I43:T43" si="12">SUM(I44:I46)</f>
        <v>53940</v>
      </c>
      <c r="J43" s="3">
        <f t="shared" si="12"/>
        <v>38500</v>
      </c>
      <c r="K43" s="3">
        <f t="shared" si="12"/>
        <v>38500</v>
      </c>
      <c r="L43" s="3">
        <f t="shared" si="12"/>
        <v>38500</v>
      </c>
      <c r="M43" s="3">
        <f t="shared" si="12"/>
        <v>38500</v>
      </c>
      <c r="N43" s="3">
        <f t="shared" si="12"/>
        <v>38500</v>
      </c>
      <c r="O43" s="3">
        <f t="shared" si="12"/>
        <v>38500</v>
      </c>
      <c r="P43" s="3">
        <f t="shared" si="12"/>
        <v>38500</v>
      </c>
      <c r="Q43" s="3">
        <f t="shared" si="12"/>
        <v>38500</v>
      </c>
      <c r="R43" s="3">
        <f t="shared" si="12"/>
        <v>38500</v>
      </c>
      <c r="S43" s="3">
        <f t="shared" si="12"/>
        <v>38500</v>
      </c>
      <c r="T43" s="3">
        <f t="shared" si="12"/>
        <v>38500</v>
      </c>
      <c r="U43" s="3">
        <f t="shared" si="8"/>
        <v>477440</v>
      </c>
      <c r="V43" s="84"/>
    </row>
    <row r="44" spans="1:22" x14ac:dyDescent="0.2">
      <c r="A44" s="85" t="s">
        <v>49</v>
      </c>
      <c r="B44" s="95"/>
      <c r="C44" s="111" t="s">
        <v>1248</v>
      </c>
      <c r="D44" s="111" t="s">
        <v>1248</v>
      </c>
      <c r="E44" s="111" t="s">
        <v>1248</v>
      </c>
      <c r="F44" s="58" t="s">
        <v>1248</v>
      </c>
      <c r="G44" s="58" t="s">
        <v>1248</v>
      </c>
      <c r="H44" s="62"/>
      <c r="I44" s="65">
        <f>'5-2023 O&amp;M Detail'!J507</f>
        <v>0</v>
      </c>
      <c r="J44" s="65">
        <f>'5-2023 O&amp;M Detail'!K507</f>
        <v>0</v>
      </c>
      <c r="K44" s="65">
        <f>'5-2023 O&amp;M Detail'!L507</f>
        <v>0</v>
      </c>
      <c r="L44" s="65">
        <f>'5-2023 O&amp;M Detail'!M507</f>
        <v>0</v>
      </c>
      <c r="M44" s="65">
        <f>'5-2023 O&amp;M Detail'!N507</f>
        <v>0</v>
      </c>
      <c r="N44" s="65">
        <f>'5-2023 O&amp;M Detail'!O507</f>
        <v>0</v>
      </c>
      <c r="O44" s="65">
        <f>'5-2023 O&amp;M Detail'!P507</f>
        <v>0</v>
      </c>
      <c r="P44" s="65">
        <f>'5-2023 O&amp;M Detail'!Q507</f>
        <v>0</v>
      </c>
      <c r="Q44" s="65">
        <f>'5-2023 O&amp;M Detail'!R507</f>
        <v>0</v>
      </c>
      <c r="R44" s="65">
        <f>'5-2023 O&amp;M Detail'!S507</f>
        <v>0</v>
      </c>
      <c r="S44" s="65">
        <f>'5-2023 O&amp;M Detail'!T507</f>
        <v>0</v>
      </c>
      <c r="T44" s="65">
        <f>'5-2023 O&amp;M Detail'!U507</f>
        <v>0</v>
      </c>
      <c r="U44" s="63">
        <f t="shared" si="8"/>
        <v>0</v>
      </c>
      <c r="V44" s="84"/>
    </row>
    <row r="45" spans="1:22" x14ac:dyDescent="0.2">
      <c r="A45" s="85" t="s">
        <v>50</v>
      </c>
      <c r="B45" s="95"/>
      <c r="C45" s="111" t="s">
        <v>2818</v>
      </c>
      <c r="D45" s="111" t="s">
        <v>2818</v>
      </c>
      <c r="E45" s="111" t="s">
        <v>2819</v>
      </c>
      <c r="F45" s="58" t="s">
        <v>2820</v>
      </c>
      <c r="G45" s="58" t="s">
        <v>2820</v>
      </c>
      <c r="H45" s="62"/>
      <c r="I45" s="65">
        <f>'5-2023 O&amp;M Detail'!J530</f>
        <v>22940</v>
      </c>
      <c r="J45" s="65">
        <f>'5-2023 O&amp;M Detail'!K530</f>
        <v>7500</v>
      </c>
      <c r="K45" s="65">
        <f>'5-2023 O&amp;M Detail'!L530</f>
        <v>7500</v>
      </c>
      <c r="L45" s="65">
        <f>'5-2023 O&amp;M Detail'!M530</f>
        <v>7500</v>
      </c>
      <c r="M45" s="65">
        <f>'5-2023 O&amp;M Detail'!N530</f>
        <v>7500</v>
      </c>
      <c r="N45" s="65">
        <f>'5-2023 O&amp;M Detail'!O530</f>
        <v>7500</v>
      </c>
      <c r="O45" s="65">
        <f>'5-2023 O&amp;M Detail'!P530</f>
        <v>7500</v>
      </c>
      <c r="P45" s="65">
        <f>'5-2023 O&amp;M Detail'!Q530</f>
        <v>7500</v>
      </c>
      <c r="Q45" s="65">
        <f>'5-2023 O&amp;M Detail'!R530</f>
        <v>7500</v>
      </c>
      <c r="R45" s="65">
        <f>'5-2023 O&amp;M Detail'!S530</f>
        <v>7500</v>
      </c>
      <c r="S45" s="65">
        <f>'5-2023 O&amp;M Detail'!T530</f>
        <v>7500</v>
      </c>
      <c r="T45" s="65">
        <f>'5-2023 O&amp;M Detail'!U530</f>
        <v>7500</v>
      </c>
      <c r="U45" s="63">
        <f t="shared" si="8"/>
        <v>105440</v>
      </c>
      <c r="V45" s="84"/>
    </row>
    <row r="46" spans="1:22" x14ac:dyDescent="0.2">
      <c r="A46" s="85" t="s">
        <v>51</v>
      </c>
      <c r="B46" s="95"/>
      <c r="C46" s="111" t="s">
        <v>2821</v>
      </c>
      <c r="D46" s="111" t="s">
        <v>2821</v>
      </c>
      <c r="E46" s="111" t="s">
        <v>2822</v>
      </c>
      <c r="F46" s="58" t="s">
        <v>2823</v>
      </c>
      <c r="G46" s="58" t="s">
        <v>2823</v>
      </c>
      <c r="H46" s="62"/>
      <c r="I46" s="65">
        <f>'5-2023 O&amp;M Detail'!J553</f>
        <v>31000</v>
      </c>
      <c r="J46" s="65">
        <f>'5-2023 O&amp;M Detail'!K553</f>
        <v>31000</v>
      </c>
      <c r="K46" s="65">
        <f>'5-2023 O&amp;M Detail'!L553</f>
        <v>31000</v>
      </c>
      <c r="L46" s="65">
        <f>'5-2023 O&amp;M Detail'!M553</f>
        <v>31000</v>
      </c>
      <c r="M46" s="65">
        <f>'5-2023 O&amp;M Detail'!N553</f>
        <v>31000</v>
      </c>
      <c r="N46" s="65">
        <f>'5-2023 O&amp;M Detail'!O553</f>
        <v>31000</v>
      </c>
      <c r="O46" s="65">
        <f>'5-2023 O&amp;M Detail'!P553</f>
        <v>31000</v>
      </c>
      <c r="P46" s="65">
        <f>'5-2023 O&amp;M Detail'!Q553</f>
        <v>31000</v>
      </c>
      <c r="Q46" s="65">
        <f>'5-2023 O&amp;M Detail'!R553</f>
        <v>31000</v>
      </c>
      <c r="R46" s="65">
        <f>'5-2023 O&amp;M Detail'!S553</f>
        <v>31000</v>
      </c>
      <c r="S46" s="65">
        <f>'5-2023 O&amp;M Detail'!T553</f>
        <v>31000</v>
      </c>
      <c r="T46" s="65">
        <f>'5-2023 O&amp;M Detail'!U553</f>
        <v>31000</v>
      </c>
      <c r="U46" s="63">
        <f t="shared" si="8"/>
        <v>372000</v>
      </c>
      <c r="V46" s="84"/>
    </row>
    <row r="47" spans="1:22" ht="15.75" x14ac:dyDescent="0.25">
      <c r="A47" s="85"/>
      <c r="B47" s="85"/>
      <c r="C47" s="83"/>
      <c r="D47" s="83"/>
      <c r="U47" s="3"/>
      <c r="V47" s="84"/>
    </row>
    <row r="48" spans="1:22" ht="15.75" x14ac:dyDescent="0.25">
      <c r="A48" s="55"/>
      <c r="B48" s="55"/>
      <c r="C48" s="13"/>
      <c r="D48" s="13"/>
      <c r="U48" s="3"/>
      <c r="V48" s="112">
        <f>SUM(U22,U24,U27,U29,U43,U18,U14,U36)-U49</f>
        <v>-866300</v>
      </c>
    </row>
    <row r="49" spans="1:22" ht="15.75" x14ac:dyDescent="0.25">
      <c r="A49" s="55"/>
      <c r="B49" s="55"/>
      <c r="C49" s="13"/>
      <c r="D49" s="13"/>
      <c r="E49" s="47" t="s">
        <v>19</v>
      </c>
      <c r="F49" s="47"/>
      <c r="G49" s="47"/>
      <c r="H49" s="3"/>
      <c r="I49" s="3">
        <f>I22+I24+I27+I29+I43+I18+I14+I36+I39</f>
        <v>2678941.6804285715</v>
      </c>
      <c r="J49" s="3">
        <f t="shared" ref="J49:U49" si="13">J22+J24+J27+J29+J43+J18+J14+J36+J39</f>
        <v>2696556.1634285711</v>
      </c>
      <c r="K49" s="3">
        <f t="shared" si="13"/>
        <v>2694549.2794285715</v>
      </c>
      <c r="L49" s="3">
        <f t="shared" si="13"/>
        <v>2734134.8994285716</v>
      </c>
      <c r="M49" s="3">
        <f t="shared" si="13"/>
        <v>2784342.4234285713</v>
      </c>
      <c r="N49" s="3">
        <f t="shared" si="13"/>
        <v>2750245.4984285715</v>
      </c>
      <c r="O49" s="3">
        <f t="shared" si="13"/>
        <v>2690861.6400952381</v>
      </c>
      <c r="P49" s="3">
        <f t="shared" si="13"/>
        <v>2550294.6686666664</v>
      </c>
      <c r="Q49" s="3">
        <f t="shared" si="13"/>
        <v>2550037.8046666668</v>
      </c>
      <c r="R49" s="3">
        <f t="shared" si="13"/>
        <v>2552719.2526666666</v>
      </c>
      <c r="S49" s="3">
        <f t="shared" si="13"/>
        <v>2548591.4686666667</v>
      </c>
      <c r="T49" s="3">
        <f t="shared" si="13"/>
        <v>2501412.1566666667</v>
      </c>
      <c r="U49" s="3">
        <f t="shared" si="13"/>
        <v>31732686.936000001</v>
      </c>
    </row>
    <row r="50" spans="1:22" ht="15.75" x14ac:dyDescent="0.25">
      <c r="A50" s="55"/>
      <c r="B50" s="55"/>
      <c r="C50" s="13"/>
      <c r="D50" s="1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6"/>
    </row>
    <row r="51" spans="1:22" x14ac:dyDescent="0.2">
      <c r="A51" s="250"/>
      <c r="B51" s="250"/>
      <c r="C51" s="251"/>
      <c r="D51" s="251"/>
      <c r="E51" s="251"/>
      <c r="F51" s="251"/>
      <c r="G51" s="251"/>
      <c r="H51" s="252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</row>
    <row r="52" spans="1:22" ht="15.75" x14ac:dyDescent="0.25">
      <c r="A52" s="250"/>
      <c r="B52" s="254"/>
      <c r="C52" s="251"/>
      <c r="D52" s="251"/>
      <c r="E52" s="251"/>
      <c r="F52" s="251"/>
      <c r="G52" s="251"/>
      <c r="H52" s="252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1"/>
      <c r="V52" s="251"/>
    </row>
    <row r="53" spans="1:22" x14ac:dyDescent="0.2">
      <c r="A53" s="256"/>
      <c r="B53" s="256"/>
      <c r="C53" s="251"/>
      <c r="D53" s="251"/>
      <c r="E53" s="251"/>
      <c r="F53" s="251"/>
      <c r="G53" s="251"/>
      <c r="H53" s="252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</row>
    <row r="54" spans="1:22" ht="15.75" x14ac:dyDescent="0.25">
      <c r="A54" s="257"/>
      <c r="B54" s="257"/>
      <c r="C54" s="258"/>
      <c r="D54" s="258"/>
      <c r="E54" s="258"/>
      <c r="F54" s="258"/>
      <c r="G54" s="258"/>
      <c r="H54" s="252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9"/>
      <c r="V54" s="251"/>
    </row>
    <row r="55" spans="1:22" x14ac:dyDescent="0.2">
      <c r="A55" s="250"/>
      <c r="B55" s="250"/>
      <c r="C55" s="251"/>
      <c r="D55" s="251"/>
      <c r="E55" s="251"/>
      <c r="F55" s="251"/>
      <c r="G55" s="251"/>
      <c r="H55" s="252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9"/>
      <c r="V55" s="251"/>
    </row>
    <row r="56" spans="1:22" x14ac:dyDescent="0.2">
      <c r="A56" s="250"/>
      <c r="B56" s="250"/>
      <c r="C56" s="260"/>
      <c r="D56" s="260"/>
      <c r="E56" s="251"/>
      <c r="F56" s="261"/>
      <c r="G56" s="261"/>
      <c r="H56" s="252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9"/>
      <c r="V56" s="251"/>
    </row>
    <row r="57" spans="1:22" x14ac:dyDescent="0.2">
      <c r="A57" s="250"/>
      <c r="B57" s="250"/>
      <c r="C57" s="251"/>
      <c r="D57" s="251"/>
      <c r="E57" s="251"/>
      <c r="F57" s="251"/>
      <c r="G57" s="251"/>
      <c r="H57" s="252"/>
      <c r="I57" s="255"/>
      <c r="J57" s="255"/>
      <c r="K57" s="255"/>
      <c r="L57" s="255"/>
      <c r="M57" s="255"/>
      <c r="N57" s="255"/>
      <c r="O57" s="251"/>
      <c r="P57" s="251"/>
      <c r="Q57" s="251"/>
      <c r="R57" s="251"/>
      <c r="S57" s="251"/>
      <c r="T57" s="251"/>
      <c r="U57" s="251"/>
      <c r="V57" s="251"/>
    </row>
    <row r="58" spans="1:22" ht="15.75" x14ac:dyDescent="0.25">
      <c r="A58" s="250"/>
      <c r="B58" s="250"/>
      <c r="C58" s="251"/>
      <c r="D58" s="251"/>
      <c r="E58" s="262"/>
      <c r="F58" s="251"/>
      <c r="G58" s="251"/>
      <c r="H58" s="252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3"/>
    </row>
    <row r="59" spans="1:22" ht="15.75" x14ac:dyDescent="0.25">
      <c r="A59" s="288"/>
      <c r="B59" s="288"/>
      <c r="C59" s="288"/>
      <c r="D59" s="264"/>
      <c r="E59" s="251"/>
      <c r="F59" s="251"/>
      <c r="G59" s="251"/>
      <c r="H59" s="252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3"/>
    </row>
    <row r="60" spans="1:22" x14ac:dyDescent="0.2">
      <c r="C60" s="24"/>
      <c r="D60" s="24"/>
      <c r="V60" s="18"/>
    </row>
    <row r="61" spans="1:22" x14ac:dyDescent="0.2">
      <c r="C61" s="24"/>
      <c r="D61" s="24"/>
      <c r="J61" s="26"/>
    </row>
    <row r="62" spans="1:22" x14ac:dyDescent="0.2">
      <c r="J62" s="26"/>
      <c r="Q62" s="27"/>
      <c r="R62" s="27"/>
      <c r="S62" s="27"/>
      <c r="T62" s="27"/>
    </row>
    <row r="63" spans="1:22" x14ac:dyDescent="0.2">
      <c r="Q63" s="28"/>
      <c r="R63" s="29"/>
      <c r="S63" s="29"/>
      <c r="T63" s="30"/>
    </row>
    <row r="64" spans="1:22" x14ac:dyDescent="0.2">
      <c r="Q64" s="28"/>
      <c r="R64" s="29"/>
      <c r="S64" s="29"/>
      <c r="T64" s="30"/>
    </row>
    <row r="66" spans="9:20" x14ac:dyDescent="0.2">
      <c r="Q66" s="27"/>
      <c r="R66" s="27"/>
      <c r="S66" s="27"/>
      <c r="T66" s="27"/>
    </row>
    <row r="67" spans="9:20" x14ac:dyDescent="0.2">
      <c r="Q67" s="28"/>
      <c r="R67" s="29"/>
      <c r="S67" s="29"/>
      <c r="T67" s="30"/>
    </row>
    <row r="68" spans="9:20" x14ac:dyDescent="0.2">
      <c r="Q68" s="28"/>
      <c r="R68" s="29"/>
      <c r="S68" s="29"/>
      <c r="T68" s="30"/>
    </row>
    <row r="75" spans="9:20" x14ac:dyDescent="0.2">
      <c r="P75" s="26"/>
      <c r="Q75" s="26"/>
    </row>
    <row r="76" spans="9:20" ht="15.75" x14ac:dyDescent="0.25">
      <c r="I76" s="3"/>
      <c r="P76" s="26"/>
      <c r="Q76" s="26"/>
    </row>
    <row r="77" spans="9:20" x14ac:dyDescent="0.2">
      <c r="P77" s="26"/>
      <c r="Q77" s="26"/>
    </row>
    <row r="78" spans="9:20" x14ac:dyDescent="0.2">
      <c r="P78" s="26"/>
      <c r="Q78" s="26"/>
    </row>
    <row r="79" spans="9:20" x14ac:dyDescent="0.2">
      <c r="P79" s="31"/>
      <c r="Q79" s="26"/>
    </row>
    <row r="80" spans="9:20" x14ac:dyDescent="0.2">
      <c r="M80" s="24"/>
      <c r="P80" s="31"/>
      <c r="Q80" s="26"/>
    </row>
    <row r="81" spans="13:17" x14ac:dyDescent="0.2">
      <c r="M81" s="24"/>
      <c r="N81" s="31"/>
      <c r="P81" s="31"/>
      <c r="Q81" s="26"/>
    </row>
    <row r="82" spans="13:17" x14ac:dyDescent="0.2">
      <c r="M82" s="24"/>
      <c r="N82" s="31"/>
      <c r="P82" s="31"/>
      <c r="Q82" s="26"/>
    </row>
    <row r="83" spans="13:17" x14ac:dyDescent="0.2">
      <c r="M83" s="24"/>
      <c r="N83" s="31"/>
      <c r="P83" s="31"/>
      <c r="Q83" s="26"/>
    </row>
    <row r="84" spans="13:17" x14ac:dyDescent="0.2">
      <c r="M84" s="24"/>
      <c r="N84" s="31"/>
      <c r="P84" s="31"/>
    </row>
    <row r="85" spans="13:17" x14ac:dyDescent="0.2">
      <c r="M85" s="24"/>
      <c r="N85" s="31"/>
    </row>
    <row r="86" spans="13:17" x14ac:dyDescent="0.2">
      <c r="M86" s="24"/>
    </row>
    <row r="87" spans="13:17" x14ac:dyDescent="0.2">
      <c r="M87" s="24"/>
    </row>
  </sheetData>
  <mergeCells count="7">
    <mergeCell ref="A59:C59"/>
    <mergeCell ref="A2:U2"/>
    <mergeCell ref="A3:U3"/>
    <mergeCell ref="A4:U4"/>
    <mergeCell ref="A5:U5"/>
    <mergeCell ref="A7:U7"/>
    <mergeCell ref="A8:U8"/>
  </mergeCells>
  <printOptions horizontalCentered="1" verticalCentered="1"/>
  <pageMargins left="0.75" right="0.75" top="1" bottom="0.75" header="0.5" footer="0.5"/>
  <pageSetup scale="40" orientation="landscape" r:id="rId1"/>
  <headerFooter alignWithMargins="0">
    <oddFooter>&amp;L&amp;Z&amp;F&amp;RVersion: 1/24/2020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F3F32-3A89-488E-9FFB-80EC058769BD}">
  <sheetPr transitionEvaluation="1" transitionEntry="1">
    <tabColor theme="9" tint="0.39997558519241921"/>
    <pageSetUpPr fitToPage="1"/>
  </sheetPr>
  <dimension ref="A2:Z615"/>
  <sheetViews>
    <sheetView zoomScale="60" zoomScaleNormal="60" zoomScaleSheetLayoutView="70" workbookViewId="0">
      <pane ySplit="12" topLeftCell="A13" activePane="bottomLeft" state="frozen"/>
      <selection pane="bottomLeft" activeCell="A2" sqref="A2:V2"/>
    </sheetView>
  </sheetViews>
  <sheetFormatPr defaultColWidth="9.77734375" defaultRowHeight="15" outlineLevelCol="1" x14ac:dyDescent="0.2"/>
  <cols>
    <col min="1" max="1" width="4.6640625" style="53" bestFit="1" customWidth="1"/>
    <col min="2" max="2" width="8.109375" style="53" customWidth="1"/>
    <col min="3" max="3" width="11.77734375" style="1" customWidth="1"/>
    <col min="4" max="4" width="10.21875" style="1" customWidth="1"/>
    <col min="5" max="5" width="13.44140625" style="1" customWidth="1"/>
    <col min="6" max="6" width="11.44140625" style="1" customWidth="1"/>
    <col min="7" max="7" width="11.109375" style="1" customWidth="1"/>
    <col min="8" max="8" width="26.77734375" style="1" bestFit="1" customWidth="1"/>
    <col min="9" max="9" width="3.77734375" style="2" customWidth="1"/>
    <col min="10" max="21" width="10.6640625" style="1" customWidth="1" outlineLevel="1"/>
    <col min="22" max="22" width="12.6640625" style="1" customWidth="1"/>
    <col min="23" max="23" width="12.77734375" style="1" bestFit="1" customWidth="1"/>
    <col min="24" max="26" width="9.77734375" style="1" customWidth="1"/>
    <col min="27" max="33" width="12.77734375" style="1" customWidth="1"/>
    <col min="34" max="16384" width="9.77734375" style="1"/>
  </cols>
  <sheetData>
    <row r="2" spans="1:24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66"/>
    </row>
    <row r="3" spans="1:24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65"/>
    </row>
    <row r="4" spans="1:24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65"/>
    </row>
    <row r="5" spans="1:24" s="3" customFormat="1" ht="15.75" x14ac:dyDescent="0.25">
      <c r="A5" s="290" t="s">
        <v>2576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66"/>
    </row>
    <row r="6" spans="1:24" ht="15.75" x14ac:dyDescent="0.25">
      <c r="A6" s="52" t="s">
        <v>0</v>
      </c>
      <c r="B6" s="52"/>
      <c r="C6" s="4"/>
      <c r="D6" s="4"/>
      <c r="E6" s="5"/>
      <c r="F6" s="5"/>
      <c r="G6" s="5"/>
      <c r="H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4" ht="15.75" x14ac:dyDescent="0.25">
      <c r="A7" s="290" t="s">
        <v>36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</row>
    <row r="8" spans="1:24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</row>
    <row r="9" spans="1:24" ht="15.75" x14ac:dyDescent="0.25">
      <c r="C9" s="5"/>
      <c r="D9" s="5"/>
      <c r="E9" s="5"/>
      <c r="F9" s="5"/>
      <c r="G9" s="5"/>
      <c r="H9" s="5"/>
      <c r="J9" s="5"/>
      <c r="K9" s="5"/>
      <c r="L9" s="5"/>
      <c r="M9" s="5"/>
      <c r="N9" s="5"/>
      <c r="O9" s="5"/>
      <c r="P9" s="5"/>
      <c r="Q9" s="3"/>
      <c r="R9" s="5"/>
      <c r="S9" s="5"/>
      <c r="T9" s="5"/>
      <c r="U9" s="5"/>
      <c r="V9" s="5"/>
    </row>
    <row r="10" spans="1:24" x14ac:dyDescent="0.2">
      <c r="C10" s="5"/>
      <c r="D10" s="5"/>
      <c r="E10" s="5"/>
      <c r="F10" s="5"/>
      <c r="G10" s="5"/>
      <c r="H10" s="5"/>
      <c r="I10" s="6"/>
      <c r="J10" s="5"/>
      <c r="K10" s="5"/>
      <c r="L10" s="5"/>
      <c r="M10" s="5"/>
      <c r="V10" s="265" t="s">
        <v>2</v>
      </c>
      <c r="W10" s="122"/>
      <c r="X10" s="269"/>
    </row>
    <row r="11" spans="1:24" ht="15" customHeight="1" x14ac:dyDescent="0.2">
      <c r="C11" s="265" t="s">
        <v>1282</v>
      </c>
      <c r="D11" s="265" t="s">
        <v>20</v>
      </c>
      <c r="F11" s="265" t="s">
        <v>1282</v>
      </c>
      <c r="G11" s="265" t="s">
        <v>20</v>
      </c>
      <c r="I11" s="6"/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8" t="s">
        <v>3</v>
      </c>
      <c r="T11" s="8" t="s">
        <v>3</v>
      </c>
      <c r="U11" s="8" t="s">
        <v>3</v>
      </c>
      <c r="V11" s="265" t="s">
        <v>4</v>
      </c>
      <c r="W11" s="122"/>
      <c r="X11" s="269"/>
    </row>
    <row r="12" spans="1:24" ht="15.75" thickBot="1" x14ac:dyDescent="0.25">
      <c r="A12" s="59" t="s">
        <v>5</v>
      </c>
      <c r="B12" s="59" t="s">
        <v>54</v>
      </c>
      <c r="C12" s="57" t="s">
        <v>35</v>
      </c>
      <c r="D12" s="57" t="s">
        <v>35</v>
      </c>
      <c r="E12" s="57" t="s">
        <v>34</v>
      </c>
      <c r="F12" s="57" t="s">
        <v>38</v>
      </c>
      <c r="G12" s="57" t="s">
        <v>38</v>
      </c>
      <c r="H12" s="57" t="s">
        <v>52</v>
      </c>
      <c r="I12" s="9"/>
      <c r="J12" s="10" t="s">
        <v>6</v>
      </c>
      <c r="K12" s="10" t="s">
        <v>7</v>
      </c>
      <c r="L12" s="10" t="s">
        <v>8</v>
      </c>
      <c r="M12" s="10" t="s">
        <v>9</v>
      </c>
      <c r="N12" s="10" t="s">
        <v>10</v>
      </c>
      <c r="O12" s="10" t="s">
        <v>11</v>
      </c>
      <c r="P12" s="10" t="s">
        <v>12</v>
      </c>
      <c r="Q12" s="10" t="s">
        <v>13</v>
      </c>
      <c r="R12" s="10" t="s">
        <v>14</v>
      </c>
      <c r="S12" s="10" t="s">
        <v>15</v>
      </c>
      <c r="T12" s="10" t="s">
        <v>16</v>
      </c>
      <c r="U12" s="10" t="s">
        <v>17</v>
      </c>
      <c r="V12" s="10" t="s">
        <v>18</v>
      </c>
      <c r="W12" s="84"/>
      <c r="X12" s="84"/>
    </row>
    <row r="13" spans="1:24" ht="15.75" x14ac:dyDescent="0.25">
      <c r="A13" s="85"/>
      <c r="B13" s="85"/>
      <c r="C13" s="83"/>
      <c r="D13" s="83"/>
      <c r="V13" s="3"/>
    </row>
    <row r="14" spans="1:24" s="3" customFormat="1" ht="15.75" x14ac:dyDescent="0.25">
      <c r="A14" s="87" t="s">
        <v>41</v>
      </c>
      <c r="B14" s="3" t="s">
        <v>21</v>
      </c>
      <c r="C14" s="91"/>
      <c r="D14" s="91"/>
      <c r="E14" s="36"/>
      <c r="F14" s="36"/>
      <c r="G14" s="36"/>
      <c r="H14" s="36"/>
      <c r="I14" s="93"/>
      <c r="J14" s="3">
        <f>J16+J39+J62</f>
        <v>2000200</v>
      </c>
      <c r="K14" s="3">
        <f t="shared" ref="K14:V14" si="0">K16+K39+K62</f>
        <v>2000000</v>
      </c>
      <c r="L14" s="3">
        <f t="shared" si="0"/>
        <v>2000050</v>
      </c>
      <c r="M14" s="3">
        <f t="shared" si="0"/>
        <v>2000000</v>
      </c>
      <c r="N14" s="3">
        <f t="shared" si="0"/>
        <v>2000150</v>
      </c>
      <c r="O14" s="3">
        <f t="shared" si="0"/>
        <v>2000400</v>
      </c>
      <c r="P14" s="3">
        <f t="shared" si="0"/>
        <v>2000150</v>
      </c>
      <c r="Q14" s="3">
        <f t="shared" si="0"/>
        <v>2000000</v>
      </c>
      <c r="R14" s="3">
        <f t="shared" si="0"/>
        <v>2000051</v>
      </c>
      <c r="S14" s="3">
        <f t="shared" si="0"/>
        <v>2000002</v>
      </c>
      <c r="T14" s="3">
        <f t="shared" si="0"/>
        <v>2000152</v>
      </c>
      <c r="U14" s="3">
        <f t="shared" si="0"/>
        <v>2000253</v>
      </c>
      <c r="V14" s="3">
        <f t="shared" si="0"/>
        <v>24001408</v>
      </c>
      <c r="W14" s="89">
        <f>SUM(J14:U14)-V14</f>
        <v>0</v>
      </c>
    </row>
    <row r="15" spans="1:24" s="3" customFormat="1" ht="15.75" x14ac:dyDescent="0.25">
      <c r="A15" s="3">
        <v>1</v>
      </c>
      <c r="B15" s="96"/>
      <c r="C15" s="88" t="s">
        <v>1228</v>
      </c>
      <c r="D15" s="88" t="s">
        <v>1228</v>
      </c>
      <c r="E15" s="81" t="s">
        <v>1235</v>
      </c>
      <c r="W15" s="89"/>
    </row>
    <row r="16" spans="1:24" x14ac:dyDescent="0.2">
      <c r="A16" s="85"/>
      <c r="B16" s="96"/>
      <c r="C16" s="96"/>
      <c r="D16" s="96"/>
      <c r="E16" s="96"/>
      <c r="F16" s="58" t="s">
        <v>1228</v>
      </c>
      <c r="G16" s="58" t="s">
        <v>1228</v>
      </c>
      <c r="H16" s="36"/>
      <c r="I16" s="66"/>
      <c r="J16" s="66">
        <f t="shared" ref="J16:U16" si="1">SUM(J17:J37)</f>
        <v>1044837</v>
      </c>
      <c r="K16" s="66">
        <f t="shared" si="1"/>
        <v>1044637</v>
      </c>
      <c r="L16" s="66">
        <f t="shared" si="1"/>
        <v>1044787</v>
      </c>
      <c r="M16" s="66">
        <f t="shared" si="1"/>
        <v>1044637</v>
      </c>
      <c r="N16" s="66">
        <f t="shared" si="1"/>
        <v>1044787</v>
      </c>
      <c r="O16" s="66">
        <f t="shared" si="1"/>
        <v>1045137</v>
      </c>
      <c r="P16" s="66">
        <f t="shared" si="1"/>
        <v>1044787</v>
      </c>
      <c r="Q16" s="66">
        <f t="shared" si="1"/>
        <v>1044637</v>
      </c>
      <c r="R16" s="66">
        <f t="shared" si="1"/>
        <v>1044788</v>
      </c>
      <c r="S16" s="66">
        <f t="shared" si="1"/>
        <v>1044639</v>
      </c>
      <c r="T16" s="66">
        <f t="shared" si="1"/>
        <v>1044789</v>
      </c>
      <c r="U16" s="66">
        <f t="shared" si="1"/>
        <v>1044989</v>
      </c>
      <c r="V16" s="63">
        <f>SUM(J16:U16)</f>
        <v>12537451</v>
      </c>
      <c r="W16" s="110">
        <f>SUM(J16:U16)-V16</f>
        <v>0</v>
      </c>
    </row>
    <row r="17" spans="1:22" x14ac:dyDescent="0.2">
      <c r="A17" s="85"/>
      <c r="B17" s="96"/>
      <c r="C17" s="96"/>
      <c r="D17" s="96"/>
      <c r="E17" s="96"/>
      <c r="F17" s="96"/>
      <c r="G17" s="96"/>
      <c r="H17" s="58" t="s">
        <v>58</v>
      </c>
      <c r="I17" s="66"/>
      <c r="J17" s="65">
        <v>58804</v>
      </c>
      <c r="K17" s="65">
        <v>58804</v>
      </c>
      <c r="L17" s="65">
        <v>58804</v>
      </c>
      <c r="M17" s="65">
        <v>58804</v>
      </c>
      <c r="N17" s="65">
        <v>58804</v>
      </c>
      <c r="O17" s="65">
        <v>58804</v>
      </c>
      <c r="P17" s="65">
        <v>58804</v>
      </c>
      <c r="Q17" s="65">
        <v>58804</v>
      </c>
      <c r="R17" s="65">
        <v>58804</v>
      </c>
      <c r="S17" s="65">
        <v>58805</v>
      </c>
      <c r="T17" s="65">
        <v>58805</v>
      </c>
      <c r="U17" s="65">
        <v>58805</v>
      </c>
      <c r="V17" s="80">
        <f>SUM(J17:U17)</f>
        <v>705651</v>
      </c>
    </row>
    <row r="18" spans="1:22" x14ac:dyDescent="0.2">
      <c r="A18" s="85"/>
      <c r="B18" s="96"/>
      <c r="C18" s="96"/>
      <c r="D18" s="96"/>
      <c r="E18" s="96"/>
      <c r="F18" s="96"/>
      <c r="G18" s="96"/>
      <c r="H18" s="58" t="s">
        <v>59</v>
      </c>
      <c r="I18" s="66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80">
        <f t="shared" ref="V18:V37" si="2">SUM(J18:U18)</f>
        <v>0</v>
      </c>
    </row>
    <row r="19" spans="1:22" x14ac:dyDescent="0.2">
      <c r="A19" s="85"/>
      <c r="B19" s="96"/>
      <c r="C19" s="96"/>
      <c r="D19" s="96"/>
      <c r="E19" s="96"/>
      <c r="F19" s="96"/>
      <c r="G19" s="96"/>
      <c r="H19" s="58" t="s">
        <v>60</v>
      </c>
      <c r="I19" s="6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80">
        <f t="shared" si="2"/>
        <v>0</v>
      </c>
    </row>
    <row r="20" spans="1:22" x14ac:dyDescent="0.2">
      <c r="A20" s="85"/>
      <c r="B20" s="96"/>
      <c r="C20" s="96"/>
      <c r="D20" s="96"/>
      <c r="E20" s="96"/>
      <c r="F20" s="96"/>
      <c r="G20" s="96"/>
      <c r="H20" s="58" t="s">
        <v>61</v>
      </c>
      <c r="I20" s="66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80">
        <f t="shared" si="2"/>
        <v>0</v>
      </c>
    </row>
    <row r="21" spans="1:22" x14ac:dyDescent="0.2">
      <c r="A21" s="85"/>
      <c r="B21" s="96"/>
      <c r="C21" s="96"/>
      <c r="D21" s="96"/>
      <c r="E21" s="96"/>
      <c r="F21" s="96"/>
      <c r="G21" s="96"/>
      <c r="H21" s="58" t="s">
        <v>62</v>
      </c>
      <c r="I21" s="66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80">
        <f t="shared" si="2"/>
        <v>0</v>
      </c>
    </row>
    <row r="22" spans="1:22" x14ac:dyDescent="0.2">
      <c r="A22" s="85"/>
      <c r="B22" s="96"/>
      <c r="C22" s="96"/>
      <c r="D22" s="96"/>
      <c r="E22" s="96"/>
      <c r="F22" s="96"/>
      <c r="G22" s="96"/>
      <c r="H22" s="58" t="s">
        <v>63</v>
      </c>
      <c r="I22" s="66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80">
        <f t="shared" si="2"/>
        <v>0</v>
      </c>
    </row>
    <row r="23" spans="1:22" x14ac:dyDescent="0.2">
      <c r="A23" s="85"/>
      <c r="B23" s="96"/>
      <c r="C23" s="96"/>
      <c r="D23" s="96"/>
      <c r="E23" s="96"/>
      <c r="F23" s="96"/>
      <c r="G23" s="96"/>
      <c r="H23" s="58" t="s">
        <v>64</v>
      </c>
      <c r="I23" s="66"/>
      <c r="J23" s="65">
        <v>985833</v>
      </c>
      <c r="K23" s="65">
        <v>985833</v>
      </c>
      <c r="L23" s="65">
        <v>985833</v>
      </c>
      <c r="M23" s="65">
        <v>985833</v>
      </c>
      <c r="N23" s="65">
        <v>985833</v>
      </c>
      <c r="O23" s="65">
        <v>985833</v>
      </c>
      <c r="P23" s="65">
        <v>985833</v>
      </c>
      <c r="Q23" s="65">
        <v>985833</v>
      </c>
      <c r="R23" s="65">
        <v>985834</v>
      </c>
      <c r="S23" s="65">
        <v>985834</v>
      </c>
      <c r="T23" s="65">
        <v>985834</v>
      </c>
      <c r="U23" s="65">
        <v>985834</v>
      </c>
      <c r="V23" s="80">
        <f t="shared" si="2"/>
        <v>11830000</v>
      </c>
    </row>
    <row r="24" spans="1:22" x14ac:dyDescent="0.2">
      <c r="A24" s="85"/>
      <c r="B24" s="96"/>
      <c r="C24" s="96"/>
      <c r="D24" s="96"/>
      <c r="E24" s="96"/>
      <c r="F24" s="96"/>
      <c r="G24" s="96"/>
      <c r="H24" s="58" t="s">
        <v>65</v>
      </c>
      <c r="I24" s="66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80">
        <f t="shared" si="2"/>
        <v>0</v>
      </c>
    </row>
    <row r="25" spans="1:22" x14ac:dyDescent="0.2">
      <c r="A25" s="85"/>
      <c r="B25" s="96"/>
      <c r="C25" s="96"/>
      <c r="D25" s="96"/>
      <c r="E25" s="96"/>
      <c r="F25" s="96"/>
      <c r="G25" s="96"/>
      <c r="H25" s="58" t="s">
        <v>66</v>
      </c>
      <c r="I25" s="66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80">
        <f t="shared" si="2"/>
        <v>0</v>
      </c>
    </row>
    <row r="26" spans="1:22" x14ac:dyDescent="0.2">
      <c r="A26" s="85"/>
      <c r="B26" s="96"/>
      <c r="C26" s="96"/>
      <c r="D26" s="96"/>
      <c r="E26" s="96"/>
      <c r="F26" s="96"/>
      <c r="G26" s="96"/>
      <c r="H26" s="58" t="s">
        <v>67</v>
      </c>
      <c r="I26" s="66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80">
        <f t="shared" si="2"/>
        <v>0</v>
      </c>
    </row>
    <row r="27" spans="1:22" x14ac:dyDescent="0.2">
      <c r="A27" s="85"/>
      <c r="B27" s="96"/>
      <c r="C27" s="96"/>
      <c r="D27" s="96"/>
      <c r="E27" s="96"/>
      <c r="F27" s="96"/>
      <c r="G27" s="96"/>
      <c r="H27" s="58" t="s">
        <v>68</v>
      </c>
      <c r="I27" s="66"/>
      <c r="J27" s="65">
        <v>200</v>
      </c>
      <c r="K27" s="65">
        <v>0</v>
      </c>
      <c r="L27" s="65">
        <v>150</v>
      </c>
      <c r="M27" s="65">
        <v>0</v>
      </c>
      <c r="N27" s="65">
        <v>150</v>
      </c>
      <c r="O27" s="65">
        <v>500</v>
      </c>
      <c r="P27" s="65">
        <v>150</v>
      </c>
      <c r="Q27" s="65">
        <v>0</v>
      </c>
      <c r="R27" s="65">
        <v>150</v>
      </c>
      <c r="S27" s="65">
        <v>0</v>
      </c>
      <c r="T27" s="65">
        <v>150</v>
      </c>
      <c r="U27" s="65">
        <v>350</v>
      </c>
      <c r="V27" s="80">
        <f t="shared" si="2"/>
        <v>1800</v>
      </c>
    </row>
    <row r="28" spans="1:22" x14ac:dyDescent="0.2">
      <c r="A28" s="85"/>
      <c r="B28" s="96"/>
      <c r="C28" s="96"/>
      <c r="D28" s="96"/>
      <c r="E28" s="96"/>
      <c r="F28" s="96"/>
      <c r="G28" s="96"/>
      <c r="H28" s="58" t="s">
        <v>69</v>
      </c>
      <c r="I28" s="66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80">
        <f t="shared" si="2"/>
        <v>0</v>
      </c>
    </row>
    <row r="29" spans="1:22" x14ac:dyDescent="0.2">
      <c r="A29" s="85"/>
      <c r="B29" s="96"/>
      <c r="C29" s="96"/>
      <c r="D29" s="96"/>
      <c r="E29" s="96"/>
      <c r="F29" s="96"/>
      <c r="G29" s="96"/>
      <c r="H29" s="58" t="s">
        <v>70</v>
      </c>
      <c r="I29" s="66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80">
        <f t="shared" si="2"/>
        <v>0</v>
      </c>
    </row>
    <row r="30" spans="1:22" x14ac:dyDescent="0.2">
      <c r="A30" s="85"/>
      <c r="B30" s="96"/>
      <c r="C30" s="96"/>
      <c r="D30" s="96"/>
      <c r="E30" s="96"/>
      <c r="F30" s="96"/>
      <c r="G30" s="96"/>
      <c r="H30" s="58" t="s">
        <v>71</v>
      </c>
      <c r="I30" s="66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80">
        <f t="shared" si="2"/>
        <v>0</v>
      </c>
    </row>
    <row r="31" spans="1:22" x14ac:dyDescent="0.2">
      <c r="A31" s="85"/>
      <c r="B31" s="96"/>
      <c r="C31" s="96"/>
      <c r="D31" s="96"/>
      <c r="E31" s="96"/>
      <c r="F31" s="96"/>
      <c r="G31" s="96"/>
      <c r="H31" s="58" t="s">
        <v>72</v>
      </c>
      <c r="I31" s="66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80">
        <f t="shared" si="2"/>
        <v>0</v>
      </c>
    </row>
    <row r="32" spans="1:22" x14ac:dyDescent="0.2">
      <c r="A32" s="85"/>
      <c r="B32" s="96"/>
      <c r="C32" s="96"/>
      <c r="D32" s="96"/>
      <c r="E32" s="96"/>
      <c r="F32" s="96"/>
      <c r="G32" s="96"/>
      <c r="H32" s="58" t="s">
        <v>73</v>
      </c>
      <c r="I32" s="66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80">
        <f t="shared" si="2"/>
        <v>0</v>
      </c>
    </row>
    <row r="33" spans="1:23" x14ac:dyDescent="0.2">
      <c r="A33" s="85"/>
      <c r="B33" s="96"/>
      <c r="C33" s="96"/>
      <c r="D33" s="96"/>
      <c r="E33" s="96"/>
      <c r="F33" s="96"/>
      <c r="G33" s="96"/>
      <c r="H33" s="58" t="s">
        <v>74</v>
      </c>
      <c r="I33" s="66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80">
        <f t="shared" si="2"/>
        <v>0</v>
      </c>
    </row>
    <row r="34" spans="1:23" x14ac:dyDescent="0.2">
      <c r="A34" s="85"/>
      <c r="B34" s="96"/>
      <c r="C34" s="96"/>
      <c r="D34" s="96"/>
      <c r="E34" s="96"/>
      <c r="F34" s="96"/>
      <c r="G34" s="96"/>
      <c r="H34" s="58" t="s">
        <v>75</v>
      </c>
      <c r="I34" s="66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80">
        <f t="shared" si="2"/>
        <v>0</v>
      </c>
    </row>
    <row r="35" spans="1:23" x14ac:dyDescent="0.2">
      <c r="A35" s="85"/>
      <c r="B35" s="96"/>
      <c r="C35" s="96"/>
      <c r="D35" s="96"/>
      <c r="E35" s="96"/>
      <c r="F35" s="96"/>
      <c r="G35" s="96"/>
      <c r="H35" s="58" t="s">
        <v>76</v>
      </c>
      <c r="I35" s="66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80">
        <f t="shared" si="2"/>
        <v>0</v>
      </c>
    </row>
    <row r="36" spans="1:23" x14ac:dyDescent="0.2">
      <c r="A36" s="85"/>
      <c r="B36" s="96"/>
      <c r="C36" s="96"/>
      <c r="D36" s="96"/>
      <c r="E36" s="96"/>
      <c r="F36" s="96"/>
      <c r="G36" s="96"/>
      <c r="H36" s="58" t="s">
        <v>77</v>
      </c>
      <c r="I36" s="66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80">
        <f t="shared" si="2"/>
        <v>0</v>
      </c>
    </row>
    <row r="37" spans="1:23" x14ac:dyDescent="0.2">
      <c r="A37" s="85"/>
      <c r="B37" s="96"/>
      <c r="C37" s="96"/>
      <c r="D37" s="96"/>
      <c r="E37" s="96"/>
      <c r="F37" s="96"/>
      <c r="G37" s="96"/>
      <c r="H37" s="58" t="s">
        <v>56</v>
      </c>
      <c r="I37" s="66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80">
        <f t="shared" si="2"/>
        <v>0</v>
      </c>
    </row>
    <row r="38" spans="1:23" s="3" customFormat="1" ht="15.75" x14ac:dyDescent="0.25">
      <c r="A38" s="3">
        <v>2</v>
      </c>
      <c r="B38" s="96"/>
      <c r="C38" s="88" t="s">
        <v>1229</v>
      </c>
      <c r="D38" s="88" t="s">
        <v>1229</v>
      </c>
      <c r="E38" s="81" t="s">
        <v>1236</v>
      </c>
      <c r="W38" s="89"/>
    </row>
    <row r="39" spans="1:23" x14ac:dyDescent="0.2">
      <c r="A39" s="85"/>
      <c r="B39" s="96"/>
      <c r="C39" s="96"/>
      <c r="D39" s="96"/>
      <c r="E39" s="96"/>
      <c r="F39" s="58" t="s">
        <v>1231</v>
      </c>
      <c r="G39" s="58" t="s">
        <v>1231</v>
      </c>
      <c r="H39" s="36"/>
      <c r="I39" s="66"/>
      <c r="J39" s="66">
        <f t="shared" ref="J39:U39" si="3">SUM(J40:J60)</f>
        <v>616046</v>
      </c>
      <c r="K39" s="66">
        <f t="shared" si="3"/>
        <v>616046</v>
      </c>
      <c r="L39" s="66">
        <f t="shared" si="3"/>
        <v>615946</v>
      </c>
      <c r="M39" s="66">
        <f t="shared" si="3"/>
        <v>616046</v>
      </c>
      <c r="N39" s="66">
        <f t="shared" si="3"/>
        <v>616046</v>
      </c>
      <c r="O39" s="66">
        <f t="shared" si="3"/>
        <v>615946</v>
      </c>
      <c r="P39" s="66">
        <f t="shared" si="3"/>
        <v>616046</v>
      </c>
      <c r="Q39" s="66">
        <f t="shared" si="3"/>
        <v>616046</v>
      </c>
      <c r="R39" s="66">
        <f t="shared" si="3"/>
        <v>615945</v>
      </c>
      <c r="S39" s="66">
        <f t="shared" si="3"/>
        <v>616045</v>
      </c>
      <c r="T39" s="66">
        <f t="shared" si="3"/>
        <v>616045</v>
      </c>
      <c r="U39" s="66">
        <f t="shared" si="3"/>
        <v>615946</v>
      </c>
      <c r="V39" s="63">
        <f>SUM(J39:U39)</f>
        <v>7392149</v>
      </c>
      <c r="W39" s="110">
        <f>SUM(J39:U39)-V39</f>
        <v>0</v>
      </c>
    </row>
    <row r="40" spans="1:23" x14ac:dyDescent="0.2">
      <c r="A40" s="85"/>
      <c r="B40" s="96"/>
      <c r="C40" s="96"/>
      <c r="D40" s="96"/>
      <c r="E40" s="96"/>
      <c r="F40" s="96"/>
      <c r="G40" s="96"/>
      <c r="H40" s="58" t="s">
        <v>58</v>
      </c>
      <c r="I40" s="66"/>
      <c r="J40" s="65">
        <v>24279</v>
      </c>
      <c r="K40" s="65">
        <v>24279</v>
      </c>
      <c r="L40" s="65">
        <v>24279</v>
      </c>
      <c r="M40" s="65">
        <v>24279</v>
      </c>
      <c r="N40" s="65">
        <v>24279</v>
      </c>
      <c r="O40" s="65">
        <v>24279</v>
      </c>
      <c r="P40" s="65">
        <v>24279</v>
      </c>
      <c r="Q40" s="65">
        <v>24279</v>
      </c>
      <c r="R40" s="65">
        <v>24279</v>
      </c>
      <c r="S40" s="65">
        <v>24279</v>
      </c>
      <c r="T40" s="65">
        <v>24279</v>
      </c>
      <c r="U40" s="65">
        <v>24280</v>
      </c>
      <c r="V40" s="80">
        <f>SUM(J40:U40)</f>
        <v>291349</v>
      </c>
    </row>
    <row r="41" spans="1:23" x14ac:dyDescent="0.2">
      <c r="A41" s="85"/>
      <c r="B41" s="96"/>
      <c r="C41" s="96"/>
      <c r="D41" s="96"/>
      <c r="E41" s="96"/>
      <c r="F41" s="96"/>
      <c r="G41" s="96"/>
      <c r="H41" s="58" t="s">
        <v>59</v>
      </c>
      <c r="I41" s="66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80">
        <f t="shared" ref="V41:V60" si="4">SUM(J41:U41)</f>
        <v>0</v>
      </c>
    </row>
    <row r="42" spans="1:23" x14ac:dyDescent="0.2">
      <c r="A42" s="85"/>
      <c r="B42" s="96"/>
      <c r="C42" s="96"/>
      <c r="D42" s="96"/>
      <c r="E42" s="96"/>
      <c r="F42" s="96"/>
      <c r="G42" s="96"/>
      <c r="H42" s="58" t="s">
        <v>60</v>
      </c>
      <c r="I42" s="66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80">
        <f t="shared" si="4"/>
        <v>0</v>
      </c>
    </row>
    <row r="43" spans="1:23" x14ac:dyDescent="0.2">
      <c r="A43" s="85"/>
      <c r="B43" s="96"/>
      <c r="C43" s="96"/>
      <c r="D43" s="96"/>
      <c r="E43" s="96"/>
      <c r="F43" s="96"/>
      <c r="G43" s="96"/>
      <c r="H43" s="58" t="s">
        <v>61</v>
      </c>
      <c r="I43" s="66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80">
        <f t="shared" si="4"/>
        <v>0</v>
      </c>
    </row>
    <row r="44" spans="1:23" x14ac:dyDescent="0.2">
      <c r="A44" s="85"/>
      <c r="B44" s="96"/>
      <c r="C44" s="96"/>
      <c r="D44" s="96"/>
      <c r="E44" s="96"/>
      <c r="F44" s="96"/>
      <c r="G44" s="96"/>
      <c r="H44" s="58" t="s">
        <v>62</v>
      </c>
      <c r="I44" s="66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80">
        <f t="shared" si="4"/>
        <v>0</v>
      </c>
    </row>
    <row r="45" spans="1:23" x14ac:dyDescent="0.2">
      <c r="A45" s="85"/>
      <c r="B45" s="96"/>
      <c r="C45" s="96"/>
      <c r="D45" s="96"/>
      <c r="E45" s="96"/>
      <c r="F45" s="96"/>
      <c r="G45" s="96"/>
      <c r="H45" s="58" t="s">
        <v>63</v>
      </c>
      <c r="I45" s="66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80">
        <f t="shared" si="4"/>
        <v>0</v>
      </c>
    </row>
    <row r="46" spans="1:23" x14ac:dyDescent="0.2">
      <c r="A46" s="85"/>
      <c r="B46" s="96"/>
      <c r="C46" s="96"/>
      <c r="D46" s="96"/>
      <c r="E46" s="96"/>
      <c r="F46" s="96"/>
      <c r="G46" s="96"/>
      <c r="H46" s="58" t="s">
        <v>64</v>
      </c>
      <c r="I46" s="66"/>
      <c r="J46" s="65">
        <v>591667</v>
      </c>
      <c r="K46" s="65">
        <v>591767</v>
      </c>
      <c r="L46" s="65">
        <v>591667</v>
      </c>
      <c r="M46" s="65">
        <v>591667</v>
      </c>
      <c r="N46" s="65">
        <v>591767</v>
      </c>
      <c r="O46" s="65">
        <v>591667</v>
      </c>
      <c r="P46" s="65">
        <v>591667</v>
      </c>
      <c r="Q46" s="65">
        <v>591767</v>
      </c>
      <c r="R46" s="65">
        <v>591666</v>
      </c>
      <c r="S46" s="65">
        <v>591666</v>
      </c>
      <c r="T46" s="65">
        <v>591766</v>
      </c>
      <c r="U46" s="65">
        <v>591666</v>
      </c>
      <c r="V46" s="80">
        <f t="shared" si="4"/>
        <v>7100400</v>
      </c>
    </row>
    <row r="47" spans="1:23" x14ac:dyDescent="0.2">
      <c r="A47" s="85"/>
      <c r="B47" s="96"/>
      <c r="C47" s="96"/>
      <c r="D47" s="96"/>
      <c r="E47" s="96"/>
      <c r="F47" s="96"/>
      <c r="G47" s="96"/>
      <c r="H47" s="58" t="s">
        <v>65</v>
      </c>
      <c r="I47" s="66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80">
        <f t="shared" si="4"/>
        <v>0</v>
      </c>
    </row>
    <row r="48" spans="1:23" x14ac:dyDescent="0.2">
      <c r="A48" s="85"/>
      <c r="B48" s="96"/>
      <c r="C48" s="96"/>
      <c r="D48" s="96"/>
      <c r="E48" s="96"/>
      <c r="F48" s="96"/>
      <c r="G48" s="96"/>
      <c r="H48" s="58" t="s">
        <v>66</v>
      </c>
      <c r="I48" s="66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80">
        <f t="shared" si="4"/>
        <v>0</v>
      </c>
    </row>
    <row r="49" spans="1:23" x14ac:dyDescent="0.2">
      <c r="A49" s="85"/>
      <c r="B49" s="96"/>
      <c r="C49" s="96"/>
      <c r="D49" s="96"/>
      <c r="E49" s="96"/>
      <c r="F49" s="96"/>
      <c r="G49" s="96"/>
      <c r="H49" s="58" t="s">
        <v>67</v>
      </c>
      <c r="I49" s="66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80">
        <f t="shared" si="4"/>
        <v>0</v>
      </c>
    </row>
    <row r="50" spans="1:23" x14ac:dyDescent="0.2">
      <c r="A50" s="85"/>
      <c r="B50" s="96"/>
      <c r="C50" s="96"/>
      <c r="D50" s="96"/>
      <c r="E50" s="96"/>
      <c r="F50" s="96"/>
      <c r="G50" s="96"/>
      <c r="H50" s="58" t="s">
        <v>68</v>
      </c>
      <c r="I50" s="66"/>
      <c r="J50" s="65">
        <v>100</v>
      </c>
      <c r="K50" s="65">
        <v>0</v>
      </c>
      <c r="L50" s="65">
        <v>0</v>
      </c>
      <c r="M50" s="65">
        <v>100</v>
      </c>
      <c r="N50" s="65">
        <v>0</v>
      </c>
      <c r="O50" s="65">
        <v>0</v>
      </c>
      <c r="P50" s="65">
        <v>100</v>
      </c>
      <c r="Q50" s="65">
        <v>0</v>
      </c>
      <c r="R50" s="65">
        <v>0</v>
      </c>
      <c r="S50" s="65">
        <v>100</v>
      </c>
      <c r="T50" s="65">
        <v>0</v>
      </c>
      <c r="U50" s="65">
        <v>0</v>
      </c>
      <c r="V50" s="80">
        <f t="shared" si="4"/>
        <v>400</v>
      </c>
    </row>
    <row r="51" spans="1:23" x14ac:dyDescent="0.2">
      <c r="A51" s="85"/>
      <c r="B51" s="96"/>
      <c r="C51" s="96"/>
      <c r="D51" s="96"/>
      <c r="E51" s="96"/>
      <c r="F51" s="96"/>
      <c r="G51" s="96"/>
      <c r="H51" s="58" t="s">
        <v>69</v>
      </c>
      <c r="I51" s="66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80">
        <f t="shared" si="4"/>
        <v>0</v>
      </c>
    </row>
    <row r="52" spans="1:23" x14ac:dyDescent="0.2">
      <c r="A52" s="85"/>
      <c r="B52" s="96"/>
      <c r="C52" s="96"/>
      <c r="D52" s="96"/>
      <c r="E52" s="96"/>
      <c r="F52" s="96"/>
      <c r="G52" s="96"/>
      <c r="H52" s="58" t="s">
        <v>70</v>
      </c>
      <c r="I52" s="66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80">
        <f t="shared" si="4"/>
        <v>0</v>
      </c>
    </row>
    <row r="53" spans="1:23" x14ac:dyDescent="0.2">
      <c r="A53" s="85"/>
      <c r="B53" s="96"/>
      <c r="C53" s="96"/>
      <c r="D53" s="96"/>
      <c r="E53" s="96"/>
      <c r="F53" s="96"/>
      <c r="G53" s="96"/>
      <c r="H53" s="58" t="s">
        <v>71</v>
      </c>
      <c r="I53" s="66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80">
        <f t="shared" si="4"/>
        <v>0</v>
      </c>
    </row>
    <row r="54" spans="1:23" x14ac:dyDescent="0.2">
      <c r="A54" s="85"/>
      <c r="B54" s="96"/>
      <c r="C54" s="96"/>
      <c r="D54" s="96"/>
      <c r="E54" s="96"/>
      <c r="F54" s="96"/>
      <c r="G54" s="96"/>
      <c r="H54" s="58" t="s">
        <v>72</v>
      </c>
      <c r="I54" s="66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80">
        <f t="shared" si="4"/>
        <v>0</v>
      </c>
    </row>
    <row r="55" spans="1:23" x14ac:dyDescent="0.2">
      <c r="A55" s="85"/>
      <c r="B55" s="96"/>
      <c r="C55" s="96"/>
      <c r="D55" s="96"/>
      <c r="E55" s="96"/>
      <c r="F55" s="96"/>
      <c r="G55" s="96"/>
      <c r="H55" s="58" t="s">
        <v>73</v>
      </c>
      <c r="I55" s="66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80">
        <f t="shared" si="4"/>
        <v>0</v>
      </c>
    </row>
    <row r="56" spans="1:23" x14ac:dyDescent="0.2">
      <c r="A56" s="85"/>
      <c r="B56" s="96"/>
      <c r="C56" s="96"/>
      <c r="D56" s="96"/>
      <c r="E56" s="96"/>
      <c r="F56" s="96"/>
      <c r="G56" s="96"/>
      <c r="H56" s="58" t="s">
        <v>74</v>
      </c>
      <c r="I56" s="66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80">
        <f t="shared" si="4"/>
        <v>0</v>
      </c>
    </row>
    <row r="57" spans="1:23" x14ac:dyDescent="0.2">
      <c r="A57" s="85"/>
      <c r="B57" s="96"/>
      <c r="C57" s="96"/>
      <c r="D57" s="96"/>
      <c r="E57" s="96"/>
      <c r="F57" s="96"/>
      <c r="G57" s="96"/>
      <c r="H57" s="58" t="s">
        <v>75</v>
      </c>
      <c r="I57" s="66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80">
        <f t="shared" si="4"/>
        <v>0</v>
      </c>
    </row>
    <row r="58" spans="1:23" x14ac:dyDescent="0.2">
      <c r="A58" s="85"/>
      <c r="B58" s="96"/>
      <c r="C58" s="96"/>
      <c r="D58" s="96"/>
      <c r="E58" s="96"/>
      <c r="F58" s="96"/>
      <c r="G58" s="96"/>
      <c r="H58" s="58" t="s">
        <v>76</v>
      </c>
      <c r="I58" s="66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80">
        <f t="shared" si="4"/>
        <v>0</v>
      </c>
    </row>
    <row r="59" spans="1:23" x14ac:dyDescent="0.2">
      <c r="A59" s="85"/>
      <c r="B59" s="96"/>
      <c r="C59" s="96"/>
      <c r="D59" s="96"/>
      <c r="E59" s="96"/>
      <c r="F59" s="96"/>
      <c r="G59" s="96"/>
      <c r="H59" s="58" t="s">
        <v>77</v>
      </c>
      <c r="I59" s="66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80">
        <f t="shared" si="4"/>
        <v>0</v>
      </c>
    </row>
    <row r="60" spans="1:23" x14ac:dyDescent="0.2">
      <c r="A60" s="85"/>
      <c r="B60" s="96"/>
      <c r="C60" s="96"/>
      <c r="D60" s="96"/>
      <c r="E60" s="96"/>
      <c r="F60" s="96"/>
      <c r="G60" s="96"/>
      <c r="H60" s="58" t="s">
        <v>56</v>
      </c>
      <c r="I60" s="66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80">
        <f t="shared" si="4"/>
        <v>0</v>
      </c>
    </row>
    <row r="61" spans="1:23" s="3" customFormat="1" ht="15.75" x14ac:dyDescent="0.25">
      <c r="A61" s="3">
        <v>3</v>
      </c>
      <c r="B61" s="96"/>
      <c r="C61" s="88" t="s">
        <v>1229</v>
      </c>
      <c r="D61" s="88" t="s">
        <v>1229</v>
      </c>
      <c r="E61" s="81" t="s">
        <v>1236</v>
      </c>
      <c r="W61" s="89"/>
    </row>
    <row r="62" spans="1:23" x14ac:dyDescent="0.2">
      <c r="A62" s="85"/>
      <c r="B62" s="96"/>
      <c r="C62" s="96"/>
      <c r="D62" s="96"/>
      <c r="E62" s="96"/>
      <c r="F62" s="58" t="s">
        <v>1232</v>
      </c>
      <c r="G62" s="58" t="s">
        <v>1232</v>
      </c>
      <c r="H62" s="36"/>
      <c r="I62" s="66"/>
      <c r="J62" s="66">
        <f t="shared" ref="J62:U62" si="5">SUM(J63:J83)</f>
        <v>339317</v>
      </c>
      <c r="K62" s="66">
        <f t="shared" si="5"/>
        <v>339317</v>
      </c>
      <c r="L62" s="66">
        <f t="shared" si="5"/>
        <v>339317</v>
      </c>
      <c r="M62" s="66">
        <f t="shared" si="5"/>
        <v>339317</v>
      </c>
      <c r="N62" s="66">
        <f t="shared" si="5"/>
        <v>339317</v>
      </c>
      <c r="O62" s="66">
        <f t="shared" si="5"/>
        <v>339317</v>
      </c>
      <c r="P62" s="66">
        <f t="shared" si="5"/>
        <v>339317</v>
      </c>
      <c r="Q62" s="66">
        <f t="shared" si="5"/>
        <v>339317</v>
      </c>
      <c r="R62" s="66">
        <f t="shared" si="5"/>
        <v>339318</v>
      </c>
      <c r="S62" s="66">
        <f t="shared" si="5"/>
        <v>339318</v>
      </c>
      <c r="T62" s="66">
        <f t="shared" si="5"/>
        <v>339318</v>
      </c>
      <c r="U62" s="66">
        <f t="shared" si="5"/>
        <v>339318</v>
      </c>
      <c r="V62" s="63">
        <f>SUM(J62:U62)</f>
        <v>4071808</v>
      </c>
      <c r="W62" s="89">
        <f>SUM(J62:U62)-V62</f>
        <v>0</v>
      </c>
    </row>
    <row r="63" spans="1:23" x14ac:dyDescent="0.2">
      <c r="A63" s="85"/>
      <c r="B63" s="96"/>
      <c r="C63" s="96"/>
      <c r="D63" s="96"/>
      <c r="E63" s="96"/>
      <c r="F63" s="96"/>
      <c r="G63" s="96"/>
      <c r="H63" s="58" t="s">
        <v>58</v>
      </c>
      <c r="I63" s="66"/>
      <c r="J63" s="65">
        <v>5984</v>
      </c>
      <c r="K63" s="65">
        <v>5984</v>
      </c>
      <c r="L63" s="65">
        <v>5984</v>
      </c>
      <c r="M63" s="65">
        <v>5984</v>
      </c>
      <c r="N63" s="65">
        <v>5984</v>
      </c>
      <c r="O63" s="65">
        <v>5984</v>
      </c>
      <c r="P63" s="65">
        <v>5984</v>
      </c>
      <c r="Q63" s="65">
        <v>5984</v>
      </c>
      <c r="R63" s="65">
        <v>5984</v>
      </c>
      <c r="S63" s="65">
        <v>5984</v>
      </c>
      <c r="T63" s="65">
        <v>5984</v>
      </c>
      <c r="U63" s="65">
        <v>5984</v>
      </c>
      <c r="V63" s="80">
        <f>SUM(J63:U63)</f>
        <v>71808</v>
      </c>
    </row>
    <row r="64" spans="1:23" x14ac:dyDescent="0.2">
      <c r="A64" s="85"/>
      <c r="B64" s="96"/>
      <c r="C64" s="96"/>
      <c r="D64" s="96"/>
      <c r="E64" s="96"/>
      <c r="F64" s="96"/>
      <c r="G64" s="96"/>
      <c r="H64" s="58" t="s">
        <v>59</v>
      </c>
      <c r="I64" s="66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80">
        <f t="shared" ref="V64:V83" si="6">SUM(J64:U64)</f>
        <v>0</v>
      </c>
    </row>
    <row r="65" spans="1:22" x14ac:dyDescent="0.2">
      <c r="A65" s="85"/>
      <c r="B65" s="96"/>
      <c r="C65" s="96"/>
      <c r="D65" s="96"/>
      <c r="E65" s="96"/>
      <c r="F65" s="96"/>
      <c r="G65" s="96"/>
      <c r="H65" s="58" t="s">
        <v>60</v>
      </c>
      <c r="I65" s="66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80">
        <f t="shared" si="6"/>
        <v>0</v>
      </c>
    </row>
    <row r="66" spans="1:22" x14ac:dyDescent="0.2">
      <c r="A66" s="85"/>
      <c r="B66" s="96"/>
      <c r="C66" s="96"/>
      <c r="D66" s="96"/>
      <c r="E66" s="96"/>
      <c r="F66" s="96"/>
      <c r="G66" s="96"/>
      <c r="H66" s="58" t="s">
        <v>61</v>
      </c>
      <c r="I66" s="66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80">
        <f t="shared" si="6"/>
        <v>0</v>
      </c>
    </row>
    <row r="67" spans="1:22" x14ac:dyDescent="0.2">
      <c r="A67" s="85"/>
      <c r="B67" s="96"/>
      <c r="C67" s="96"/>
      <c r="D67" s="96"/>
      <c r="E67" s="96"/>
      <c r="F67" s="96"/>
      <c r="G67" s="96"/>
      <c r="H67" s="58" t="s">
        <v>62</v>
      </c>
      <c r="I67" s="66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80">
        <f t="shared" si="6"/>
        <v>0</v>
      </c>
    </row>
    <row r="68" spans="1:22" x14ac:dyDescent="0.2">
      <c r="A68" s="85"/>
      <c r="B68" s="96"/>
      <c r="C68" s="96"/>
      <c r="D68" s="96"/>
      <c r="E68" s="96"/>
      <c r="F68" s="96"/>
      <c r="G68" s="96"/>
      <c r="H68" s="58" t="s">
        <v>63</v>
      </c>
      <c r="I68" s="66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80">
        <f t="shared" si="6"/>
        <v>0</v>
      </c>
    </row>
    <row r="69" spans="1:22" x14ac:dyDescent="0.2">
      <c r="A69" s="85"/>
      <c r="B69" s="96"/>
      <c r="C69" s="96"/>
      <c r="D69" s="96"/>
      <c r="E69" s="96"/>
      <c r="F69" s="96"/>
      <c r="G69" s="96"/>
      <c r="H69" s="58" t="s">
        <v>64</v>
      </c>
      <c r="I69" s="66"/>
      <c r="J69" s="65">
        <v>333333</v>
      </c>
      <c r="K69" s="65">
        <v>333333</v>
      </c>
      <c r="L69" s="65">
        <v>333333</v>
      </c>
      <c r="M69" s="65">
        <v>333333</v>
      </c>
      <c r="N69" s="65">
        <v>333333</v>
      </c>
      <c r="O69" s="65">
        <v>333333</v>
      </c>
      <c r="P69" s="65">
        <v>333333</v>
      </c>
      <c r="Q69" s="65">
        <v>333333</v>
      </c>
      <c r="R69" s="65">
        <v>333334</v>
      </c>
      <c r="S69" s="65">
        <v>333334</v>
      </c>
      <c r="T69" s="65">
        <v>333334</v>
      </c>
      <c r="U69" s="65">
        <v>333334</v>
      </c>
      <c r="V69" s="80">
        <f t="shared" si="6"/>
        <v>4000000</v>
      </c>
    </row>
    <row r="70" spans="1:22" x14ac:dyDescent="0.2">
      <c r="A70" s="85"/>
      <c r="B70" s="96"/>
      <c r="C70" s="96"/>
      <c r="D70" s="96"/>
      <c r="E70" s="96"/>
      <c r="F70" s="96"/>
      <c r="G70" s="96"/>
      <c r="H70" s="58" t="s">
        <v>65</v>
      </c>
      <c r="I70" s="66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80">
        <f t="shared" si="6"/>
        <v>0</v>
      </c>
    </row>
    <row r="71" spans="1:22" x14ac:dyDescent="0.2">
      <c r="A71" s="85"/>
      <c r="B71" s="96"/>
      <c r="C71" s="96"/>
      <c r="D71" s="96"/>
      <c r="E71" s="96"/>
      <c r="F71" s="96"/>
      <c r="G71" s="96"/>
      <c r="H71" s="58" t="s">
        <v>66</v>
      </c>
      <c r="I71" s="66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80">
        <f t="shared" si="6"/>
        <v>0</v>
      </c>
    </row>
    <row r="72" spans="1:22" x14ac:dyDescent="0.2">
      <c r="A72" s="85"/>
      <c r="B72" s="96"/>
      <c r="C72" s="96"/>
      <c r="D72" s="96"/>
      <c r="E72" s="96"/>
      <c r="F72" s="96"/>
      <c r="G72" s="96"/>
      <c r="H72" s="58" t="s">
        <v>67</v>
      </c>
      <c r="I72" s="66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80">
        <f t="shared" si="6"/>
        <v>0</v>
      </c>
    </row>
    <row r="73" spans="1:22" x14ac:dyDescent="0.2">
      <c r="A73" s="85"/>
      <c r="B73" s="96"/>
      <c r="C73" s="96"/>
      <c r="D73" s="96"/>
      <c r="E73" s="96"/>
      <c r="F73" s="96"/>
      <c r="G73" s="96"/>
      <c r="H73" s="58" t="s">
        <v>68</v>
      </c>
      <c r="I73" s="66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80">
        <f t="shared" si="6"/>
        <v>0</v>
      </c>
    </row>
    <row r="74" spans="1:22" x14ac:dyDescent="0.2">
      <c r="A74" s="85"/>
      <c r="B74" s="96"/>
      <c r="C74" s="96"/>
      <c r="D74" s="96"/>
      <c r="E74" s="96"/>
      <c r="F74" s="96"/>
      <c r="G74" s="96"/>
      <c r="H74" s="58" t="s">
        <v>69</v>
      </c>
      <c r="I74" s="66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80">
        <f t="shared" si="6"/>
        <v>0</v>
      </c>
    </row>
    <row r="75" spans="1:22" x14ac:dyDescent="0.2">
      <c r="A75" s="85"/>
      <c r="B75" s="96"/>
      <c r="C75" s="96"/>
      <c r="D75" s="96"/>
      <c r="E75" s="96"/>
      <c r="F75" s="96"/>
      <c r="G75" s="96"/>
      <c r="H75" s="58" t="s">
        <v>70</v>
      </c>
      <c r="I75" s="66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80">
        <f t="shared" si="6"/>
        <v>0</v>
      </c>
    </row>
    <row r="76" spans="1:22" x14ac:dyDescent="0.2">
      <c r="A76" s="85"/>
      <c r="B76" s="96"/>
      <c r="C76" s="96"/>
      <c r="D76" s="96"/>
      <c r="E76" s="96"/>
      <c r="F76" s="96"/>
      <c r="G76" s="96"/>
      <c r="H76" s="58" t="s">
        <v>71</v>
      </c>
      <c r="I76" s="66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80">
        <f t="shared" si="6"/>
        <v>0</v>
      </c>
    </row>
    <row r="77" spans="1:22" x14ac:dyDescent="0.2">
      <c r="A77" s="85"/>
      <c r="B77" s="96"/>
      <c r="C77" s="96"/>
      <c r="D77" s="96"/>
      <c r="E77" s="96"/>
      <c r="F77" s="96"/>
      <c r="G77" s="96"/>
      <c r="H77" s="58" t="s">
        <v>72</v>
      </c>
      <c r="I77" s="66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80">
        <f t="shared" si="6"/>
        <v>0</v>
      </c>
    </row>
    <row r="78" spans="1:22" x14ac:dyDescent="0.2">
      <c r="A78" s="85"/>
      <c r="B78" s="96"/>
      <c r="C78" s="96"/>
      <c r="D78" s="96"/>
      <c r="E78" s="96"/>
      <c r="F78" s="96"/>
      <c r="G78" s="96"/>
      <c r="H78" s="58" t="s">
        <v>73</v>
      </c>
      <c r="I78" s="66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80">
        <f t="shared" si="6"/>
        <v>0</v>
      </c>
    </row>
    <row r="79" spans="1:22" x14ac:dyDescent="0.2">
      <c r="A79" s="85"/>
      <c r="B79" s="96"/>
      <c r="C79" s="96"/>
      <c r="D79" s="96"/>
      <c r="E79" s="96"/>
      <c r="F79" s="96"/>
      <c r="G79" s="96"/>
      <c r="H79" s="58" t="s">
        <v>74</v>
      </c>
      <c r="I79" s="66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80">
        <f t="shared" si="6"/>
        <v>0</v>
      </c>
    </row>
    <row r="80" spans="1:22" x14ac:dyDescent="0.2">
      <c r="A80" s="85"/>
      <c r="B80" s="96"/>
      <c r="C80" s="96"/>
      <c r="D80" s="96"/>
      <c r="E80" s="96"/>
      <c r="F80" s="96"/>
      <c r="G80" s="96"/>
      <c r="H80" s="58" t="s">
        <v>75</v>
      </c>
      <c r="I80" s="66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80">
        <f t="shared" si="6"/>
        <v>0</v>
      </c>
    </row>
    <row r="81" spans="1:23" x14ac:dyDescent="0.2">
      <c r="A81" s="85"/>
      <c r="B81" s="96"/>
      <c r="C81" s="96"/>
      <c r="D81" s="96"/>
      <c r="E81" s="96"/>
      <c r="F81" s="96"/>
      <c r="G81" s="96"/>
      <c r="H81" s="58" t="s">
        <v>76</v>
      </c>
      <c r="I81" s="66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80">
        <f t="shared" si="6"/>
        <v>0</v>
      </c>
    </row>
    <row r="82" spans="1:23" x14ac:dyDescent="0.2">
      <c r="A82" s="85"/>
      <c r="B82" s="96"/>
      <c r="C82" s="96"/>
      <c r="D82" s="96"/>
      <c r="E82" s="96"/>
      <c r="F82" s="96"/>
      <c r="G82" s="96"/>
      <c r="H82" s="58" t="s">
        <v>77</v>
      </c>
      <c r="I82" s="66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80">
        <f t="shared" si="6"/>
        <v>0</v>
      </c>
    </row>
    <row r="83" spans="1:23" x14ac:dyDescent="0.2">
      <c r="A83" s="85"/>
      <c r="B83" s="96"/>
      <c r="C83" s="96"/>
      <c r="D83" s="96"/>
      <c r="E83" s="96"/>
      <c r="F83" s="96"/>
      <c r="G83" s="96"/>
      <c r="H83" s="58" t="s">
        <v>56</v>
      </c>
      <c r="I83" s="66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80">
        <f t="shared" si="6"/>
        <v>0</v>
      </c>
    </row>
    <row r="84" spans="1:23" s="36" customFormat="1" ht="15.75" x14ac:dyDescent="0.25">
      <c r="A84" s="87" t="s">
        <v>42</v>
      </c>
      <c r="B84" s="3" t="s">
        <v>48</v>
      </c>
      <c r="C84" s="83"/>
      <c r="D84" s="83"/>
      <c r="E84" s="1"/>
      <c r="H84" s="66"/>
      <c r="I84" s="73"/>
      <c r="J84" s="3">
        <f>J86+J109+J132</f>
        <v>305081.07999999996</v>
      </c>
      <c r="K84" s="3">
        <f t="shared" ref="K84:V84" si="7">K86+K109+K132</f>
        <v>305081.07999999996</v>
      </c>
      <c r="L84" s="3">
        <f t="shared" si="7"/>
        <v>305081.07999999996</v>
      </c>
      <c r="M84" s="3">
        <f t="shared" si="7"/>
        <v>305081.07999999996</v>
      </c>
      <c r="N84" s="3">
        <f t="shared" si="7"/>
        <v>305081.07999999996</v>
      </c>
      <c r="O84" s="3">
        <f t="shared" si="7"/>
        <v>305081.07999999996</v>
      </c>
      <c r="P84" s="3">
        <f t="shared" si="7"/>
        <v>305081.07999999996</v>
      </c>
      <c r="Q84" s="3">
        <f t="shared" si="7"/>
        <v>305081.07999999996</v>
      </c>
      <c r="R84" s="3">
        <f t="shared" si="7"/>
        <v>305080.07999999996</v>
      </c>
      <c r="S84" s="3">
        <f t="shared" si="7"/>
        <v>305080.07999999996</v>
      </c>
      <c r="T84" s="3">
        <f t="shared" si="7"/>
        <v>305080.07999999996</v>
      </c>
      <c r="U84" s="3">
        <f t="shared" si="7"/>
        <v>305080.07999999996</v>
      </c>
      <c r="V84" s="3">
        <f t="shared" si="7"/>
        <v>3660968.9600000004</v>
      </c>
      <c r="W84" s="89">
        <f>SUM(J84:U84)-V84</f>
        <v>0</v>
      </c>
    </row>
    <row r="85" spans="1:23" s="3" customFormat="1" ht="15.75" x14ac:dyDescent="0.25">
      <c r="A85" s="3">
        <v>1</v>
      </c>
      <c r="B85" s="96"/>
      <c r="C85" s="81" t="s">
        <v>1230</v>
      </c>
      <c r="D85" s="81" t="s">
        <v>1230</v>
      </c>
      <c r="E85" s="81" t="s">
        <v>1238</v>
      </c>
      <c r="W85" s="89"/>
    </row>
    <row r="86" spans="1:23" x14ac:dyDescent="0.2">
      <c r="A86" s="85"/>
      <c r="B86" s="96"/>
      <c r="C86" s="96"/>
      <c r="D86" s="96"/>
      <c r="E86" s="96"/>
      <c r="F86" s="58" t="s">
        <v>1230</v>
      </c>
      <c r="G86" s="58" t="s">
        <v>1230</v>
      </c>
      <c r="H86" s="36"/>
      <c r="I86" s="66"/>
      <c r="J86" s="66">
        <f t="shared" ref="J86:U86" si="8">SUM(J87:J107)</f>
        <v>0</v>
      </c>
      <c r="K86" s="66">
        <f t="shared" si="8"/>
        <v>0</v>
      </c>
      <c r="L86" s="66">
        <f t="shared" si="8"/>
        <v>0</v>
      </c>
      <c r="M86" s="66">
        <f t="shared" si="8"/>
        <v>0</v>
      </c>
      <c r="N86" s="66">
        <f t="shared" si="8"/>
        <v>0</v>
      </c>
      <c r="O86" s="66">
        <f t="shared" si="8"/>
        <v>0</v>
      </c>
      <c r="P86" s="66">
        <f t="shared" si="8"/>
        <v>0</v>
      </c>
      <c r="Q86" s="66">
        <f t="shared" si="8"/>
        <v>0</v>
      </c>
      <c r="R86" s="66">
        <f t="shared" si="8"/>
        <v>0</v>
      </c>
      <c r="S86" s="66">
        <f t="shared" si="8"/>
        <v>0</v>
      </c>
      <c r="T86" s="66">
        <f t="shared" si="8"/>
        <v>0</v>
      </c>
      <c r="U86" s="66">
        <f t="shared" si="8"/>
        <v>0</v>
      </c>
      <c r="V86" s="63">
        <f>SUM(J86:U86)</f>
        <v>0</v>
      </c>
      <c r="W86" s="89">
        <f>SUM(J86:U86)-V86</f>
        <v>0</v>
      </c>
    </row>
    <row r="87" spans="1:23" x14ac:dyDescent="0.2">
      <c r="A87" s="85"/>
      <c r="B87" s="96"/>
      <c r="C87" s="96"/>
      <c r="D87" s="96"/>
      <c r="E87" s="96"/>
      <c r="F87" s="96"/>
      <c r="G87" s="96"/>
      <c r="H87" s="58" t="s">
        <v>58</v>
      </c>
      <c r="I87" s="66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80">
        <f>SUM(J87:U87)</f>
        <v>0</v>
      </c>
    </row>
    <row r="88" spans="1:23" x14ac:dyDescent="0.2">
      <c r="A88" s="85"/>
      <c r="B88" s="96"/>
      <c r="C88" s="96"/>
      <c r="D88" s="96"/>
      <c r="E88" s="96"/>
      <c r="F88" s="96"/>
      <c r="G88" s="96"/>
      <c r="H88" s="58" t="s">
        <v>59</v>
      </c>
      <c r="I88" s="66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80">
        <f t="shared" ref="V88:V107" si="9">SUM(J88:U88)</f>
        <v>0</v>
      </c>
    </row>
    <row r="89" spans="1:23" x14ac:dyDescent="0.2">
      <c r="A89" s="85"/>
      <c r="B89" s="96"/>
      <c r="C89" s="96"/>
      <c r="D89" s="96"/>
      <c r="E89" s="96"/>
      <c r="F89" s="96"/>
      <c r="G89" s="96"/>
      <c r="H89" s="58" t="s">
        <v>60</v>
      </c>
      <c r="I89" s="66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80">
        <f t="shared" si="9"/>
        <v>0</v>
      </c>
    </row>
    <row r="90" spans="1:23" x14ac:dyDescent="0.2">
      <c r="A90" s="85"/>
      <c r="B90" s="96"/>
      <c r="C90" s="96"/>
      <c r="D90" s="96"/>
      <c r="E90" s="96"/>
      <c r="F90" s="96"/>
      <c r="G90" s="96"/>
      <c r="H90" s="58" t="s">
        <v>61</v>
      </c>
      <c r="I90" s="66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80">
        <f t="shared" si="9"/>
        <v>0</v>
      </c>
    </row>
    <row r="91" spans="1:23" x14ac:dyDescent="0.2">
      <c r="A91" s="85"/>
      <c r="B91" s="96"/>
      <c r="C91" s="96"/>
      <c r="D91" s="96"/>
      <c r="E91" s="96"/>
      <c r="F91" s="96"/>
      <c r="G91" s="96"/>
      <c r="H91" s="58" t="s">
        <v>62</v>
      </c>
      <c r="I91" s="66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80">
        <f t="shared" si="9"/>
        <v>0</v>
      </c>
    </row>
    <row r="92" spans="1:23" x14ac:dyDescent="0.2">
      <c r="A92" s="85"/>
      <c r="B92" s="96"/>
      <c r="C92" s="96"/>
      <c r="D92" s="96"/>
      <c r="E92" s="96"/>
      <c r="F92" s="96"/>
      <c r="G92" s="96"/>
      <c r="H92" s="58" t="s">
        <v>63</v>
      </c>
      <c r="I92" s="66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80">
        <f t="shared" si="9"/>
        <v>0</v>
      </c>
    </row>
    <row r="93" spans="1:23" x14ac:dyDescent="0.2">
      <c r="A93" s="85"/>
      <c r="B93" s="96"/>
      <c r="C93" s="96"/>
      <c r="D93" s="96"/>
      <c r="E93" s="96"/>
      <c r="F93" s="96"/>
      <c r="G93" s="96"/>
      <c r="H93" s="58" t="s">
        <v>64</v>
      </c>
      <c r="I93" s="66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80">
        <f t="shared" si="9"/>
        <v>0</v>
      </c>
    </row>
    <row r="94" spans="1:23" x14ac:dyDescent="0.2">
      <c r="A94" s="85"/>
      <c r="B94" s="96"/>
      <c r="C94" s="96"/>
      <c r="D94" s="96"/>
      <c r="E94" s="96"/>
      <c r="F94" s="96"/>
      <c r="G94" s="96"/>
      <c r="H94" s="58" t="s">
        <v>65</v>
      </c>
      <c r="I94" s="66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80">
        <f t="shared" si="9"/>
        <v>0</v>
      </c>
    </row>
    <row r="95" spans="1:23" x14ac:dyDescent="0.2">
      <c r="A95" s="85"/>
      <c r="B95" s="96"/>
      <c r="C95" s="96"/>
      <c r="D95" s="96"/>
      <c r="E95" s="96"/>
      <c r="F95" s="96"/>
      <c r="G95" s="96"/>
      <c r="H95" s="58" t="s">
        <v>66</v>
      </c>
      <c r="I95" s="66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80">
        <f t="shared" si="9"/>
        <v>0</v>
      </c>
    </row>
    <row r="96" spans="1:23" x14ac:dyDescent="0.2">
      <c r="A96" s="85"/>
      <c r="B96" s="96"/>
      <c r="C96" s="96"/>
      <c r="D96" s="96"/>
      <c r="E96" s="96"/>
      <c r="F96" s="96"/>
      <c r="G96" s="96"/>
      <c r="H96" s="58" t="s">
        <v>67</v>
      </c>
      <c r="I96" s="66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80">
        <f t="shared" si="9"/>
        <v>0</v>
      </c>
    </row>
    <row r="97" spans="1:23" x14ac:dyDescent="0.2">
      <c r="A97" s="85"/>
      <c r="B97" s="96"/>
      <c r="C97" s="96"/>
      <c r="D97" s="96"/>
      <c r="E97" s="96"/>
      <c r="F97" s="96"/>
      <c r="G97" s="96"/>
      <c r="H97" s="58" t="s">
        <v>68</v>
      </c>
      <c r="I97" s="66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80">
        <f t="shared" si="9"/>
        <v>0</v>
      </c>
    </row>
    <row r="98" spans="1:23" x14ac:dyDescent="0.2">
      <c r="A98" s="85"/>
      <c r="B98" s="96"/>
      <c r="C98" s="96"/>
      <c r="D98" s="96"/>
      <c r="E98" s="96"/>
      <c r="F98" s="96"/>
      <c r="G98" s="96"/>
      <c r="H98" s="58" t="s">
        <v>69</v>
      </c>
      <c r="I98" s="66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80">
        <f t="shared" si="9"/>
        <v>0</v>
      </c>
    </row>
    <row r="99" spans="1:23" x14ac:dyDescent="0.2">
      <c r="A99" s="85"/>
      <c r="B99" s="96"/>
      <c r="C99" s="96"/>
      <c r="D99" s="96"/>
      <c r="E99" s="96"/>
      <c r="F99" s="96"/>
      <c r="G99" s="96"/>
      <c r="H99" s="58" t="s">
        <v>70</v>
      </c>
      <c r="I99" s="66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80">
        <f t="shared" si="9"/>
        <v>0</v>
      </c>
    </row>
    <row r="100" spans="1:23" x14ac:dyDescent="0.2">
      <c r="A100" s="85"/>
      <c r="B100" s="96"/>
      <c r="C100" s="96"/>
      <c r="D100" s="96"/>
      <c r="E100" s="96"/>
      <c r="F100" s="96"/>
      <c r="G100" s="96"/>
      <c r="H100" s="58" t="s">
        <v>71</v>
      </c>
      <c r="I100" s="66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80">
        <f t="shared" si="9"/>
        <v>0</v>
      </c>
    </row>
    <row r="101" spans="1:23" x14ac:dyDescent="0.2">
      <c r="A101" s="85"/>
      <c r="B101" s="96"/>
      <c r="C101" s="96"/>
      <c r="D101" s="96"/>
      <c r="E101" s="96"/>
      <c r="F101" s="96"/>
      <c r="G101" s="96"/>
      <c r="H101" s="58" t="s">
        <v>72</v>
      </c>
      <c r="I101" s="66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80">
        <f t="shared" si="9"/>
        <v>0</v>
      </c>
    </row>
    <row r="102" spans="1:23" x14ac:dyDescent="0.2">
      <c r="A102" s="85"/>
      <c r="B102" s="96"/>
      <c r="C102" s="96"/>
      <c r="D102" s="96"/>
      <c r="E102" s="96"/>
      <c r="F102" s="96"/>
      <c r="G102" s="96"/>
      <c r="H102" s="58" t="s">
        <v>73</v>
      </c>
      <c r="I102" s="66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80">
        <f t="shared" si="9"/>
        <v>0</v>
      </c>
    </row>
    <row r="103" spans="1:23" x14ac:dyDescent="0.2">
      <c r="A103" s="85"/>
      <c r="B103" s="96"/>
      <c r="C103" s="96"/>
      <c r="D103" s="96"/>
      <c r="E103" s="96"/>
      <c r="F103" s="96"/>
      <c r="G103" s="96"/>
      <c r="H103" s="58" t="s">
        <v>74</v>
      </c>
      <c r="I103" s="66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80">
        <f t="shared" si="9"/>
        <v>0</v>
      </c>
    </row>
    <row r="104" spans="1:23" x14ac:dyDescent="0.2">
      <c r="A104" s="85"/>
      <c r="B104" s="96"/>
      <c r="C104" s="96"/>
      <c r="D104" s="96"/>
      <c r="E104" s="96"/>
      <c r="F104" s="96"/>
      <c r="G104" s="96"/>
      <c r="H104" s="58" t="s">
        <v>75</v>
      </c>
      <c r="I104" s="66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80">
        <f t="shared" si="9"/>
        <v>0</v>
      </c>
    </row>
    <row r="105" spans="1:23" x14ac:dyDescent="0.2">
      <c r="A105" s="85"/>
      <c r="B105" s="96"/>
      <c r="C105" s="96"/>
      <c r="D105" s="96"/>
      <c r="E105" s="96"/>
      <c r="F105" s="96"/>
      <c r="G105" s="96"/>
      <c r="H105" s="58" t="s">
        <v>76</v>
      </c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80">
        <f t="shared" si="9"/>
        <v>0</v>
      </c>
    </row>
    <row r="106" spans="1:23" x14ac:dyDescent="0.2">
      <c r="A106" s="85"/>
      <c r="B106" s="96"/>
      <c r="C106" s="96"/>
      <c r="D106" s="96"/>
      <c r="E106" s="96"/>
      <c r="F106" s="96"/>
      <c r="G106" s="96"/>
      <c r="H106" s="58" t="s">
        <v>77</v>
      </c>
      <c r="I106" s="66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80">
        <f t="shared" si="9"/>
        <v>0</v>
      </c>
    </row>
    <row r="107" spans="1:23" x14ac:dyDescent="0.2">
      <c r="A107" s="85"/>
      <c r="B107" s="96"/>
      <c r="C107" s="96"/>
      <c r="D107" s="96"/>
      <c r="E107" s="96"/>
      <c r="F107" s="96"/>
      <c r="G107" s="96"/>
      <c r="H107" s="58" t="s">
        <v>56</v>
      </c>
      <c r="I107" s="66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80">
        <f t="shared" si="9"/>
        <v>0</v>
      </c>
    </row>
    <row r="108" spans="1:23" s="3" customFormat="1" ht="15.75" x14ac:dyDescent="0.25">
      <c r="A108" s="3">
        <v>2</v>
      </c>
      <c r="B108" s="96"/>
      <c r="C108" s="88" t="s">
        <v>1233</v>
      </c>
      <c r="D108" s="88" t="s">
        <v>1233</v>
      </c>
      <c r="E108" s="81" t="s">
        <v>1239</v>
      </c>
      <c r="W108" s="89"/>
    </row>
    <row r="109" spans="1:23" x14ac:dyDescent="0.2">
      <c r="A109" s="85"/>
      <c r="B109" s="96"/>
      <c r="C109" s="96"/>
      <c r="D109" s="96"/>
      <c r="E109" s="96"/>
      <c r="F109" s="58" t="s">
        <v>1233</v>
      </c>
      <c r="G109" s="58" t="s">
        <v>1233</v>
      </c>
      <c r="H109" s="36"/>
      <c r="I109" s="66"/>
      <c r="J109" s="66">
        <f t="shared" ref="J109:U109" si="10">SUM(J110:J130)</f>
        <v>247164.08</v>
      </c>
      <c r="K109" s="66">
        <f t="shared" si="10"/>
        <v>247164.08</v>
      </c>
      <c r="L109" s="66">
        <f t="shared" si="10"/>
        <v>247164.08</v>
      </c>
      <c r="M109" s="66">
        <f t="shared" si="10"/>
        <v>247164.08</v>
      </c>
      <c r="N109" s="66">
        <f t="shared" si="10"/>
        <v>247164.08</v>
      </c>
      <c r="O109" s="66">
        <f t="shared" si="10"/>
        <v>247164.08</v>
      </c>
      <c r="P109" s="66">
        <f t="shared" si="10"/>
        <v>247164.08</v>
      </c>
      <c r="Q109" s="66">
        <f t="shared" si="10"/>
        <v>247164.08</v>
      </c>
      <c r="R109" s="66">
        <f t="shared" si="10"/>
        <v>247164.08</v>
      </c>
      <c r="S109" s="66">
        <f t="shared" si="10"/>
        <v>247164.08</v>
      </c>
      <c r="T109" s="66">
        <f t="shared" si="10"/>
        <v>247164.08</v>
      </c>
      <c r="U109" s="66">
        <f t="shared" si="10"/>
        <v>247164.08</v>
      </c>
      <c r="V109" s="63">
        <f>SUM(J109:U109)</f>
        <v>2965968.9600000004</v>
      </c>
      <c r="W109" s="109">
        <f>SUM(J109:U109)-V109</f>
        <v>0</v>
      </c>
    </row>
    <row r="110" spans="1:23" x14ac:dyDescent="0.2">
      <c r="A110" s="85"/>
      <c r="B110" s="96"/>
      <c r="C110" s="96"/>
      <c r="D110" s="96"/>
      <c r="E110" s="96"/>
      <c r="F110" s="96"/>
      <c r="G110" s="96"/>
      <c r="H110" s="58" t="s">
        <v>58</v>
      </c>
      <c r="I110" s="66"/>
      <c r="J110" s="65">
        <v>12331.5</v>
      </c>
      <c r="K110" s="65">
        <v>12331.5</v>
      </c>
      <c r="L110" s="65">
        <v>12331.5</v>
      </c>
      <c r="M110" s="65">
        <v>12331.5</v>
      </c>
      <c r="N110" s="65">
        <v>12331.5</v>
      </c>
      <c r="O110" s="65">
        <v>12331.5</v>
      </c>
      <c r="P110" s="65">
        <v>12331.5</v>
      </c>
      <c r="Q110" s="65">
        <v>12331.5</v>
      </c>
      <c r="R110" s="65">
        <v>12331.5</v>
      </c>
      <c r="S110" s="65">
        <v>12331.5</v>
      </c>
      <c r="T110" s="65">
        <v>12331.5</v>
      </c>
      <c r="U110" s="65">
        <v>12331.5</v>
      </c>
      <c r="V110" s="80">
        <f>SUM(J110:U110)</f>
        <v>147978</v>
      </c>
    </row>
    <row r="111" spans="1:23" x14ac:dyDescent="0.2">
      <c r="A111" s="85"/>
      <c r="B111" s="96"/>
      <c r="C111" s="96"/>
      <c r="D111" s="96"/>
      <c r="E111" s="96"/>
      <c r="F111" s="96"/>
      <c r="G111" s="96"/>
      <c r="H111" s="58" t="s">
        <v>59</v>
      </c>
      <c r="I111" s="66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80">
        <f t="shared" ref="V111:V130" si="11">SUM(J111:U111)</f>
        <v>0</v>
      </c>
    </row>
    <row r="112" spans="1:23" x14ac:dyDescent="0.2">
      <c r="A112" s="85"/>
      <c r="B112" s="96"/>
      <c r="C112" s="96"/>
      <c r="D112" s="96"/>
      <c r="E112" s="96"/>
      <c r="F112" s="96"/>
      <c r="G112" s="96"/>
      <c r="H112" s="58" t="s">
        <v>60</v>
      </c>
      <c r="I112" s="66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80">
        <f t="shared" si="11"/>
        <v>0</v>
      </c>
    </row>
    <row r="113" spans="1:22" x14ac:dyDescent="0.2">
      <c r="A113" s="85"/>
      <c r="B113" s="96"/>
      <c r="C113" s="96"/>
      <c r="D113" s="96"/>
      <c r="E113" s="96"/>
      <c r="F113" s="96"/>
      <c r="G113" s="96"/>
      <c r="H113" s="58" t="s">
        <v>61</v>
      </c>
      <c r="I113" s="66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80">
        <f t="shared" si="11"/>
        <v>0</v>
      </c>
    </row>
    <row r="114" spans="1:22" x14ac:dyDescent="0.2">
      <c r="A114" s="85"/>
      <c r="B114" s="96"/>
      <c r="C114" s="96"/>
      <c r="D114" s="96"/>
      <c r="E114" s="96"/>
      <c r="F114" s="96"/>
      <c r="G114" s="96"/>
      <c r="H114" s="58" t="s">
        <v>62</v>
      </c>
      <c r="I114" s="66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80">
        <f t="shared" si="11"/>
        <v>0</v>
      </c>
    </row>
    <row r="115" spans="1:22" x14ac:dyDescent="0.2">
      <c r="A115" s="85"/>
      <c r="B115" s="96"/>
      <c r="C115" s="96"/>
      <c r="D115" s="96"/>
      <c r="E115" s="96"/>
      <c r="F115" s="96"/>
      <c r="G115" s="96"/>
      <c r="H115" s="58" t="s">
        <v>63</v>
      </c>
      <c r="I115" s="66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80">
        <f t="shared" si="11"/>
        <v>0</v>
      </c>
    </row>
    <row r="116" spans="1:22" x14ac:dyDescent="0.2">
      <c r="A116" s="85"/>
      <c r="B116" s="96"/>
      <c r="C116" s="96"/>
      <c r="D116" s="96"/>
      <c r="E116" s="96"/>
      <c r="F116" s="96"/>
      <c r="G116" s="96"/>
      <c r="H116" s="58" t="s">
        <v>64</v>
      </c>
      <c r="I116" s="66"/>
      <c r="J116" s="65">
        <v>234832.58</v>
      </c>
      <c r="K116" s="65">
        <v>234832.58</v>
      </c>
      <c r="L116" s="65">
        <v>234832.58</v>
      </c>
      <c r="M116" s="65">
        <v>234832.58</v>
      </c>
      <c r="N116" s="65">
        <v>234832.58</v>
      </c>
      <c r="O116" s="65">
        <v>234832.58</v>
      </c>
      <c r="P116" s="65">
        <v>234832.58</v>
      </c>
      <c r="Q116" s="65">
        <v>234832.58</v>
      </c>
      <c r="R116" s="65">
        <v>234832.58</v>
      </c>
      <c r="S116" s="65">
        <v>234832.58</v>
      </c>
      <c r="T116" s="65">
        <v>234832.58</v>
      </c>
      <c r="U116" s="65">
        <v>234832.58</v>
      </c>
      <c r="V116" s="80">
        <f t="shared" si="11"/>
        <v>2817990.9600000004</v>
      </c>
    </row>
    <row r="117" spans="1:22" x14ac:dyDescent="0.2">
      <c r="A117" s="85"/>
      <c r="B117" s="96"/>
      <c r="C117" s="96"/>
      <c r="D117" s="96"/>
      <c r="E117" s="96"/>
      <c r="F117" s="96"/>
      <c r="G117" s="96"/>
      <c r="H117" s="58" t="s">
        <v>65</v>
      </c>
      <c r="I117" s="66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80">
        <f t="shared" si="11"/>
        <v>0</v>
      </c>
    </row>
    <row r="118" spans="1:22" x14ac:dyDescent="0.2">
      <c r="A118" s="85"/>
      <c r="B118" s="96"/>
      <c r="C118" s="96"/>
      <c r="D118" s="96"/>
      <c r="E118" s="96"/>
      <c r="F118" s="96"/>
      <c r="G118" s="96"/>
      <c r="H118" s="58" t="s">
        <v>66</v>
      </c>
      <c r="I118" s="66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80">
        <f t="shared" si="11"/>
        <v>0</v>
      </c>
    </row>
    <row r="119" spans="1:22" x14ac:dyDescent="0.2">
      <c r="A119" s="85"/>
      <c r="B119" s="96"/>
      <c r="C119" s="96"/>
      <c r="D119" s="96"/>
      <c r="E119" s="96"/>
      <c r="F119" s="96"/>
      <c r="G119" s="96"/>
      <c r="H119" s="58" t="s">
        <v>67</v>
      </c>
      <c r="I119" s="66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80">
        <f t="shared" si="11"/>
        <v>0</v>
      </c>
    </row>
    <row r="120" spans="1:22" x14ac:dyDescent="0.2">
      <c r="A120" s="85"/>
      <c r="B120" s="96"/>
      <c r="C120" s="96"/>
      <c r="D120" s="96"/>
      <c r="E120" s="96"/>
      <c r="F120" s="96"/>
      <c r="G120" s="96"/>
      <c r="H120" s="58" t="s">
        <v>68</v>
      </c>
      <c r="I120" s="66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80">
        <f t="shared" si="11"/>
        <v>0</v>
      </c>
    </row>
    <row r="121" spans="1:22" x14ac:dyDescent="0.2">
      <c r="A121" s="85"/>
      <c r="B121" s="96"/>
      <c r="C121" s="96"/>
      <c r="D121" s="96"/>
      <c r="E121" s="96"/>
      <c r="F121" s="96"/>
      <c r="G121" s="96"/>
      <c r="H121" s="58" t="s">
        <v>69</v>
      </c>
      <c r="I121" s="66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80">
        <f t="shared" si="11"/>
        <v>0</v>
      </c>
    </row>
    <row r="122" spans="1:22" x14ac:dyDescent="0.2">
      <c r="A122" s="85"/>
      <c r="B122" s="96"/>
      <c r="C122" s="96"/>
      <c r="D122" s="96"/>
      <c r="E122" s="96"/>
      <c r="F122" s="96"/>
      <c r="G122" s="96"/>
      <c r="H122" s="58" t="s">
        <v>70</v>
      </c>
      <c r="I122" s="66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80">
        <f t="shared" si="11"/>
        <v>0</v>
      </c>
    </row>
    <row r="123" spans="1:22" x14ac:dyDescent="0.2">
      <c r="A123" s="85"/>
      <c r="B123" s="96"/>
      <c r="C123" s="96"/>
      <c r="D123" s="96"/>
      <c r="E123" s="96"/>
      <c r="F123" s="96"/>
      <c r="G123" s="96"/>
      <c r="H123" s="58" t="s">
        <v>71</v>
      </c>
      <c r="I123" s="66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80">
        <f t="shared" si="11"/>
        <v>0</v>
      </c>
    </row>
    <row r="124" spans="1:22" x14ac:dyDescent="0.2">
      <c r="A124" s="85"/>
      <c r="B124" s="96"/>
      <c r="C124" s="96"/>
      <c r="D124" s="96"/>
      <c r="E124" s="96"/>
      <c r="F124" s="96"/>
      <c r="G124" s="96"/>
      <c r="H124" s="58" t="s">
        <v>72</v>
      </c>
      <c r="I124" s="66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80">
        <f t="shared" si="11"/>
        <v>0</v>
      </c>
    </row>
    <row r="125" spans="1:22" x14ac:dyDescent="0.2">
      <c r="A125" s="85"/>
      <c r="B125" s="96"/>
      <c r="C125" s="96"/>
      <c r="D125" s="96"/>
      <c r="E125" s="96"/>
      <c r="F125" s="96"/>
      <c r="G125" s="96"/>
      <c r="H125" s="58" t="s">
        <v>73</v>
      </c>
      <c r="I125" s="66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80">
        <f t="shared" si="11"/>
        <v>0</v>
      </c>
    </row>
    <row r="126" spans="1:22" x14ac:dyDescent="0.2">
      <c r="A126" s="85"/>
      <c r="B126" s="96"/>
      <c r="C126" s="96"/>
      <c r="D126" s="96"/>
      <c r="E126" s="96"/>
      <c r="F126" s="96"/>
      <c r="G126" s="96"/>
      <c r="H126" s="58" t="s">
        <v>74</v>
      </c>
      <c r="I126" s="66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80">
        <f t="shared" si="11"/>
        <v>0</v>
      </c>
    </row>
    <row r="127" spans="1:22" x14ac:dyDescent="0.2">
      <c r="A127" s="85"/>
      <c r="B127" s="96"/>
      <c r="C127" s="96"/>
      <c r="D127" s="96"/>
      <c r="E127" s="96"/>
      <c r="F127" s="96"/>
      <c r="G127" s="96"/>
      <c r="H127" s="58" t="s">
        <v>75</v>
      </c>
      <c r="I127" s="66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80">
        <f t="shared" si="11"/>
        <v>0</v>
      </c>
    </row>
    <row r="128" spans="1:22" x14ac:dyDescent="0.2">
      <c r="A128" s="85"/>
      <c r="B128" s="96"/>
      <c r="C128" s="96"/>
      <c r="D128" s="96"/>
      <c r="E128" s="96"/>
      <c r="F128" s="96"/>
      <c r="G128" s="96"/>
      <c r="H128" s="58" t="s">
        <v>76</v>
      </c>
      <c r="I128" s="66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80">
        <f t="shared" si="11"/>
        <v>0</v>
      </c>
    </row>
    <row r="129" spans="1:23" x14ac:dyDescent="0.2">
      <c r="A129" s="85"/>
      <c r="B129" s="96"/>
      <c r="C129" s="96"/>
      <c r="D129" s="96"/>
      <c r="E129" s="96"/>
      <c r="F129" s="96"/>
      <c r="G129" s="96"/>
      <c r="H129" s="58" t="s">
        <v>77</v>
      </c>
      <c r="I129" s="66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80">
        <f t="shared" si="11"/>
        <v>0</v>
      </c>
    </row>
    <row r="130" spans="1:23" x14ac:dyDescent="0.2">
      <c r="A130" s="85"/>
      <c r="B130" s="96"/>
      <c r="C130" s="96"/>
      <c r="D130" s="96"/>
      <c r="E130" s="96"/>
      <c r="F130" s="96"/>
      <c r="G130" s="96"/>
      <c r="H130" s="58" t="s">
        <v>56</v>
      </c>
      <c r="I130" s="66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80">
        <f t="shared" si="11"/>
        <v>0</v>
      </c>
    </row>
    <row r="131" spans="1:23" ht="15.75" x14ac:dyDescent="0.25">
      <c r="A131" s="3">
        <v>3</v>
      </c>
      <c r="B131" s="96"/>
      <c r="C131" s="88" t="s">
        <v>1234</v>
      </c>
      <c r="D131" s="88" t="s">
        <v>1234</v>
      </c>
      <c r="E131" s="81" t="s">
        <v>1240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89"/>
    </row>
    <row r="132" spans="1:23" x14ac:dyDescent="0.2">
      <c r="A132" s="85"/>
      <c r="B132" s="96"/>
      <c r="C132" s="96"/>
      <c r="D132" s="96"/>
      <c r="E132" s="96"/>
      <c r="F132" s="58" t="s">
        <v>138</v>
      </c>
      <c r="G132" s="58" t="s">
        <v>138</v>
      </c>
      <c r="H132" s="36"/>
      <c r="I132" s="66"/>
      <c r="J132" s="66">
        <f t="shared" ref="J132:U132" si="12">SUM(J133:J153)</f>
        <v>57917</v>
      </c>
      <c r="K132" s="66">
        <f t="shared" si="12"/>
        <v>57917</v>
      </c>
      <c r="L132" s="66">
        <f t="shared" si="12"/>
        <v>57917</v>
      </c>
      <c r="M132" s="66">
        <f t="shared" si="12"/>
        <v>57917</v>
      </c>
      <c r="N132" s="66">
        <f t="shared" si="12"/>
        <v>57917</v>
      </c>
      <c r="O132" s="66">
        <f t="shared" si="12"/>
        <v>57917</v>
      </c>
      <c r="P132" s="66">
        <f t="shared" si="12"/>
        <v>57917</v>
      </c>
      <c r="Q132" s="66">
        <f t="shared" si="12"/>
        <v>57917</v>
      </c>
      <c r="R132" s="66">
        <f t="shared" si="12"/>
        <v>57916</v>
      </c>
      <c r="S132" s="66">
        <f t="shared" si="12"/>
        <v>57916</v>
      </c>
      <c r="T132" s="66">
        <f t="shared" si="12"/>
        <v>57916</v>
      </c>
      <c r="U132" s="66">
        <f t="shared" si="12"/>
        <v>57916</v>
      </c>
      <c r="V132" s="63">
        <f>SUM(J132:U132)</f>
        <v>695000</v>
      </c>
      <c r="W132" s="109">
        <f>SUM(J132:U132)-V132</f>
        <v>0</v>
      </c>
    </row>
    <row r="133" spans="1:23" x14ac:dyDescent="0.2">
      <c r="A133" s="85"/>
      <c r="B133" s="96"/>
      <c r="C133" s="96"/>
      <c r="D133" s="96"/>
      <c r="E133" s="96"/>
      <c r="F133" s="96"/>
      <c r="G133" s="96"/>
      <c r="H133" s="58" t="s">
        <v>58</v>
      </c>
      <c r="I133" s="66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80">
        <f>SUM(J133:U133)</f>
        <v>0</v>
      </c>
    </row>
    <row r="134" spans="1:23" x14ac:dyDescent="0.2">
      <c r="A134" s="85"/>
      <c r="B134" s="96"/>
      <c r="C134" s="96"/>
      <c r="D134" s="96"/>
      <c r="E134" s="96"/>
      <c r="F134" s="96"/>
      <c r="G134" s="96"/>
      <c r="H134" s="58" t="s">
        <v>59</v>
      </c>
      <c r="I134" s="66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80">
        <f t="shared" ref="V134:V153" si="13">SUM(J134:U134)</f>
        <v>0</v>
      </c>
    </row>
    <row r="135" spans="1:23" x14ac:dyDescent="0.2">
      <c r="A135" s="85"/>
      <c r="B135" s="96"/>
      <c r="C135" s="96"/>
      <c r="D135" s="96"/>
      <c r="E135" s="96"/>
      <c r="F135" s="96"/>
      <c r="G135" s="96"/>
      <c r="H135" s="58" t="s">
        <v>60</v>
      </c>
      <c r="I135" s="66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80">
        <f t="shared" si="13"/>
        <v>0</v>
      </c>
    </row>
    <row r="136" spans="1:23" x14ac:dyDescent="0.2">
      <c r="A136" s="85"/>
      <c r="B136" s="96"/>
      <c r="C136" s="96"/>
      <c r="D136" s="96"/>
      <c r="E136" s="96"/>
      <c r="F136" s="96"/>
      <c r="G136" s="96"/>
      <c r="H136" s="58" t="s">
        <v>61</v>
      </c>
      <c r="I136" s="66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80">
        <f t="shared" si="13"/>
        <v>0</v>
      </c>
    </row>
    <row r="137" spans="1:23" x14ac:dyDescent="0.2">
      <c r="A137" s="85"/>
      <c r="B137" s="96"/>
      <c r="C137" s="96"/>
      <c r="D137" s="96"/>
      <c r="E137" s="96"/>
      <c r="F137" s="96"/>
      <c r="G137" s="96"/>
      <c r="H137" s="58" t="s">
        <v>62</v>
      </c>
      <c r="I137" s="66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80">
        <f t="shared" si="13"/>
        <v>0</v>
      </c>
    </row>
    <row r="138" spans="1:23" x14ac:dyDescent="0.2">
      <c r="A138" s="85"/>
      <c r="B138" s="96"/>
      <c r="C138" s="96"/>
      <c r="D138" s="96"/>
      <c r="E138" s="96"/>
      <c r="F138" s="96"/>
      <c r="G138" s="96"/>
      <c r="H138" s="58" t="s">
        <v>63</v>
      </c>
      <c r="I138" s="66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80">
        <f t="shared" si="13"/>
        <v>0</v>
      </c>
    </row>
    <row r="139" spans="1:23" x14ac:dyDescent="0.2">
      <c r="A139" s="85"/>
      <c r="B139" s="96"/>
      <c r="C139" s="96"/>
      <c r="D139" s="96"/>
      <c r="E139" s="96"/>
      <c r="F139" s="96"/>
      <c r="G139" s="96"/>
      <c r="H139" s="58" t="s">
        <v>64</v>
      </c>
      <c r="I139" s="66"/>
      <c r="J139" s="65">
        <v>57917</v>
      </c>
      <c r="K139" s="65">
        <v>57917</v>
      </c>
      <c r="L139" s="65">
        <v>57917</v>
      </c>
      <c r="M139" s="65">
        <v>57917</v>
      </c>
      <c r="N139" s="65">
        <v>57917</v>
      </c>
      <c r="O139" s="65">
        <v>57917</v>
      </c>
      <c r="P139" s="65">
        <v>57917</v>
      </c>
      <c r="Q139" s="65">
        <v>57917</v>
      </c>
      <c r="R139" s="65">
        <v>57916</v>
      </c>
      <c r="S139" s="65">
        <v>57916</v>
      </c>
      <c r="T139" s="65">
        <v>57916</v>
      </c>
      <c r="U139" s="65">
        <v>57916</v>
      </c>
      <c r="V139" s="80">
        <f t="shared" si="13"/>
        <v>695000</v>
      </c>
    </row>
    <row r="140" spans="1:23" x14ac:dyDescent="0.2">
      <c r="A140" s="85"/>
      <c r="B140" s="96"/>
      <c r="C140" s="96"/>
      <c r="D140" s="96"/>
      <c r="E140" s="96"/>
      <c r="F140" s="96"/>
      <c r="G140" s="96"/>
      <c r="H140" s="58" t="s">
        <v>65</v>
      </c>
      <c r="I140" s="66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80">
        <f t="shared" si="13"/>
        <v>0</v>
      </c>
    </row>
    <row r="141" spans="1:23" x14ac:dyDescent="0.2">
      <c r="A141" s="85"/>
      <c r="B141" s="96"/>
      <c r="C141" s="96"/>
      <c r="D141" s="96"/>
      <c r="E141" s="96"/>
      <c r="F141" s="96"/>
      <c r="G141" s="96"/>
      <c r="H141" s="58" t="s">
        <v>66</v>
      </c>
      <c r="I141" s="66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80">
        <f t="shared" si="13"/>
        <v>0</v>
      </c>
    </row>
    <row r="142" spans="1:23" x14ac:dyDescent="0.2">
      <c r="A142" s="85"/>
      <c r="B142" s="96"/>
      <c r="C142" s="96"/>
      <c r="D142" s="96"/>
      <c r="E142" s="96"/>
      <c r="F142" s="96"/>
      <c r="G142" s="96"/>
      <c r="H142" s="58" t="s">
        <v>67</v>
      </c>
      <c r="I142" s="66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80">
        <f t="shared" si="13"/>
        <v>0</v>
      </c>
    </row>
    <row r="143" spans="1:23" x14ac:dyDescent="0.2">
      <c r="A143" s="85"/>
      <c r="B143" s="96"/>
      <c r="C143" s="96"/>
      <c r="D143" s="96"/>
      <c r="E143" s="96"/>
      <c r="F143" s="96"/>
      <c r="G143" s="96"/>
      <c r="H143" s="58" t="s">
        <v>68</v>
      </c>
      <c r="I143" s="66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80">
        <f t="shared" si="13"/>
        <v>0</v>
      </c>
    </row>
    <row r="144" spans="1:23" x14ac:dyDescent="0.2">
      <c r="A144" s="85"/>
      <c r="B144" s="96"/>
      <c r="C144" s="96"/>
      <c r="D144" s="96"/>
      <c r="E144" s="96"/>
      <c r="F144" s="96"/>
      <c r="G144" s="96"/>
      <c r="H144" s="58" t="s">
        <v>69</v>
      </c>
      <c r="I144" s="66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80">
        <f t="shared" si="13"/>
        <v>0</v>
      </c>
    </row>
    <row r="145" spans="1:23" x14ac:dyDescent="0.2">
      <c r="A145" s="85"/>
      <c r="B145" s="96"/>
      <c r="C145" s="96"/>
      <c r="D145" s="96"/>
      <c r="E145" s="96"/>
      <c r="F145" s="96"/>
      <c r="G145" s="96"/>
      <c r="H145" s="58" t="s">
        <v>70</v>
      </c>
      <c r="I145" s="66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80">
        <f t="shared" si="13"/>
        <v>0</v>
      </c>
    </row>
    <row r="146" spans="1:23" x14ac:dyDescent="0.2">
      <c r="A146" s="85"/>
      <c r="B146" s="96"/>
      <c r="C146" s="96"/>
      <c r="D146" s="96"/>
      <c r="E146" s="96"/>
      <c r="F146" s="96"/>
      <c r="G146" s="96"/>
      <c r="H146" s="58" t="s">
        <v>71</v>
      </c>
      <c r="I146" s="66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80">
        <f t="shared" si="13"/>
        <v>0</v>
      </c>
    </row>
    <row r="147" spans="1:23" x14ac:dyDescent="0.2">
      <c r="A147" s="85"/>
      <c r="B147" s="96"/>
      <c r="C147" s="96"/>
      <c r="D147" s="96"/>
      <c r="E147" s="96"/>
      <c r="F147" s="96"/>
      <c r="G147" s="96"/>
      <c r="H147" s="58" t="s">
        <v>72</v>
      </c>
      <c r="I147" s="66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80">
        <f t="shared" si="13"/>
        <v>0</v>
      </c>
    </row>
    <row r="148" spans="1:23" x14ac:dyDescent="0.2">
      <c r="A148" s="85"/>
      <c r="B148" s="96"/>
      <c r="C148" s="96"/>
      <c r="D148" s="96"/>
      <c r="E148" s="96"/>
      <c r="F148" s="96"/>
      <c r="G148" s="96"/>
      <c r="H148" s="58" t="s">
        <v>73</v>
      </c>
      <c r="I148" s="66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80">
        <f t="shared" si="13"/>
        <v>0</v>
      </c>
    </row>
    <row r="149" spans="1:23" x14ac:dyDescent="0.2">
      <c r="A149" s="85"/>
      <c r="B149" s="96"/>
      <c r="C149" s="96"/>
      <c r="D149" s="96"/>
      <c r="E149" s="96"/>
      <c r="F149" s="96"/>
      <c r="G149" s="96"/>
      <c r="H149" s="58" t="s">
        <v>74</v>
      </c>
      <c r="I149" s="66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80">
        <f t="shared" si="13"/>
        <v>0</v>
      </c>
    </row>
    <row r="150" spans="1:23" x14ac:dyDescent="0.2">
      <c r="A150" s="85"/>
      <c r="B150" s="96"/>
      <c r="C150" s="96"/>
      <c r="D150" s="96"/>
      <c r="E150" s="96"/>
      <c r="F150" s="96"/>
      <c r="G150" s="96"/>
      <c r="H150" s="58" t="s">
        <v>75</v>
      </c>
      <c r="I150" s="66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80">
        <f t="shared" si="13"/>
        <v>0</v>
      </c>
    </row>
    <row r="151" spans="1:23" x14ac:dyDescent="0.2">
      <c r="A151" s="85"/>
      <c r="B151" s="96"/>
      <c r="C151" s="96"/>
      <c r="D151" s="96"/>
      <c r="E151" s="96"/>
      <c r="F151" s="96"/>
      <c r="G151" s="96"/>
      <c r="H151" s="58" t="s">
        <v>76</v>
      </c>
      <c r="I151" s="66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80">
        <f t="shared" si="13"/>
        <v>0</v>
      </c>
    </row>
    <row r="152" spans="1:23" x14ac:dyDescent="0.2">
      <c r="A152" s="85"/>
      <c r="B152" s="96"/>
      <c r="C152" s="96"/>
      <c r="D152" s="96"/>
      <c r="E152" s="96"/>
      <c r="F152" s="96"/>
      <c r="G152" s="96"/>
      <c r="H152" s="58" t="s">
        <v>77</v>
      </c>
      <c r="I152" s="66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80">
        <f t="shared" si="13"/>
        <v>0</v>
      </c>
    </row>
    <row r="153" spans="1:23" x14ac:dyDescent="0.2">
      <c r="A153" s="85"/>
      <c r="B153" s="96"/>
      <c r="C153" s="96"/>
      <c r="D153" s="96"/>
      <c r="E153" s="96"/>
      <c r="F153" s="96"/>
      <c r="G153" s="96"/>
      <c r="H153" s="58" t="s">
        <v>56</v>
      </c>
      <c r="I153" s="66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80">
        <f t="shared" si="13"/>
        <v>0</v>
      </c>
    </row>
    <row r="154" spans="1:23" s="36" customFormat="1" ht="15.75" x14ac:dyDescent="0.25">
      <c r="A154" s="92" t="s">
        <v>44</v>
      </c>
      <c r="B154" s="35" t="s">
        <v>22</v>
      </c>
      <c r="C154" s="83"/>
      <c r="D154" s="83"/>
      <c r="E154" s="1"/>
      <c r="H154" s="66"/>
      <c r="I154" s="73"/>
      <c r="J154" s="3">
        <f>J156</f>
        <v>41788.118999999999</v>
      </c>
      <c r="K154" s="3">
        <f t="shared" ref="K154:V154" si="14">K156</f>
        <v>47742.402000000002</v>
      </c>
      <c r="L154" s="3">
        <f t="shared" si="14"/>
        <v>38799.077999999994</v>
      </c>
      <c r="M154" s="3">
        <f t="shared" si="14"/>
        <v>49680.558000000005</v>
      </c>
      <c r="N154" s="3">
        <f t="shared" si="14"/>
        <v>47641.841999999997</v>
      </c>
      <c r="O154" s="3">
        <f t="shared" si="14"/>
        <v>45995.336999999992</v>
      </c>
      <c r="P154" s="3">
        <f t="shared" si="14"/>
        <v>43359.552000000003</v>
      </c>
      <c r="Q154" s="3">
        <f t="shared" si="14"/>
        <v>37540.331999999995</v>
      </c>
      <c r="R154" s="3">
        <f t="shared" si="14"/>
        <v>44942.327999999994</v>
      </c>
      <c r="S154" s="3">
        <f t="shared" si="14"/>
        <v>47745.936000000002</v>
      </c>
      <c r="T154" s="3">
        <f t="shared" si="14"/>
        <v>50832.851999999999</v>
      </c>
      <c r="U154" s="3">
        <f t="shared" si="14"/>
        <v>27845.279999999995</v>
      </c>
      <c r="V154" s="3">
        <f t="shared" si="14"/>
        <v>523913.61599999998</v>
      </c>
      <c r="W154" s="89">
        <f>SUM(J154:U154)-V154</f>
        <v>0</v>
      </c>
    </row>
    <row r="155" spans="1:23" s="3" customFormat="1" ht="15.75" x14ac:dyDescent="0.25">
      <c r="A155" s="3">
        <v>1</v>
      </c>
      <c r="B155" s="96"/>
      <c r="C155" s="88" t="s">
        <v>1248</v>
      </c>
      <c r="D155" s="88" t="s">
        <v>1248</v>
      </c>
      <c r="E155" s="81" t="s">
        <v>1248</v>
      </c>
      <c r="W155" s="89"/>
    </row>
    <row r="156" spans="1:23" x14ac:dyDescent="0.2">
      <c r="A156" s="85"/>
      <c r="B156" s="96"/>
      <c r="C156" s="96"/>
      <c r="D156" s="96"/>
      <c r="E156" s="96"/>
      <c r="F156" s="58" t="s">
        <v>1248</v>
      </c>
      <c r="G156" s="58" t="s">
        <v>1248</v>
      </c>
      <c r="H156" s="36"/>
      <c r="I156" s="66"/>
      <c r="J156" s="66">
        <f t="shared" ref="J156:U156" si="15">SUM(J157:J177)</f>
        <v>41788.118999999999</v>
      </c>
      <c r="K156" s="66">
        <f t="shared" si="15"/>
        <v>47742.402000000002</v>
      </c>
      <c r="L156" s="66">
        <f t="shared" si="15"/>
        <v>38799.077999999994</v>
      </c>
      <c r="M156" s="66">
        <f t="shared" si="15"/>
        <v>49680.558000000005</v>
      </c>
      <c r="N156" s="66">
        <f t="shared" si="15"/>
        <v>47641.841999999997</v>
      </c>
      <c r="O156" s="66">
        <f t="shared" si="15"/>
        <v>45995.336999999992</v>
      </c>
      <c r="P156" s="74">
        <f t="shared" si="15"/>
        <v>43359.552000000003</v>
      </c>
      <c r="Q156" s="74">
        <f t="shared" si="15"/>
        <v>37540.331999999995</v>
      </c>
      <c r="R156" s="74">
        <f t="shared" si="15"/>
        <v>44942.327999999994</v>
      </c>
      <c r="S156" s="74">
        <f t="shared" si="15"/>
        <v>47745.936000000002</v>
      </c>
      <c r="T156" s="74">
        <f t="shared" si="15"/>
        <v>50832.851999999999</v>
      </c>
      <c r="U156" s="74">
        <f t="shared" si="15"/>
        <v>27845.279999999995</v>
      </c>
      <c r="V156" s="75">
        <f>SUM(J156:U156)</f>
        <v>523913.61599999998</v>
      </c>
      <c r="W156" s="110">
        <f>SUM(J156:U156)-V156</f>
        <v>0</v>
      </c>
    </row>
    <row r="157" spans="1:23" x14ac:dyDescent="0.2">
      <c r="A157" s="85"/>
      <c r="B157" s="96"/>
      <c r="C157" s="96"/>
      <c r="D157" s="96"/>
      <c r="E157" s="96"/>
      <c r="F157" s="96"/>
      <c r="G157" s="96"/>
      <c r="H157" s="58" t="s">
        <v>58</v>
      </c>
      <c r="I157" s="66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80">
        <f>SUM(J157:U157)</f>
        <v>0</v>
      </c>
    </row>
    <row r="158" spans="1:23" x14ac:dyDescent="0.2">
      <c r="A158" s="85"/>
      <c r="B158" s="96"/>
      <c r="C158" s="96"/>
      <c r="D158" s="96"/>
      <c r="E158" s="96"/>
      <c r="F158" s="96"/>
      <c r="G158" s="96"/>
      <c r="H158" s="58" t="s">
        <v>59</v>
      </c>
      <c r="I158" s="66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80">
        <f t="shared" ref="V158:V177" si="16">SUM(J158:U158)</f>
        <v>0</v>
      </c>
    </row>
    <row r="159" spans="1:23" x14ac:dyDescent="0.2">
      <c r="A159" s="85"/>
      <c r="B159" s="96"/>
      <c r="C159" s="96"/>
      <c r="D159" s="96"/>
      <c r="E159" s="96"/>
      <c r="F159" s="96"/>
      <c r="G159" s="96"/>
      <c r="H159" s="58" t="s">
        <v>60</v>
      </c>
      <c r="I159" s="66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80">
        <f t="shared" si="16"/>
        <v>0</v>
      </c>
    </row>
    <row r="160" spans="1:23" x14ac:dyDescent="0.2">
      <c r="A160" s="85"/>
      <c r="B160" s="96"/>
      <c r="C160" s="96"/>
      <c r="D160" s="96"/>
      <c r="E160" s="96"/>
      <c r="F160" s="96"/>
      <c r="G160" s="96"/>
      <c r="H160" s="58" t="s">
        <v>61</v>
      </c>
      <c r="I160" s="66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80">
        <f t="shared" si="16"/>
        <v>0</v>
      </c>
    </row>
    <row r="161" spans="1:22" x14ac:dyDescent="0.2">
      <c r="A161" s="85"/>
      <c r="B161" s="96"/>
      <c r="C161" s="96"/>
      <c r="D161" s="96"/>
      <c r="E161" s="96"/>
      <c r="F161" s="96"/>
      <c r="G161" s="96"/>
      <c r="H161" s="58" t="s">
        <v>62</v>
      </c>
      <c r="I161" s="66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80">
        <f t="shared" si="16"/>
        <v>0</v>
      </c>
    </row>
    <row r="162" spans="1:22" x14ac:dyDescent="0.2">
      <c r="A162" s="85"/>
      <c r="B162" s="96"/>
      <c r="C162" s="96"/>
      <c r="D162" s="96"/>
      <c r="E162" s="96"/>
      <c r="F162" s="96"/>
      <c r="G162" s="96"/>
      <c r="H162" s="58" t="s">
        <v>63</v>
      </c>
      <c r="I162" s="66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80">
        <f t="shared" si="16"/>
        <v>0</v>
      </c>
    </row>
    <row r="163" spans="1:22" x14ac:dyDescent="0.2">
      <c r="A163" s="85"/>
      <c r="B163" s="96"/>
      <c r="C163" s="96"/>
      <c r="D163" s="96"/>
      <c r="E163" s="96"/>
      <c r="F163" s="96"/>
      <c r="G163" s="96"/>
      <c r="H163" s="58" t="s">
        <v>64</v>
      </c>
      <c r="I163" s="66"/>
      <c r="J163" s="65">
        <v>41788.118999999999</v>
      </c>
      <c r="K163" s="65">
        <v>47742.402000000002</v>
      </c>
      <c r="L163" s="65">
        <v>38799.077999999994</v>
      </c>
      <c r="M163" s="65">
        <v>49680.558000000005</v>
      </c>
      <c r="N163" s="65">
        <v>47641.841999999997</v>
      </c>
      <c r="O163" s="65">
        <v>45995.336999999992</v>
      </c>
      <c r="P163" s="65">
        <v>43359.552000000003</v>
      </c>
      <c r="Q163" s="65">
        <v>37540.331999999995</v>
      </c>
      <c r="R163" s="65">
        <v>44942.327999999994</v>
      </c>
      <c r="S163" s="65">
        <v>47745.936000000002</v>
      </c>
      <c r="T163" s="65">
        <v>50832.851999999999</v>
      </c>
      <c r="U163" s="65">
        <v>27845.279999999995</v>
      </c>
      <c r="V163" s="80">
        <f t="shared" si="16"/>
        <v>523913.61599999998</v>
      </c>
    </row>
    <row r="164" spans="1:22" x14ac:dyDescent="0.2">
      <c r="A164" s="85"/>
      <c r="B164" s="96"/>
      <c r="C164" s="96"/>
      <c r="D164" s="96"/>
      <c r="E164" s="96"/>
      <c r="F164" s="96"/>
      <c r="G164" s="96"/>
      <c r="H164" s="58" t="s">
        <v>65</v>
      </c>
      <c r="I164" s="66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80">
        <f t="shared" si="16"/>
        <v>0</v>
      </c>
    </row>
    <row r="165" spans="1:22" x14ac:dyDescent="0.2">
      <c r="A165" s="85"/>
      <c r="B165" s="96"/>
      <c r="C165" s="96"/>
      <c r="D165" s="96"/>
      <c r="E165" s="96"/>
      <c r="F165" s="96"/>
      <c r="G165" s="96"/>
      <c r="H165" s="58" t="s">
        <v>66</v>
      </c>
      <c r="I165" s="66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80">
        <f t="shared" si="16"/>
        <v>0</v>
      </c>
    </row>
    <row r="166" spans="1:22" x14ac:dyDescent="0.2">
      <c r="A166" s="85"/>
      <c r="B166" s="96"/>
      <c r="C166" s="96"/>
      <c r="D166" s="96"/>
      <c r="E166" s="96"/>
      <c r="F166" s="96"/>
      <c r="G166" s="96"/>
      <c r="H166" s="58" t="s">
        <v>67</v>
      </c>
      <c r="I166" s="66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80">
        <f t="shared" si="16"/>
        <v>0</v>
      </c>
    </row>
    <row r="167" spans="1:22" x14ac:dyDescent="0.2">
      <c r="A167" s="85"/>
      <c r="B167" s="96"/>
      <c r="C167" s="96"/>
      <c r="D167" s="96"/>
      <c r="E167" s="96"/>
      <c r="F167" s="96"/>
      <c r="G167" s="96"/>
      <c r="H167" s="58" t="s">
        <v>68</v>
      </c>
      <c r="I167" s="66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80">
        <f t="shared" si="16"/>
        <v>0</v>
      </c>
    </row>
    <row r="168" spans="1:22" x14ac:dyDescent="0.2">
      <c r="A168" s="85"/>
      <c r="B168" s="96"/>
      <c r="C168" s="96"/>
      <c r="D168" s="96"/>
      <c r="E168" s="96"/>
      <c r="F168" s="96"/>
      <c r="G168" s="96"/>
      <c r="H168" s="58" t="s">
        <v>69</v>
      </c>
      <c r="I168" s="66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80">
        <f t="shared" si="16"/>
        <v>0</v>
      </c>
    </row>
    <row r="169" spans="1:22" x14ac:dyDescent="0.2">
      <c r="A169" s="85"/>
      <c r="B169" s="96"/>
      <c r="C169" s="96"/>
      <c r="D169" s="96"/>
      <c r="E169" s="96"/>
      <c r="F169" s="96"/>
      <c r="G169" s="96"/>
      <c r="H169" s="58" t="s">
        <v>70</v>
      </c>
      <c r="I169" s="66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80">
        <f t="shared" si="16"/>
        <v>0</v>
      </c>
    </row>
    <row r="170" spans="1:22" x14ac:dyDescent="0.2">
      <c r="A170" s="85"/>
      <c r="B170" s="96"/>
      <c r="C170" s="96"/>
      <c r="D170" s="96"/>
      <c r="E170" s="96"/>
      <c r="F170" s="96"/>
      <c r="G170" s="96"/>
      <c r="H170" s="58" t="s">
        <v>71</v>
      </c>
      <c r="I170" s="66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80">
        <f t="shared" si="16"/>
        <v>0</v>
      </c>
    </row>
    <row r="171" spans="1:22" x14ac:dyDescent="0.2">
      <c r="A171" s="85"/>
      <c r="B171" s="96"/>
      <c r="C171" s="96"/>
      <c r="D171" s="96"/>
      <c r="E171" s="96"/>
      <c r="F171" s="96"/>
      <c r="G171" s="96"/>
      <c r="H171" s="58" t="s">
        <v>72</v>
      </c>
      <c r="I171" s="66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80">
        <f t="shared" si="16"/>
        <v>0</v>
      </c>
    </row>
    <row r="172" spans="1:22" x14ac:dyDescent="0.2">
      <c r="A172" s="85"/>
      <c r="B172" s="96"/>
      <c r="C172" s="96"/>
      <c r="D172" s="96"/>
      <c r="E172" s="96"/>
      <c r="F172" s="96"/>
      <c r="G172" s="96"/>
      <c r="H172" s="58" t="s">
        <v>73</v>
      </c>
      <c r="I172" s="66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80">
        <f t="shared" si="16"/>
        <v>0</v>
      </c>
    </row>
    <row r="173" spans="1:22" x14ac:dyDescent="0.2">
      <c r="A173" s="85"/>
      <c r="B173" s="96"/>
      <c r="C173" s="96"/>
      <c r="D173" s="96"/>
      <c r="E173" s="96"/>
      <c r="F173" s="96"/>
      <c r="G173" s="96"/>
      <c r="H173" s="58" t="s">
        <v>74</v>
      </c>
      <c r="I173" s="66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80">
        <f t="shared" si="16"/>
        <v>0</v>
      </c>
    </row>
    <row r="174" spans="1:22" x14ac:dyDescent="0.2">
      <c r="A174" s="85"/>
      <c r="B174" s="96"/>
      <c r="C174" s="96"/>
      <c r="D174" s="96"/>
      <c r="E174" s="96"/>
      <c r="F174" s="96"/>
      <c r="G174" s="96"/>
      <c r="H174" s="58" t="s">
        <v>75</v>
      </c>
      <c r="I174" s="66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80">
        <f t="shared" si="16"/>
        <v>0</v>
      </c>
    </row>
    <row r="175" spans="1:22" x14ac:dyDescent="0.2">
      <c r="A175" s="85"/>
      <c r="B175" s="96"/>
      <c r="C175" s="96"/>
      <c r="D175" s="96"/>
      <c r="E175" s="96"/>
      <c r="F175" s="96"/>
      <c r="G175" s="96"/>
      <c r="H175" s="58" t="s">
        <v>76</v>
      </c>
      <c r="I175" s="66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80">
        <f t="shared" si="16"/>
        <v>0</v>
      </c>
    </row>
    <row r="176" spans="1:22" x14ac:dyDescent="0.2">
      <c r="A176" s="85"/>
      <c r="B176" s="96"/>
      <c r="C176" s="96"/>
      <c r="D176" s="96"/>
      <c r="E176" s="96"/>
      <c r="F176" s="96"/>
      <c r="G176" s="96"/>
      <c r="H176" s="58" t="s">
        <v>77</v>
      </c>
      <c r="I176" s="66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80">
        <f t="shared" si="16"/>
        <v>0</v>
      </c>
    </row>
    <row r="177" spans="1:23" x14ac:dyDescent="0.2">
      <c r="A177" s="85"/>
      <c r="B177" s="96"/>
      <c r="C177" s="96"/>
      <c r="D177" s="96"/>
      <c r="E177" s="96"/>
      <c r="F177" s="96"/>
      <c r="G177" s="96"/>
      <c r="H177" s="58" t="s">
        <v>56</v>
      </c>
      <c r="I177" s="66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80">
        <f t="shared" si="16"/>
        <v>0</v>
      </c>
    </row>
    <row r="178" spans="1:23" s="36" customFormat="1" ht="15.75" x14ac:dyDescent="0.25">
      <c r="A178" s="87" t="s">
        <v>43</v>
      </c>
      <c r="B178" s="3" t="s">
        <v>23</v>
      </c>
      <c r="C178" s="83"/>
      <c r="D178" s="83"/>
      <c r="E178" s="1"/>
      <c r="H178" s="66"/>
      <c r="I178" s="73"/>
      <c r="J178" s="3">
        <f>J203+J180</f>
        <v>28600</v>
      </c>
      <c r="K178" s="3">
        <f t="shared" ref="K178:V178" si="17">K203+K180</f>
        <v>41800</v>
      </c>
      <c r="L178" s="3">
        <f t="shared" si="17"/>
        <v>49600</v>
      </c>
      <c r="M178" s="3">
        <f t="shared" si="17"/>
        <v>58000</v>
      </c>
      <c r="N178" s="3">
        <f t="shared" si="17"/>
        <v>58000</v>
      </c>
      <c r="O178" s="3">
        <f t="shared" si="17"/>
        <v>56469.58</v>
      </c>
      <c r="P178" s="3">
        <f t="shared" si="17"/>
        <v>55967.506666666668</v>
      </c>
      <c r="Q178" s="3">
        <f t="shared" si="17"/>
        <v>61038.326666666668</v>
      </c>
      <c r="R178" s="3">
        <f t="shared" si="17"/>
        <v>59835.466666666667</v>
      </c>
      <c r="S178" s="3">
        <f t="shared" si="17"/>
        <v>59048.306666666664</v>
      </c>
      <c r="T178" s="3">
        <f t="shared" si="17"/>
        <v>57293.606666666667</v>
      </c>
      <c r="U178" s="3">
        <f t="shared" si="17"/>
        <v>33000.866666666669</v>
      </c>
      <c r="V178" s="3">
        <f t="shared" si="17"/>
        <v>618653.66</v>
      </c>
      <c r="W178" s="89">
        <f>SUM(J178:U178)-V178</f>
        <v>0</v>
      </c>
    </row>
    <row r="179" spans="1:23" s="3" customFormat="1" ht="15.75" x14ac:dyDescent="0.25">
      <c r="A179" s="3">
        <v>1</v>
      </c>
      <c r="B179" s="96"/>
      <c r="C179" s="88" t="s">
        <v>1248</v>
      </c>
      <c r="D179" s="88" t="s">
        <v>1248</v>
      </c>
      <c r="E179" s="81" t="s">
        <v>1248</v>
      </c>
      <c r="W179" s="89"/>
    </row>
    <row r="180" spans="1:23" x14ac:dyDescent="0.2">
      <c r="A180" s="85"/>
      <c r="B180" s="96"/>
      <c r="C180" s="96"/>
      <c r="D180" s="96"/>
      <c r="E180" s="96"/>
      <c r="F180" s="58" t="s">
        <v>1248</v>
      </c>
      <c r="G180" s="58" t="s">
        <v>1248</v>
      </c>
      <c r="H180" s="36"/>
      <c r="I180" s="66"/>
      <c r="J180" s="66">
        <f t="shared" ref="J180:U180" si="18">SUM(J181:J201)</f>
        <v>28600</v>
      </c>
      <c r="K180" s="66">
        <f t="shared" si="18"/>
        <v>41800</v>
      </c>
      <c r="L180" s="66">
        <f t="shared" si="18"/>
        <v>49600</v>
      </c>
      <c r="M180" s="66">
        <f t="shared" si="18"/>
        <v>58000</v>
      </c>
      <c r="N180" s="66">
        <f t="shared" si="18"/>
        <v>58000</v>
      </c>
      <c r="O180" s="66">
        <f t="shared" si="18"/>
        <v>56469.58</v>
      </c>
      <c r="P180" s="74">
        <f t="shared" si="18"/>
        <v>51575.840000000004</v>
      </c>
      <c r="Q180" s="74">
        <f t="shared" si="18"/>
        <v>56646.66</v>
      </c>
      <c r="R180" s="74">
        <f t="shared" si="18"/>
        <v>55443.8</v>
      </c>
      <c r="S180" s="74">
        <f t="shared" si="18"/>
        <v>54656.639999999999</v>
      </c>
      <c r="T180" s="74">
        <f t="shared" si="18"/>
        <v>52901.94</v>
      </c>
      <c r="U180" s="74">
        <f t="shared" si="18"/>
        <v>28609.200000000001</v>
      </c>
      <c r="V180" s="75">
        <f>SUM(J180:U180)</f>
        <v>592303.66</v>
      </c>
      <c r="W180" s="110">
        <f>SUM(J180:U180)-V180</f>
        <v>0</v>
      </c>
    </row>
    <row r="181" spans="1:23" x14ac:dyDescent="0.2">
      <c r="A181" s="85"/>
      <c r="B181" s="96"/>
      <c r="C181" s="96"/>
      <c r="D181" s="96"/>
      <c r="E181" s="96"/>
      <c r="F181" s="96"/>
      <c r="G181" s="96"/>
      <c r="H181" s="58" t="s">
        <v>58</v>
      </c>
      <c r="I181" s="66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80">
        <f>SUM(J181:U181)</f>
        <v>0</v>
      </c>
    </row>
    <row r="182" spans="1:23" x14ac:dyDescent="0.2">
      <c r="A182" s="85"/>
      <c r="B182" s="96"/>
      <c r="C182" s="96"/>
      <c r="D182" s="96"/>
      <c r="E182" s="96"/>
      <c r="F182" s="96"/>
      <c r="G182" s="96"/>
      <c r="H182" s="58" t="s">
        <v>59</v>
      </c>
      <c r="I182" s="66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80">
        <f t="shared" ref="V182:V201" si="19">SUM(J182:U182)</f>
        <v>0</v>
      </c>
    </row>
    <row r="183" spans="1:23" x14ac:dyDescent="0.2">
      <c r="A183" s="85"/>
      <c r="B183" s="96"/>
      <c r="C183" s="96"/>
      <c r="D183" s="96"/>
      <c r="E183" s="96"/>
      <c r="F183" s="96"/>
      <c r="G183" s="96"/>
      <c r="H183" s="58" t="s">
        <v>60</v>
      </c>
      <c r="I183" s="66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80">
        <f t="shared" si="19"/>
        <v>0</v>
      </c>
    </row>
    <row r="184" spans="1:23" x14ac:dyDescent="0.2">
      <c r="A184" s="85"/>
      <c r="B184" s="96"/>
      <c r="C184" s="96"/>
      <c r="D184" s="96"/>
      <c r="E184" s="96"/>
      <c r="F184" s="96"/>
      <c r="G184" s="96"/>
      <c r="H184" s="58" t="s">
        <v>61</v>
      </c>
      <c r="I184" s="66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80">
        <f t="shared" si="19"/>
        <v>0</v>
      </c>
    </row>
    <row r="185" spans="1:23" x14ac:dyDescent="0.2">
      <c r="A185" s="85"/>
      <c r="B185" s="96"/>
      <c r="C185" s="96"/>
      <c r="D185" s="96"/>
      <c r="E185" s="96"/>
      <c r="F185" s="96"/>
      <c r="G185" s="96"/>
      <c r="H185" s="58" t="s">
        <v>62</v>
      </c>
      <c r="I185" s="66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80">
        <f t="shared" si="19"/>
        <v>0</v>
      </c>
    </row>
    <row r="186" spans="1:23" x14ac:dyDescent="0.2">
      <c r="A186" s="85"/>
      <c r="B186" s="96"/>
      <c r="C186" s="96"/>
      <c r="D186" s="96"/>
      <c r="E186" s="96"/>
      <c r="F186" s="96"/>
      <c r="G186" s="96"/>
      <c r="H186" s="58" t="s">
        <v>63</v>
      </c>
      <c r="I186" s="66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80">
        <f t="shared" si="19"/>
        <v>0</v>
      </c>
    </row>
    <row r="187" spans="1:23" x14ac:dyDescent="0.2">
      <c r="A187" s="85"/>
      <c r="B187" s="96"/>
      <c r="C187" s="96"/>
      <c r="D187" s="96"/>
      <c r="E187" s="96"/>
      <c r="F187" s="96"/>
      <c r="G187" s="96"/>
      <c r="H187" s="58" t="s">
        <v>64</v>
      </c>
      <c r="I187" s="66"/>
      <c r="J187" s="65">
        <v>28600</v>
      </c>
      <c r="K187" s="65">
        <v>41800</v>
      </c>
      <c r="L187" s="65">
        <v>49600</v>
      </c>
      <c r="M187" s="65">
        <v>58000</v>
      </c>
      <c r="N187" s="65">
        <v>58000</v>
      </c>
      <c r="O187" s="65">
        <v>56469.58</v>
      </c>
      <c r="P187" s="65">
        <v>51575.840000000004</v>
      </c>
      <c r="Q187" s="65">
        <v>56646.66</v>
      </c>
      <c r="R187" s="65">
        <v>55443.8</v>
      </c>
      <c r="S187" s="65">
        <v>54656.639999999999</v>
      </c>
      <c r="T187" s="65">
        <v>52901.94</v>
      </c>
      <c r="U187" s="65">
        <v>28609.200000000001</v>
      </c>
      <c r="V187" s="80">
        <f t="shared" si="19"/>
        <v>592303.66</v>
      </c>
    </row>
    <row r="188" spans="1:23" x14ac:dyDescent="0.2">
      <c r="A188" s="85"/>
      <c r="B188" s="96"/>
      <c r="C188" s="96"/>
      <c r="D188" s="96"/>
      <c r="E188" s="96"/>
      <c r="F188" s="96"/>
      <c r="G188" s="96"/>
      <c r="H188" s="58" t="s">
        <v>65</v>
      </c>
      <c r="I188" s="66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80">
        <f t="shared" si="19"/>
        <v>0</v>
      </c>
    </row>
    <row r="189" spans="1:23" x14ac:dyDescent="0.2">
      <c r="A189" s="85"/>
      <c r="B189" s="96"/>
      <c r="C189" s="96"/>
      <c r="D189" s="96"/>
      <c r="E189" s="96"/>
      <c r="F189" s="96"/>
      <c r="G189" s="96"/>
      <c r="H189" s="58" t="s">
        <v>66</v>
      </c>
      <c r="I189" s="66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80">
        <f t="shared" si="19"/>
        <v>0</v>
      </c>
    </row>
    <row r="190" spans="1:23" x14ac:dyDescent="0.2">
      <c r="A190" s="85"/>
      <c r="B190" s="96"/>
      <c r="C190" s="96"/>
      <c r="D190" s="96"/>
      <c r="E190" s="96"/>
      <c r="F190" s="96"/>
      <c r="G190" s="96"/>
      <c r="H190" s="58" t="s">
        <v>67</v>
      </c>
      <c r="I190" s="66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80">
        <f t="shared" si="19"/>
        <v>0</v>
      </c>
    </row>
    <row r="191" spans="1:23" x14ac:dyDescent="0.2">
      <c r="A191" s="85"/>
      <c r="B191" s="96"/>
      <c r="C191" s="96"/>
      <c r="D191" s="96"/>
      <c r="E191" s="96"/>
      <c r="F191" s="96"/>
      <c r="G191" s="96"/>
      <c r="H191" s="58" t="s">
        <v>68</v>
      </c>
      <c r="I191" s="66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80">
        <f t="shared" si="19"/>
        <v>0</v>
      </c>
    </row>
    <row r="192" spans="1:23" x14ac:dyDescent="0.2">
      <c r="A192" s="85"/>
      <c r="B192" s="96"/>
      <c r="C192" s="96"/>
      <c r="D192" s="96"/>
      <c r="E192" s="96"/>
      <c r="F192" s="96"/>
      <c r="G192" s="96"/>
      <c r="H192" s="58" t="s">
        <v>69</v>
      </c>
      <c r="I192" s="66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80">
        <f t="shared" si="19"/>
        <v>0</v>
      </c>
    </row>
    <row r="193" spans="1:23" x14ac:dyDescent="0.2">
      <c r="A193" s="85"/>
      <c r="B193" s="96"/>
      <c r="C193" s="96"/>
      <c r="D193" s="96"/>
      <c r="E193" s="96"/>
      <c r="F193" s="96"/>
      <c r="G193" s="96"/>
      <c r="H193" s="58" t="s">
        <v>70</v>
      </c>
      <c r="I193" s="66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80">
        <f t="shared" si="19"/>
        <v>0</v>
      </c>
    </row>
    <row r="194" spans="1:23" x14ac:dyDescent="0.2">
      <c r="A194" s="85"/>
      <c r="B194" s="96"/>
      <c r="C194" s="96"/>
      <c r="D194" s="96"/>
      <c r="E194" s="96"/>
      <c r="F194" s="96"/>
      <c r="G194" s="96"/>
      <c r="H194" s="58" t="s">
        <v>71</v>
      </c>
      <c r="I194" s="66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80">
        <f t="shared" si="19"/>
        <v>0</v>
      </c>
    </row>
    <row r="195" spans="1:23" x14ac:dyDescent="0.2">
      <c r="A195" s="85"/>
      <c r="B195" s="96"/>
      <c r="C195" s="96"/>
      <c r="D195" s="96"/>
      <c r="E195" s="96"/>
      <c r="F195" s="96"/>
      <c r="G195" s="96"/>
      <c r="H195" s="58" t="s">
        <v>72</v>
      </c>
      <c r="I195" s="66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80">
        <f t="shared" si="19"/>
        <v>0</v>
      </c>
    </row>
    <row r="196" spans="1:23" x14ac:dyDescent="0.2">
      <c r="A196" s="85"/>
      <c r="B196" s="96"/>
      <c r="C196" s="96"/>
      <c r="D196" s="96"/>
      <c r="E196" s="96"/>
      <c r="F196" s="96"/>
      <c r="G196" s="96"/>
      <c r="H196" s="58" t="s">
        <v>73</v>
      </c>
      <c r="I196" s="66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80">
        <f t="shared" si="19"/>
        <v>0</v>
      </c>
    </row>
    <row r="197" spans="1:23" x14ac:dyDescent="0.2">
      <c r="A197" s="85"/>
      <c r="B197" s="96"/>
      <c r="C197" s="96"/>
      <c r="D197" s="96"/>
      <c r="E197" s="96"/>
      <c r="F197" s="96"/>
      <c r="G197" s="96"/>
      <c r="H197" s="58" t="s">
        <v>74</v>
      </c>
      <c r="I197" s="66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80">
        <f t="shared" si="19"/>
        <v>0</v>
      </c>
    </row>
    <row r="198" spans="1:23" x14ac:dyDescent="0.2">
      <c r="A198" s="85"/>
      <c r="B198" s="96"/>
      <c r="C198" s="96"/>
      <c r="D198" s="96"/>
      <c r="E198" s="96"/>
      <c r="F198" s="96"/>
      <c r="G198" s="96"/>
      <c r="H198" s="58" t="s">
        <v>75</v>
      </c>
      <c r="I198" s="66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80">
        <f t="shared" si="19"/>
        <v>0</v>
      </c>
    </row>
    <row r="199" spans="1:23" x14ac:dyDescent="0.2">
      <c r="A199" s="85"/>
      <c r="B199" s="96"/>
      <c r="C199" s="96"/>
      <c r="D199" s="96"/>
      <c r="E199" s="96"/>
      <c r="F199" s="96"/>
      <c r="G199" s="96"/>
      <c r="H199" s="58" t="s">
        <v>76</v>
      </c>
      <c r="I199" s="66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80">
        <f t="shared" si="19"/>
        <v>0</v>
      </c>
    </row>
    <row r="200" spans="1:23" x14ac:dyDescent="0.2">
      <c r="A200" s="85"/>
      <c r="B200" s="96"/>
      <c r="C200" s="96"/>
      <c r="D200" s="96"/>
      <c r="E200" s="96"/>
      <c r="F200" s="96"/>
      <c r="G200" s="96"/>
      <c r="H200" s="58" t="s">
        <v>77</v>
      </c>
      <c r="I200" s="66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80">
        <f t="shared" si="19"/>
        <v>0</v>
      </c>
    </row>
    <row r="201" spans="1:23" x14ac:dyDescent="0.2">
      <c r="A201" s="85"/>
      <c r="B201" s="96"/>
      <c r="C201" s="96"/>
      <c r="D201" s="96"/>
      <c r="E201" s="96"/>
      <c r="F201" s="96"/>
      <c r="G201" s="96"/>
      <c r="H201" s="58" t="s">
        <v>56</v>
      </c>
      <c r="I201" s="66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80">
        <f t="shared" si="19"/>
        <v>0</v>
      </c>
    </row>
    <row r="202" spans="1:23" s="3" customFormat="1" ht="15.75" x14ac:dyDescent="0.25">
      <c r="A202" s="3">
        <v>1</v>
      </c>
      <c r="B202" s="96"/>
      <c r="C202" s="88" t="s">
        <v>2984</v>
      </c>
      <c r="D202" s="88" t="s">
        <v>2984</v>
      </c>
      <c r="E202" s="81" t="s">
        <v>2985</v>
      </c>
      <c r="W202" s="89"/>
    </row>
    <row r="203" spans="1:23" x14ac:dyDescent="0.2">
      <c r="A203" s="85"/>
      <c r="B203" s="96"/>
      <c r="C203" s="96"/>
      <c r="D203" s="96"/>
      <c r="E203" s="96"/>
      <c r="F203" s="58" t="s">
        <v>2986</v>
      </c>
      <c r="G203" s="58" t="s">
        <v>2986</v>
      </c>
      <c r="H203" s="36"/>
      <c r="I203" s="66"/>
      <c r="J203" s="66">
        <f t="shared" ref="J203:U203" si="20">SUM(J204:J224)</f>
        <v>0</v>
      </c>
      <c r="K203" s="66">
        <f t="shared" si="20"/>
        <v>0</v>
      </c>
      <c r="L203" s="66">
        <f t="shared" si="20"/>
        <v>0</v>
      </c>
      <c r="M203" s="66">
        <f t="shared" si="20"/>
        <v>0</v>
      </c>
      <c r="N203" s="66">
        <f t="shared" si="20"/>
        <v>0</v>
      </c>
      <c r="O203" s="66">
        <f t="shared" si="20"/>
        <v>0</v>
      </c>
      <c r="P203" s="74">
        <f t="shared" si="20"/>
        <v>4391.666666666667</v>
      </c>
      <c r="Q203" s="74">
        <f t="shared" si="20"/>
        <v>4391.666666666667</v>
      </c>
      <c r="R203" s="74">
        <f t="shared" si="20"/>
        <v>4391.666666666667</v>
      </c>
      <c r="S203" s="74">
        <f t="shared" si="20"/>
        <v>4391.666666666667</v>
      </c>
      <c r="T203" s="74">
        <f t="shared" si="20"/>
        <v>4391.666666666667</v>
      </c>
      <c r="U203" s="74">
        <f t="shared" si="20"/>
        <v>4391.666666666667</v>
      </c>
      <c r="V203" s="75">
        <f>SUM(J203:U203)</f>
        <v>26350.000000000004</v>
      </c>
      <c r="W203" s="110">
        <f>SUM(J203:U203)-V203</f>
        <v>0</v>
      </c>
    </row>
    <row r="204" spans="1:23" x14ac:dyDescent="0.2">
      <c r="A204" s="85"/>
      <c r="B204" s="96"/>
      <c r="C204" s="96"/>
      <c r="D204" s="96"/>
      <c r="E204" s="96"/>
      <c r="F204" s="96"/>
      <c r="G204" s="96"/>
      <c r="H204" s="58" t="s">
        <v>58</v>
      </c>
      <c r="I204" s="66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80">
        <f>SUM(J204:U204)</f>
        <v>0</v>
      </c>
    </row>
    <row r="205" spans="1:23" x14ac:dyDescent="0.2">
      <c r="A205" s="85"/>
      <c r="B205" s="96"/>
      <c r="C205" s="96"/>
      <c r="D205" s="96"/>
      <c r="E205" s="96"/>
      <c r="F205" s="96"/>
      <c r="G205" s="96"/>
      <c r="H205" s="58" t="s">
        <v>59</v>
      </c>
      <c r="I205" s="66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80">
        <f t="shared" ref="V205:V224" si="21">SUM(J205:U205)</f>
        <v>0</v>
      </c>
    </row>
    <row r="206" spans="1:23" x14ac:dyDescent="0.2">
      <c r="A206" s="85"/>
      <c r="B206" s="96"/>
      <c r="C206" s="96"/>
      <c r="D206" s="96"/>
      <c r="E206" s="96"/>
      <c r="F206" s="96"/>
      <c r="G206" s="96"/>
      <c r="H206" s="58" t="s">
        <v>60</v>
      </c>
      <c r="I206" s="66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80">
        <f t="shared" si="21"/>
        <v>0</v>
      </c>
    </row>
    <row r="207" spans="1:23" x14ac:dyDescent="0.2">
      <c r="A207" s="85"/>
      <c r="B207" s="96"/>
      <c r="C207" s="96"/>
      <c r="D207" s="96"/>
      <c r="E207" s="96"/>
      <c r="F207" s="96"/>
      <c r="G207" s="96"/>
      <c r="H207" s="58" t="s">
        <v>61</v>
      </c>
      <c r="I207" s="66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80">
        <f t="shared" si="21"/>
        <v>0</v>
      </c>
    </row>
    <row r="208" spans="1:23" x14ac:dyDescent="0.2">
      <c r="A208" s="85"/>
      <c r="B208" s="96"/>
      <c r="C208" s="96"/>
      <c r="D208" s="96"/>
      <c r="E208" s="96"/>
      <c r="F208" s="96"/>
      <c r="G208" s="96"/>
      <c r="H208" s="58" t="s">
        <v>62</v>
      </c>
      <c r="I208" s="66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80">
        <f t="shared" si="21"/>
        <v>0</v>
      </c>
    </row>
    <row r="209" spans="1:22" x14ac:dyDescent="0.2">
      <c r="A209" s="85"/>
      <c r="B209" s="96"/>
      <c r="C209" s="96"/>
      <c r="D209" s="96"/>
      <c r="E209" s="96"/>
      <c r="F209" s="96"/>
      <c r="G209" s="96"/>
      <c r="H209" s="58" t="s">
        <v>63</v>
      </c>
      <c r="I209" s="66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80">
        <f t="shared" si="21"/>
        <v>0</v>
      </c>
    </row>
    <row r="210" spans="1:22" x14ac:dyDescent="0.2">
      <c r="A210" s="85"/>
      <c r="B210" s="96"/>
      <c r="C210" s="96"/>
      <c r="D210" s="96"/>
      <c r="E210" s="96"/>
      <c r="F210" s="96"/>
      <c r="G210" s="96"/>
      <c r="H210" s="58" t="s">
        <v>64</v>
      </c>
      <c r="I210" s="66"/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f>26350/6</f>
        <v>4391.666666666667</v>
      </c>
      <c r="Q210" s="65">
        <f t="shared" ref="Q210:U210" si="22">26350/6</f>
        <v>4391.666666666667</v>
      </c>
      <c r="R210" s="65">
        <f t="shared" si="22"/>
        <v>4391.666666666667</v>
      </c>
      <c r="S210" s="65">
        <f t="shared" si="22"/>
        <v>4391.666666666667</v>
      </c>
      <c r="T210" s="65">
        <f t="shared" si="22"/>
        <v>4391.666666666667</v>
      </c>
      <c r="U210" s="65">
        <f t="shared" si="22"/>
        <v>4391.666666666667</v>
      </c>
      <c r="V210" s="80">
        <f t="shared" si="21"/>
        <v>26350.000000000004</v>
      </c>
    </row>
    <row r="211" spans="1:22" x14ac:dyDescent="0.2">
      <c r="A211" s="85"/>
      <c r="B211" s="96"/>
      <c r="C211" s="96"/>
      <c r="D211" s="96"/>
      <c r="E211" s="96"/>
      <c r="F211" s="96"/>
      <c r="G211" s="96"/>
      <c r="H211" s="58" t="s">
        <v>65</v>
      </c>
      <c r="I211" s="66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80">
        <f t="shared" si="21"/>
        <v>0</v>
      </c>
    </row>
    <row r="212" spans="1:22" x14ac:dyDescent="0.2">
      <c r="A212" s="85"/>
      <c r="B212" s="96"/>
      <c r="C212" s="96"/>
      <c r="D212" s="96"/>
      <c r="E212" s="96"/>
      <c r="F212" s="96"/>
      <c r="G212" s="96"/>
      <c r="H212" s="58" t="s">
        <v>66</v>
      </c>
      <c r="I212" s="66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80">
        <f t="shared" si="21"/>
        <v>0</v>
      </c>
    </row>
    <row r="213" spans="1:22" x14ac:dyDescent="0.2">
      <c r="A213" s="85"/>
      <c r="B213" s="96"/>
      <c r="C213" s="96"/>
      <c r="D213" s="96"/>
      <c r="E213" s="96"/>
      <c r="F213" s="96"/>
      <c r="G213" s="96"/>
      <c r="H213" s="58" t="s">
        <v>67</v>
      </c>
      <c r="I213" s="66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80">
        <f t="shared" si="21"/>
        <v>0</v>
      </c>
    </row>
    <row r="214" spans="1:22" x14ac:dyDescent="0.2">
      <c r="A214" s="85"/>
      <c r="B214" s="96"/>
      <c r="C214" s="96"/>
      <c r="D214" s="96"/>
      <c r="E214" s="96"/>
      <c r="F214" s="96"/>
      <c r="G214" s="96"/>
      <c r="H214" s="58" t="s">
        <v>68</v>
      </c>
      <c r="I214" s="66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80">
        <f t="shared" si="21"/>
        <v>0</v>
      </c>
    </row>
    <row r="215" spans="1:22" x14ac:dyDescent="0.2">
      <c r="A215" s="85"/>
      <c r="B215" s="96"/>
      <c r="C215" s="96"/>
      <c r="D215" s="96"/>
      <c r="E215" s="96"/>
      <c r="F215" s="96"/>
      <c r="G215" s="96"/>
      <c r="H215" s="58" t="s">
        <v>69</v>
      </c>
      <c r="I215" s="66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80">
        <f t="shared" si="21"/>
        <v>0</v>
      </c>
    </row>
    <row r="216" spans="1:22" x14ac:dyDescent="0.2">
      <c r="A216" s="85"/>
      <c r="B216" s="96"/>
      <c r="C216" s="96"/>
      <c r="D216" s="96"/>
      <c r="E216" s="96"/>
      <c r="F216" s="96"/>
      <c r="G216" s="96"/>
      <c r="H216" s="58" t="s">
        <v>70</v>
      </c>
      <c r="I216" s="66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80">
        <f t="shared" si="21"/>
        <v>0</v>
      </c>
    </row>
    <row r="217" spans="1:22" x14ac:dyDescent="0.2">
      <c r="A217" s="85"/>
      <c r="B217" s="96"/>
      <c r="C217" s="96"/>
      <c r="D217" s="96"/>
      <c r="E217" s="96"/>
      <c r="F217" s="96"/>
      <c r="G217" s="96"/>
      <c r="H217" s="58" t="s">
        <v>71</v>
      </c>
      <c r="I217" s="66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80">
        <f t="shared" si="21"/>
        <v>0</v>
      </c>
    </row>
    <row r="218" spans="1:22" x14ac:dyDescent="0.2">
      <c r="A218" s="85"/>
      <c r="B218" s="96"/>
      <c r="C218" s="96"/>
      <c r="D218" s="96"/>
      <c r="E218" s="96"/>
      <c r="F218" s="96"/>
      <c r="G218" s="96"/>
      <c r="H218" s="58" t="s">
        <v>72</v>
      </c>
      <c r="I218" s="66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80">
        <f t="shared" si="21"/>
        <v>0</v>
      </c>
    </row>
    <row r="219" spans="1:22" x14ac:dyDescent="0.2">
      <c r="A219" s="85"/>
      <c r="B219" s="96"/>
      <c r="C219" s="96"/>
      <c r="D219" s="96"/>
      <c r="E219" s="96"/>
      <c r="F219" s="96"/>
      <c r="G219" s="96"/>
      <c r="H219" s="58" t="s">
        <v>73</v>
      </c>
      <c r="I219" s="66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80">
        <f t="shared" si="21"/>
        <v>0</v>
      </c>
    </row>
    <row r="220" spans="1:22" x14ac:dyDescent="0.2">
      <c r="A220" s="85"/>
      <c r="B220" s="96"/>
      <c r="C220" s="96"/>
      <c r="D220" s="96"/>
      <c r="E220" s="96"/>
      <c r="F220" s="96"/>
      <c r="G220" s="96"/>
      <c r="H220" s="58" t="s">
        <v>74</v>
      </c>
      <c r="I220" s="66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80">
        <f t="shared" si="21"/>
        <v>0</v>
      </c>
    </row>
    <row r="221" spans="1:22" x14ac:dyDescent="0.2">
      <c r="A221" s="85"/>
      <c r="B221" s="96"/>
      <c r="C221" s="96"/>
      <c r="D221" s="96"/>
      <c r="E221" s="96"/>
      <c r="F221" s="96"/>
      <c r="G221" s="96"/>
      <c r="H221" s="58" t="s">
        <v>75</v>
      </c>
      <c r="I221" s="66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80">
        <f t="shared" si="21"/>
        <v>0</v>
      </c>
    </row>
    <row r="222" spans="1:22" x14ac:dyDescent="0.2">
      <c r="A222" s="85"/>
      <c r="B222" s="96"/>
      <c r="C222" s="96"/>
      <c r="D222" s="96"/>
      <c r="E222" s="96"/>
      <c r="F222" s="96"/>
      <c r="G222" s="96"/>
      <c r="H222" s="58" t="s">
        <v>76</v>
      </c>
      <c r="I222" s="66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80">
        <f t="shared" si="21"/>
        <v>0</v>
      </c>
    </row>
    <row r="223" spans="1:22" x14ac:dyDescent="0.2">
      <c r="A223" s="85"/>
      <c r="B223" s="96"/>
      <c r="C223" s="96"/>
      <c r="D223" s="96"/>
      <c r="E223" s="96"/>
      <c r="F223" s="96"/>
      <c r="G223" s="96"/>
      <c r="H223" s="58" t="s">
        <v>77</v>
      </c>
      <c r="I223" s="66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80">
        <f t="shared" si="21"/>
        <v>0</v>
      </c>
    </row>
    <row r="224" spans="1:22" x14ac:dyDescent="0.2">
      <c r="A224" s="85"/>
      <c r="B224" s="96"/>
      <c r="C224" s="96"/>
      <c r="D224" s="96"/>
      <c r="E224" s="96"/>
      <c r="F224" s="96"/>
      <c r="G224" s="96"/>
      <c r="H224" s="58" t="s">
        <v>56</v>
      </c>
      <c r="I224" s="66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80">
        <f t="shared" si="21"/>
        <v>0</v>
      </c>
    </row>
    <row r="225" spans="1:24" s="36" customFormat="1" ht="15.75" x14ac:dyDescent="0.25">
      <c r="A225" s="87" t="s">
        <v>45</v>
      </c>
      <c r="B225" s="3" t="s">
        <v>24</v>
      </c>
      <c r="C225" s="83"/>
      <c r="D225" s="83"/>
      <c r="E225" s="1"/>
      <c r="H225" s="66"/>
      <c r="I225" s="73"/>
      <c r="J225" s="3">
        <f>J227</f>
        <v>148622.57142857142</v>
      </c>
      <c r="K225" s="3">
        <f t="shared" ref="K225:V225" si="23">K227</f>
        <v>148622.57142857142</v>
      </c>
      <c r="L225" s="3">
        <f t="shared" si="23"/>
        <v>148622.57142857142</v>
      </c>
      <c r="M225" s="3">
        <f t="shared" si="23"/>
        <v>148622.57142857142</v>
      </c>
      <c r="N225" s="3">
        <f t="shared" si="23"/>
        <v>148622.57142857142</v>
      </c>
      <c r="O225" s="3">
        <f t="shared" si="23"/>
        <v>148622.57142857142</v>
      </c>
      <c r="P225" s="3">
        <f t="shared" si="23"/>
        <v>148622.57142857142</v>
      </c>
      <c r="Q225" s="3">
        <f t="shared" si="23"/>
        <v>0</v>
      </c>
      <c r="R225" s="3">
        <f t="shared" si="23"/>
        <v>0</v>
      </c>
      <c r="S225" s="3">
        <f t="shared" si="23"/>
        <v>0</v>
      </c>
      <c r="T225" s="3">
        <f t="shared" si="23"/>
        <v>0</v>
      </c>
      <c r="U225" s="3">
        <f t="shared" si="23"/>
        <v>0</v>
      </c>
      <c r="V225" s="3">
        <f t="shared" si="23"/>
        <v>1040357.9999999998</v>
      </c>
      <c r="W225" s="89">
        <f>SUM(J225:U225)-V225</f>
        <v>0</v>
      </c>
    </row>
    <row r="226" spans="1:24" s="3" customFormat="1" ht="15.75" x14ac:dyDescent="0.25">
      <c r="A226" s="3">
        <v>1</v>
      </c>
      <c r="B226" s="96"/>
      <c r="C226" s="88" t="s">
        <v>1221</v>
      </c>
      <c r="D226" s="88" t="s">
        <v>1221</v>
      </c>
      <c r="E226" s="81" t="s">
        <v>1222</v>
      </c>
      <c r="I226" s="51"/>
      <c r="W226" s="89"/>
      <c r="X226" s="61"/>
    </row>
    <row r="227" spans="1:24" x14ac:dyDescent="0.2">
      <c r="A227" s="85"/>
      <c r="B227" s="96"/>
      <c r="C227" s="96"/>
      <c r="D227" s="96"/>
      <c r="E227" s="96"/>
      <c r="F227" s="58" t="s">
        <v>1221</v>
      </c>
      <c r="G227" s="58" t="s">
        <v>1221</v>
      </c>
      <c r="H227" s="36"/>
      <c r="I227" s="73"/>
      <c r="J227" s="74">
        <f t="shared" ref="J227:U227" si="24">SUM(J228:J248)</f>
        <v>148622.57142857142</v>
      </c>
      <c r="K227" s="74">
        <f t="shared" si="24"/>
        <v>148622.57142857142</v>
      </c>
      <c r="L227" s="74">
        <f t="shared" si="24"/>
        <v>148622.57142857142</v>
      </c>
      <c r="M227" s="74">
        <f t="shared" si="24"/>
        <v>148622.57142857142</v>
      </c>
      <c r="N227" s="74">
        <f t="shared" si="24"/>
        <v>148622.57142857142</v>
      </c>
      <c r="O227" s="74">
        <f t="shared" si="24"/>
        <v>148622.57142857142</v>
      </c>
      <c r="P227" s="74">
        <f t="shared" si="24"/>
        <v>148622.57142857142</v>
      </c>
      <c r="Q227" s="74">
        <f t="shared" si="24"/>
        <v>0</v>
      </c>
      <c r="R227" s="74">
        <f t="shared" si="24"/>
        <v>0</v>
      </c>
      <c r="S227" s="74">
        <f t="shared" si="24"/>
        <v>0</v>
      </c>
      <c r="T227" s="74">
        <f t="shared" si="24"/>
        <v>0</v>
      </c>
      <c r="U227" s="74">
        <f t="shared" si="24"/>
        <v>0</v>
      </c>
      <c r="V227" s="75">
        <f>SUM(J227:U227)</f>
        <v>1040357.9999999998</v>
      </c>
      <c r="W227" s="110">
        <f>SUM(J227:U227)-V227</f>
        <v>0</v>
      </c>
      <c r="X227" s="84"/>
    </row>
    <row r="228" spans="1:24" x14ac:dyDescent="0.2">
      <c r="A228" s="85"/>
      <c r="B228" s="96"/>
      <c r="C228" s="96"/>
      <c r="D228" s="96"/>
      <c r="E228" s="96"/>
      <c r="F228" s="96"/>
      <c r="G228" s="96"/>
      <c r="H228" s="65" t="s">
        <v>58</v>
      </c>
      <c r="I228" s="62"/>
      <c r="J228" s="65">
        <v>300</v>
      </c>
      <c r="K228" s="65">
        <v>300</v>
      </c>
      <c r="L228" s="65">
        <v>300</v>
      </c>
      <c r="M228" s="65">
        <v>300</v>
      </c>
      <c r="N228" s="65">
        <v>300</v>
      </c>
      <c r="O228" s="65">
        <v>300</v>
      </c>
      <c r="P228" s="65">
        <v>300</v>
      </c>
      <c r="Q228" s="65"/>
      <c r="R228" s="65"/>
      <c r="S228" s="65"/>
      <c r="T228" s="65"/>
      <c r="U228" s="65"/>
      <c r="V228" s="80">
        <f>SUM(J228:U228)</f>
        <v>2100</v>
      </c>
    </row>
    <row r="229" spans="1:24" x14ac:dyDescent="0.2">
      <c r="A229" s="85"/>
      <c r="B229" s="96"/>
      <c r="C229" s="96"/>
      <c r="D229" s="96"/>
      <c r="E229" s="96"/>
      <c r="F229" s="96"/>
      <c r="G229" s="96"/>
      <c r="H229" s="65" t="s">
        <v>59</v>
      </c>
      <c r="I229" s="62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80">
        <f>SUM(J229:U229)</f>
        <v>0</v>
      </c>
    </row>
    <row r="230" spans="1:24" x14ac:dyDescent="0.2">
      <c r="A230" s="85"/>
      <c r="B230" s="96"/>
      <c r="C230" s="96"/>
      <c r="D230" s="96"/>
      <c r="E230" s="96"/>
      <c r="F230" s="96"/>
      <c r="G230" s="96"/>
      <c r="H230" s="65" t="s">
        <v>60</v>
      </c>
      <c r="I230" s="62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80">
        <f>SUM(J230:U230)</f>
        <v>0</v>
      </c>
    </row>
    <row r="231" spans="1:24" x14ac:dyDescent="0.2">
      <c r="A231" s="85"/>
      <c r="B231" s="96"/>
      <c r="C231" s="96"/>
      <c r="D231" s="96"/>
      <c r="E231" s="96"/>
      <c r="F231" s="96"/>
      <c r="G231" s="96"/>
      <c r="H231" s="65" t="s">
        <v>61</v>
      </c>
      <c r="I231" s="62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80">
        <f>SUM(J231:U231)</f>
        <v>0</v>
      </c>
    </row>
    <row r="232" spans="1:24" x14ac:dyDescent="0.2">
      <c r="A232" s="85"/>
      <c r="B232" s="96"/>
      <c r="C232" s="96"/>
      <c r="D232" s="96"/>
      <c r="E232" s="96"/>
      <c r="F232" s="96"/>
      <c r="G232" s="96"/>
      <c r="H232" s="65" t="s">
        <v>62</v>
      </c>
      <c r="I232" s="62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80">
        <f t="shared" ref="V232:V248" si="25">SUM(J232:U232)</f>
        <v>0</v>
      </c>
    </row>
    <row r="233" spans="1:24" x14ac:dyDescent="0.2">
      <c r="A233" s="85"/>
      <c r="B233" s="96"/>
      <c r="C233" s="96"/>
      <c r="D233" s="96"/>
      <c r="E233" s="96"/>
      <c r="F233" s="96"/>
      <c r="G233" s="96"/>
      <c r="H233" s="65" t="s">
        <v>63</v>
      </c>
      <c r="I233" s="62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80">
        <f t="shared" si="25"/>
        <v>0</v>
      </c>
    </row>
    <row r="234" spans="1:24" x14ac:dyDescent="0.2">
      <c r="A234" s="85"/>
      <c r="B234" s="96"/>
      <c r="C234" s="96"/>
      <c r="D234" s="96"/>
      <c r="E234" s="96"/>
      <c r="F234" s="96"/>
      <c r="G234" s="96"/>
      <c r="H234" s="65" t="s">
        <v>64</v>
      </c>
      <c r="I234" s="66"/>
      <c r="J234" s="65">
        <v>148322.57142857142</v>
      </c>
      <c r="K234" s="65">
        <v>148322.57142857142</v>
      </c>
      <c r="L234" s="65">
        <v>148322.57142857142</v>
      </c>
      <c r="M234" s="65">
        <v>148322.57142857142</v>
      </c>
      <c r="N234" s="65">
        <v>148322.57142857142</v>
      </c>
      <c r="O234" s="65">
        <v>148322.57142857142</v>
      </c>
      <c r="P234" s="65">
        <v>148322.57142857142</v>
      </c>
      <c r="Q234" s="65"/>
      <c r="R234" s="65"/>
      <c r="S234" s="65"/>
      <c r="T234" s="65"/>
      <c r="U234" s="65"/>
      <c r="V234" s="80">
        <f t="shared" si="25"/>
        <v>1038257.9999999998</v>
      </c>
    </row>
    <row r="235" spans="1:24" x14ac:dyDescent="0.2">
      <c r="A235" s="85"/>
      <c r="B235" s="96"/>
      <c r="C235" s="96"/>
      <c r="D235" s="96"/>
      <c r="E235" s="96"/>
      <c r="F235" s="96"/>
      <c r="G235" s="96"/>
      <c r="H235" s="65" t="s">
        <v>65</v>
      </c>
      <c r="I235" s="66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80">
        <f t="shared" si="25"/>
        <v>0</v>
      </c>
    </row>
    <row r="236" spans="1:24" x14ac:dyDescent="0.2">
      <c r="A236" s="85"/>
      <c r="B236" s="96"/>
      <c r="C236" s="96"/>
      <c r="D236" s="96"/>
      <c r="E236" s="96"/>
      <c r="F236" s="96"/>
      <c r="G236" s="96"/>
      <c r="H236" s="65" t="s">
        <v>66</v>
      </c>
      <c r="I236" s="66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80">
        <f t="shared" si="25"/>
        <v>0</v>
      </c>
    </row>
    <row r="237" spans="1:24" x14ac:dyDescent="0.2">
      <c r="A237" s="85"/>
      <c r="B237" s="96"/>
      <c r="C237" s="96"/>
      <c r="D237" s="96"/>
      <c r="E237" s="96"/>
      <c r="F237" s="96"/>
      <c r="G237" s="96"/>
      <c r="H237" s="65" t="s">
        <v>67</v>
      </c>
      <c r="I237" s="66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80">
        <f t="shared" si="25"/>
        <v>0</v>
      </c>
    </row>
    <row r="238" spans="1:24" x14ac:dyDescent="0.2">
      <c r="A238" s="85"/>
      <c r="B238" s="96"/>
      <c r="C238" s="96"/>
      <c r="D238" s="96"/>
      <c r="E238" s="96"/>
      <c r="F238" s="96"/>
      <c r="G238" s="96"/>
      <c r="H238" s="65" t="s">
        <v>68</v>
      </c>
      <c r="I238" s="66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80">
        <f t="shared" si="25"/>
        <v>0</v>
      </c>
    </row>
    <row r="239" spans="1:24" x14ac:dyDescent="0.2">
      <c r="A239" s="85"/>
      <c r="B239" s="96"/>
      <c r="C239" s="96"/>
      <c r="D239" s="96"/>
      <c r="E239" s="96"/>
      <c r="F239" s="96"/>
      <c r="G239" s="96"/>
      <c r="H239" s="65" t="s">
        <v>69</v>
      </c>
      <c r="I239" s="66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80">
        <f t="shared" si="25"/>
        <v>0</v>
      </c>
    </row>
    <row r="240" spans="1:24" x14ac:dyDescent="0.2">
      <c r="A240" s="85"/>
      <c r="B240" s="96"/>
      <c r="C240" s="96"/>
      <c r="D240" s="96"/>
      <c r="E240" s="96"/>
      <c r="F240" s="96"/>
      <c r="G240" s="96"/>
      <c r="H240" s="65" t="s">
        <v>70</v>
      </c>
      <c r="I240" s="66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80">
        <f t="shared" si="25"/>
        <v>0</v>
      </c>
    </row>
    <row r="241" spans="1:24" x14ac:dyDescent="0.2">
      <c r="A241" s="85"/>
      <c r="B241" s="96"/>
      <c r="C241" s="96"/>
      <c r="D241" s="96"/>
      <c r="E241" s="96"/>
      <c r="F241" s="96"/>
      <c r="G241" s="96"/>
      <c r="H241" s="65" t="s">
        <v>71</v>
      </c>
      <c r="I241" s="66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80">
        <f t="shared" si="25"/>
        <v>0</v>
      </c>
    </row>
    <row r="242" spans="1:24" x14ac:dyDescent="0.2">
      <c r="A242" s="85"/>
      <c r="B242" s="96"/>
      <c r="C242" s="96"/>
      <c r="D242" s="96"/>
      <c r="E242" s="96"/>
      <c r="F242" s="96"/>
      <c r="G242" s="96"/>
      <c r="H242" s="65" t="s">
        <v>72</v>
      </c>
      <c r="I242" s="66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80">
        <f t="shared" si="25"/>
        <v>0</v>
      </c>
    </row>
    <row r="243" spans="1:24" x14ac:dyDescent="0.2">
      <c r="A243" s="85"/>
      <c r="B243" s="96"/>
      <c r="C243" s="96"/>
      <c r="D243" s="96"/>
      <c r="E243" s="96"/>
      <c r="F243" s="96"/>
      <c r="G243" s="96"/>
      <c r="H243" s="65" t="s">
        <v>73</v>
      </c>
      <c r="I243" s="66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80">
        <f t="shared" si="25"/>
        <v>0</v>
      </c>
    </row>
    <row r="244" spans="1:24" x14ac:dyDescent="0.2">
      <c r="A244" s="85"/>
      <c r="B244" s="96"/>
      <c r="C244" s="96"/>
      <c r="D244" s="96"/>
      <c r="E244" s="96"/>
      <c r="F244" s="96"/>
      <c r="G244" s="96"/>
      <c r="H244" s="65" t="s">
        <v>74</v>
      </c>
      <c r="I244" s="66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80">
        <f t="shared" si="25"/>
        <v>0</v>
      </c>
    </row>
    <row r="245" spans="1:24" x14ac:dyDescent="0.2">
      <c r="A245" s="85"/>
      <c r="B245" s="96"/>
      <c r="C245" s="96"/>
      <c r="D245" s="96"/>
      <c r="E245" s="96"/>
      <c r="F245" s="96"/>
      <c r="G245" s="96"/>
      <c r="H245" s="65" t="s">
        <v>75</v>
      </c>
      <c r="I245" s="66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80">
        <f t="shared" si="25"/>
        <v>0</v>
      </c>
    </row>
    <row r="246" spans="1:24" x14ac:dyDescent="0.2">
      <c r="A246" s="85"/>
      <c r="B246" s="96"/>
      <c r="C246" s="96"/>
      <c r="D246" s="96"/>
      <c r="E246" s="96"/>
      <c r="F246" s="96"/>
      <c r="G246" s="96"/>
      <c r="H246" s="65" t="s">
        <v>76</v>
      </c>
      <c r="I246" s="66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80">
        <f t="shared" si="25"/>
        <v>0</v>
      </c>
    </row>
    <row r="247" spans="1:24" x14ac:dyDescent="0.2">
      <c r="A247" s="85"/>
      <c r="B247" s="96"/>
      <c r="C247" s="96"/>
      <c r="D247" s="96"/>
      <c r="E247" s="96"/>
      <c r="F247" s="96"/>
      <c r="G247" s="96"/>
      <c r="H247" s="65" t="s">
        <v>77</v>
      </c>
      <c r="I247" s="66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80">
        <f t="shared" si="25"/>
        <v>0</v>
      </c>
    </row>
    <row r="248" spans="1:24" x14ac:dyDescent="0.2">
      <c r="A248" s="85"/>
      <c r="B248" s="96"/>
      <c r="C248" s="96"/>
      <c r="D248" s="96"/>
      <c r="E248" s="96"/>
      <c r="F248" s="96"/>
      <c r="G248" s="96"/>
      <c r="H248" s="65" t="s">
        <v>56</v>
      </c>
      <c r="I248" s="62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80">
        <f t="shared" si="25"/>
        <v>0</v>
      </c>
    </row>
    <row r="249" spans="1:24" s="36" customFormat="1" ht="15.75" x14ac:dyDescent="0.25">
      <c r="A249" s="92" t="s">
        <v>46</v>
      </c>
      <c r="B249" s="35" t="s">
        <v>25</v>
      </c>
      <c r="C249" s="83"/>
      <c r="D249" s="83"/>
      <c r="E249" s="1"/>
      <c r="H249" s="66"/>
      <c r="I249" s="73"/>
      <c r="J249" s="3">
        <f>J251+J274+J297+J366+J320+J343</f>
        <v>30059.910000000003</v>
      </c>
      <c r="K249" s="3">
        <f t="shared" ref="K249:V249" si="26">K251+K274+K297+K366+K320+K343</f>
        <v>34660.11</v>
      </c>
      <c r="L249" s="3">
        <f t="shared" si="26"/>
        <v>43046.55</v>
      </c>
      <c r="M249" s="3">
        <f t="shared" si="26"/>
        <v>63300.69</v>
      </c>
      <c r="N249" s="3">
        <f t="shared" si="26"/>
        <v>113496.93</v>
      </c>
      <c r="O249" s="3">
        <f t="shared" si="26"/>
        <v>84426.93</v>
      </c>
      <c r="P249" s="3">
        <f t="shared" si="26"/>
        <v>28530.93</v>
      </c>
      <c r="Q249" s="3">
        <f t="shared" si="26"/>
        <v>31284.93</v>
      </c>
      <c r="R249" s="3">
        <f t="shared" si="26"/>
        <v>30978.93</v>
      </c>
      <c r="S249" s="3">
        <f t="shared" si="26"/>
        <v>31692.93</v>
      </c>
      <c r="T249" s="3">
        <f t="shared" si="26"/>
        <v>26082.93</v>
      </c>
      <c r="U249" s="3">
        <f t="shared" si="26"/>
        <v>26082.93</v>
      </c>
      <c r="V249" s="3">
        <f t="shared" si="26"/>
        <v>543644.69999999995</v>
      </c>
      <c r="W249" s="89">
        <f>SUM(J249:U249)-V249</f>
        <v>0</v>
      </c>
    </row>
    <row r="250" spans="1:24" s="3" customFormat="1" ht="15.75" x14ac:dyDescent="0.25">
      <c r="A250" s="3">
        <v>1</v>
      </c>
      <c r="B250" s="96"/>
      <c r="C250" s="88" t="s">
        <v>1223</v>
      </c>
      <c r="D250" s="88" t="s">
        <v>1223</v>
      </c>
      <c r="E250" s="81" t="s">
        <v>1224</v>
      </c>
      <c r="I250" s="51"/>
      <c r="W250" s="89"/>
      <c r="X250" s="61"/>
    </row>
    <row r="251" spans="1:24" x14ac:dyDescent="0.2">
      <c r="A251" s="85"/>
      <c r="B251" s="96"/>
      <c r="C251" s="96"/>
      <c r="D251" s="96"/>
      <c r="E251" s="96"/>
      <c r="F251" s="58" t="s">
        <v>1223</v>
      </c>
      <c r="G251" s="58" t="s">
        <v>1223</v>
      </c>
      <c r="H251" s="36"/>
      <c r="I251" s="73"/>
      <c r="J251" s="74">
        <f t="shared" ref="J251:U251" si="27">SUM(J252:J272)</f>
        <v>12822.93</v>
      </c>
      <c r="K251" s="74">
        <f t="shared" si="27"/>
        <v>12822.93</v>
      </c>
      <c r="L251" s="74">
        <f t="shared" si="27"/>
        <v>12822.93</v>
      </c>
      <c r="M251" s="74">
        <f t="shared" si="27"/>
        <v>12822.93</v>
      </c>
      <c r="N251" s="74">
        <f t="shared" si="27"/>
        <v>12822.93</v>
      </c>
      <c r="O251" s="74">
        <f t="shared" si="27"/>
        <v>12822.93</v>
      </c>
      <c r="P251" s="74">
        <f t="shared" si="27"/>
        <v>12822.93</v>
      </c>
      <c r="Q251" s="74">
        <f t="shared" si="27"/>
        <v>12822.93</v>
      </c>
      <c r="R251" s="74">
        <f t="shared" si="27"/>
        <v>12822.93</v>
      </c>
      <c r="S251" s="74">
        <f t="shared" si="27"/>
        <v>12822.93</v>
      </c>
      <c r="T251" s="74">
        <f t="shared" si="27"/>
        <v>12822.93</v>
      </c>
      <c r="U251" s="74">
        <f t="shared" si="27"/>
        <v>12822.93</v>
      </c>
      <c r="V251" s="75">
        <f>SUM(J251:U251)</f>
        <v>153875.15999999997</v>
      </c>
      <c r="W251" s="110">
        <f>SUM(J251:U251)-V251</f>
        <v>0</v>
      </c>
      <c r="X251" s="84"/>
    </row>
    <row r="252" spans="1:24" x14ac:dyDescent="0.2">
      <c r="A252" s="85"/>
      <c r="B252" s="96"/>
      <c r="C252" s="96"/>
      <c r="D252" s="96"/>
      <c r="E252" s="96"/>
      <c r="F252" s="96"/>
      <c r="G252" s="96"/>
      <c r="H252" s="65" t="s">
        <v>58</v>
      </c>
      <c r="I252" s="62"/>
      <c r="J252" s="65">
        <v>12822.93</v>
      </c>
      <c r="K252" s="65">
        <v>12822.93</v>
      </c>
      <c r="L252" s="65">
        <v>12822.93</v>
      </c>
      <c r="M252" s="65">
        <v>12822.93</v>
      </c>
      <c r="N252" s="65">
        <v>12822.93</v>
      </c>
      <c r="O252" s="65">
        <v>12822.93</v>
      </c>
      <c r="P252" s="65">
        <v>12822.93</v>
      </c>
      <c r="Q252" s="65">
        <v>12822.93</v>
      </c>
      <c r="R252" s="65">
        <v>12822.93</v>
      </c>
      <c r="S252" s="65">
        <v>12822.93</v>
      </c>
      <c r="T252" s="65">
        <v>12822.93</v>
      </c>
      <c r="U252" s="65">
        <v>12822.93</v>
      </c>
      <c r="V252" s="80">
        <f>SUM(J252:U252)</f>
        <v>153875.15999999997</v>
      </c>
    </row>
    <row r="253" spans="1:24" x14ac:dyDescent="0.2">
      <c r="A253" s="85"/>
      <c r="B253" s="96"/>
      <c r="C253" s="96"/>
      <c r="D253" s="96"/>
      <c r="E253" s="96"/>
      <c r="F253" s="96"/>
      <c r="G253" s="96"/>
      <c r="H253" s="65" t="s">
        <v>59</v>
      </c>
      <c r="I253" s="62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80">
        <f t="shared" ref="V253:V272" si="28">SUM(J253:U253)</f>
        <v>0</v>
      </c>
    </row>
    <row r="254" spans="1:24" x14ac:dyDescent="0.2">
      <c r="A254" s="85"/>
      <c r="B254" s="96"/>
      <c r="C254" s="96"/>
      <c r="D254" s="96"/>
      <c r="E254" s="96"/>
      <c r="F254" s="96"/>
      <c r="G254" s="96"/>
      <c r="H254" s="65" t="s">
        <v>60</v>
      </c>
      <c r="I254" s="62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80">
        <f t="shared" si="28"/>
        <v>0</v>
      </c>
    </row>
    <row r="255" spans="1:24" x14ac:dyDescent="0.2">
      <c r="A255" s="85"/>
      <c r="B255" s="96"/>
      <c r="C255" s="96"/>
      <c r="D255" s="96"/>
      <c r="E255" s="96"/>
      <c r="F255" s="96"/>
      <c r="G255" s="96"/>
      <c r="H255" s="65" t="s">
        <v>61</v>
      </c>
      <c r="I255" s="62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80">
        <f t="shared" si="28"/>
        <v>0</v>
      </c>
    </row>
    <row r="256" spans="1:24" x14ac:dyDescent="0.2">
      <c r="A256" s="85"/>
      <c r="B256" s="96"/>
      <c r="C256" s="96"/>
      <c r="D256" s="96"/>
      <c r="E256" s="96"/>
      <c r="F256" s="96"/>
      <c r="G256" s="96"/>
      <c r="H256" s="65" t="s">
        <v>62</v>
      </c>
      <c r="I256" s="62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80">
        <f t="shared" si="28"/>
        <v>0</v>
      </c>
    </row>
    <row r="257" spans="1:22" x14ac:dyDescent="0.2">
      <c r="A257" s="85"/>
      <c r="B257" s="96"/>
      <c r="C257" s="96"/>
      <c r="D257" s="96"/>
      <c r="E257" s="96"/>
      <c r="F257" s="96"/>
      <c r="G257" s="96"/>
      <c r="H257" s="65" t="s">
        <v>63</v>
      </c>
      <c r="I257" s="62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80">
        <f t="shared" si="28"/>
        <v>0</v>
      </c>
    </row>
    <row r="258" spans="1:22" x14ac:dyDescent="0.2">
      <c r="A258" s="85"/>
      <c r="B258" s="96"/>
      <c r="C258" s="96"/>
      <c r="D258" s="96"/>
      <c r="E258" s="96"/>
      <c r="F258" s="96"/>
      <c r="G258" s="96"/>
      <c r="H258" s="65" t="s">
        <v>64</v>
      </c>
      <c r="I258" s="66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80">
        <f t="shared" si="28"/>
        <v>0</v>
      </c>
    </row>
    <row r="259" spans="1:22" x14ac:dyDescent="0.2">
      <c r="A259" s="85"/>
      <c r="B259" s="96"/>
      <c r="C259" s="96"/>
      <c r="D259" s="96"/>
      <c r="E259" s="96"/>
      <c r="F259" s="96"/>
      <c r="G259" s="96"/>
      <c r="H259" s="65" t="s">
        <v>65</v>
      </c>
      <c r="I259" s="66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80">
        <f t="shared" si="28"/>
        <v>0</v>
      </c>
    </row>
    <row r="260" spans="1:22" x14ac:dyDescent="0.2">
      <c r="A260" s="85"/>
      <c r="B260" s="96"/>
      <c r="C260" s="96"/>
      <c r="D260" s="96"/>
      <c r="E260" s="96"/>
      <c r="F260" s="96"/>
      <c r="G260" s="96"/>
      <c r="H260" s="65" t="s">
        <v>66</v>
      </c>
      <c r="I260" s="66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80">
        <f t="shared" si="28"/>
        <v>0</v>
      </c>
    </row>
    <row r="261" spans="1:22" x14ac:dyDescent="0.2">
      <c r="A261" s="85"/>
      <c r="B261" s="96"/>
      <c r="C261" s="96"/>
      <c r="D261" s="96"/>
      <c r="E261" s="96"/>
      <c r="F261" s="96"/>
      <c r="G261" s="96"/>
      <c r="H261" s="65" t="s">
        <v>67</v>
      </c>
      <c r="I261" s="66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80">
        <f t="shared" si="28"/>
        <v>0</v>
      </c>
    </row>
    <row r="262" spans="1:22" x14ac:dyDescent="0.2">
      <c r="A262" s="85"/>
      <c r="B262" s="96"/>
      <c r="C262" s="96"/>
      <c r="D262" s="96"/>
      <c r="E262" s="96"/>
      <c r="F262" s="96"/>
      <c r="G262" s="96"/>
      <c r="H262" s="65" t="s">
        <v>68</v>
      </c>
      <c r="I262" s="66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80">
        <f t="shared" si="28"/>
        <v>0</v>
      </c>
    </row>
    <row r="263" spans="1:22" x14ac:dyDescent="0.2">
      <c r="A263" s="85"/>
      <c r="B263" s="96"/>
      <c r="C263" s="96"/>
      <c r="D263" s="96"/>
      <c r="E263" s="96"/>
      <c r="F263" s="96"/>
      <c r="G263" s="96"/>
      <c r="H263" s="65" t="s">
        <v>69</v>
      </c>
      <c r="I263" s="66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80">
        <f t="shared" si="28"/>
        <v>0</v>
      </c>
    </row>
    <row r="264" spans="1:22" x14ac:dyDescent="0.2">
      <c r="A264" s="85"/>
      <c r="B264" s="96"/>
      <c r="C264" s="96"/>
      <c r="D264" s="96"/>
      <c r="E264" s="96"/>
      <c r="F264" s="96"/>
      <c r="G264" s="96"/>
      <c r="H264" s="65" t="s">
        <v>70</v>
      </c>
      <c r="I264" s="66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80">
        <f t="shared" si="28"/>
        <v>0</v>
      </c>
    </row>
    <row r="265" spans="1:22" x14ac:dyDescent="0.2">
      <c r="A265" s="85"/>
      <c r="B265" s="96"/>
      <c r="C265" s="96"/>
      <c r="D265" s="96"/>
      <c r="E265" s="96"/>
      <c r="F265" s="96"/>
      <c r="G265" s="96"/>
      <c r="H265" s="65" t="s">
        <v>71</v>
      </c>
      <c r="I265" s="66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80">
        <f t="shared" si="28"/>
        <v>0</v>
      </c>
    </row>
    <row r="266" spans="1:22" x14ac:dyDescent="0.2">
      <c r="A266" s="85"/>
      <c r="B266" s="96"/>
      <c r="C266" s="96"/>
      <c r="D266" s="96"/>
      <c r="E266" s="96"/>
      <c r="F266" s="96"/>
      <c r="G266" s="96"/>
      <c r="H266" s="65" t="s">
        <v>72</v>
      </c>
      <c r="I266" s="66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80">
        <f t="shared" si="28"/>
        <v>0</v>
      </c>
    </row>
    <row r="267" spans="1:22" x14ac:dyDescent="0.2">
      <c r="A267" s="85"/>
      <c r="B267" s="96"/>
      <c r="C267" s="96"/>
      <c r="D267" s="96"/>
      <c r="E267" s="96"/>
      <c r="F267" s="96"/>
      <c r="G267" s="96"/>
      <c r="H267" s="65" t="s">
        <v>73</v>
      </c>
      <c r="I267" s="66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80">
        <f t="shared" si="28"/>
        <v>0</v>
      </c>
    </row>
    <row r="268" spans="1:22" x14ac:dyDescent="0.2">
      <c r="A268" s="85"/>
      <c r="B268" s="96"/>
      <c r="C268" s="96"/>
      <c r="D268" s="96"/>
      <c r="E268" s="96"/>
      <c r="F268" s="96"/>
      <c r="G268" s="96"/>
      <c r="H268" s="65" t="s">
        <v>74</v>
      </c>
      <c r="I268" s="66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80">
        <f t="shared" si="28"/>
        <v>0</v>
      </c>
    </row>
    <row r="269" spans="1:22" x14ac:dyDescent="0.2">
      <c r="A269" s="85"/>
      <c r="B269" s="96"/>
      <c r="C269" s="96"/>
      <c r="D269" s="96"/>
      <c r="E269" s="96"/>
      <c r="F269" s="96"/>
      <c r="G269" s="96"/>
      <c r="H269" s="65" t="s">
        <v>75</v>
      </c>
      <c r="I269" s="66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80">
        <f t="shared" si="28"/>
        <v>0</v>
      </c>
    </row>
    <row r="270" spans="1:22" x14ac:dyDescent="0.2">
      <c r="A270" s="85"/>
      <c r="B270" s="96"/>
      <c r="C270" s="96"/>
      <c r="D270" s="96"/>
      <c r="E270" s="96"/>
      <c r="F270" s="96"/>
      <c r="G270" s="96"/>
      <c r="H270" s="65" t="s">
        <v>76</v>
      </c>
      <c r="I270" s="66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80">
        <f t="shared" si="28"/>
        <v>0</v>
      </c>
    </row>
    <row r="271" spans="1:22" x14ac:dyDescent="0.2">
      <c r="A271" s="85"/>
      <c r="B271" s="96"/>
      <c r="C271" s="96"/>
      <c r="D271" s="96"/>
      <c r="E271" s="96"/>
      <c r="F271" s="96"/>
      <c r="G271" s="96"/>
      <c r="H271" s="65" t="s">
        <v>77</v>
      </c>
      <c r="I271" s="66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80">
        <f t="shared" si="28"/>
        <v>0</v>
      </c>
    </row>
    <row r="272" spans="1:22" x14ac:dyDescent="0.2">
      <c r="A272" s="85"/>
      <c r="B272" s="96"/>
      <c r="C272" s="96"/>
      <c r="D272" s="96"/>
      <c r="E272" s="96"/>
      <c r="F272" s="96"/>
      <c r="G272" s="96"/>
      <c r="H272" s="65" t="s">
        <v>56</v>
      </c>
      <c r="I272" s="62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80">
        <f t="shared" si="28"/>
        <v>0</v>
      </c>
    </row>
    <row r="273" spans="1:24" ht="15.75" x14ac:dyDescent="0.25">
      <c r="A273" s="3">
        <v>2</v>
      </c>
      <c r="B273" s="96"/>
      <c r="C273" s="88" t="s">
        <v>1242</v>
      </c>
      <c r="D273" s="88" t="s">
        <v>1242</v>
      </c>
      <c r="E273" s="81" t="s">
        <v>1243</v>
      </c>
      <c r="F273" s="3"/>
      <c r="G273" s="3"/>
      <c r="H273" s="3"/>
      <c r="I273" s="62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80"/>
    </row>
    <row r="274" spans="1:24" x14ac:dyDescent="0.2">
      <c r="A274" s="85"/>
      <c r="B274" s="96"/>
      <c r="C274" s="96"/>
      <c r="D274" s="96"/>
      <c r="E274" s="96"/>
      <c r="F274" s="58" t="s">
        <v>1242</v>
      </c>
      <c r="G274" s="58" t="s">
        <v>1242</v>
      </c>
      <c r="H274" s="36"/>
      <c r="I274" s="73"/>
      <c r="J274" s="74">
        <f t="shared" ref="J274:U274" si="29">SUM(J275:J295)</f>
        <v>2653.02</v>
      </c>
      <c r="K274" s="74">
        <f t="shared" si="29"/>
        <v>2653.02</v>
      </c>
      <c r="L274" s="74">
        <f t="shared" si="29"/>
        <v>2653.02</v>
      </c>
      <c r="M274" s="74">
        <f t="shared" si="29"/>
        <v>2653.02</v>
      </c>
      <c r="N274" s="74">
        <f t="shared" si="29"/>
        <v>0</v>
      </c>
      <c r="O274" s="74">
        <f t="shared" si="29"/>
        <v>0</v>
      </c>
      <c r="P274" s="74">
        <f t="shared" si="29"/>
        <v>0</v>
      </c>
      <c r="Q274" s="74">
        <f t="shared" si="29"/>
        <v>0</v>
      </c>
      <c r="R274" s="74">
        <f t="shared" si="29"/>
        <v>0</v>
      </c>
      <c r="S274" s="74">
        <f t="shared" si="29"/>
        <v>0</v>
      </c>
      <c r="T274" s="74">
        <f t="shared" si="29"/>
        <v>0</v>
      </c>
      <c r="U274" s="74">
        <f t="shared" si="29"/>
        <v>0</v>
      </c>
      <c r="V274" s="75">
        <f>SUM(J274:U274)</f>
        <v>10612.08</v>
      </c>
      <c r="W274" s="110">
        <f>SUM(J274:U274)-V274</f>
        <v>0</v>
      </c>
      <c r="X274" s="84"/>
    </row>
    <row r="275" spans="1:24" x14ac:dyDescent="0.2">
      <c r="A275" s="85"/>
      <c r="B275" s="96"/>
      <c r="C275" s="96"/>
      <c r="D275" s="96"/>
      <c r="E275" s="96"/>
      <c r="F275" s="96"/>
      <c r="G275" s="96"/>
      <c r="H275" s="65" t="s">
        <v>58</v>
      </c>
      <c r="I275" s="62"/>
      <c r="J275" s="65">
        <v>2653.02</v>
      </c>
      <c r="K275" s="65">
        <v>2653.02</v>
      </c>
      <c r="L275" s="65">
        <v>2653.02</v>
      </c>
      <c r="M275" s="65">
        <v>2653.02</v>
      </c>
      <c r="N275" s="65">
        <v>0</v>
      </c>
      <c r="O275" s="65">
        <v>0</v>
      </c>
      <c r="P275" s="65">
        <v>0</v>
      </c>
      <c r="Q275" s="65">
        <v>0</v>
      </c>
      <c r="R275" s="65">
        <v>0</v>
      </c>
      <c r="S275" s="65">
        <v>0</v>
      </c>
      <c r="T275" s="65">
        <v>0</v>
      </c>
      <c r="U275" s="65">
        <v>0</v>
      </c>
      <c r="V275" s="80">
        <f>SUM(J275:U275)</f>
        <v>10612.08</v>
      </c>
    </row>
    <row r="276" spans="1:24" x14ac:dyDescent="0.2">
      <c r="A276" s="85"/>
      <c r="B276" s="96"/>
      <c r="C276" s="96"/>
      <c r="D276" s="96"/>
      <c r="E276" s="96"/>
      <c r="F276" s="96"/>
      <c r="G276" s="96"/>
      <c r="H276" s="65" t="s">
        <v>59</v>
      </c>
      <c r="I276" s="62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80">
        <f>SUM(J276:U276)</f>
        <v>0</v>
      </c>
    </row>
    <row r="277" spans="1:24" x14ac:dyDescent="0.2">
      <c r="A277" s="85"/>
      <c r="B277" s="96"/>
      <c r="C277" s="96"/>
      <c r="D277" s="96"/>
      <c r="E277" s="96"/>
      <c r="F277" s="96"/>
      <c r="G277" s="96"/>
      <c r="H277" s="65" t="s">
        <v>60</v>
      </c>
      <c r="I277" s="62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80">
        <f>SUM(J277:U277)</f>
        <v>0</v>
      </c>
    </row>
    <row r="278" spans="1:24" x14ac:dyDescent="0.2">
      <c r="A278" s="85"/>
      <c r="B278" s="96"/>
      <c r="C278" s="96"/>
      <c r="D278" s="96"/>
      <c r="E278" s="96"/>
      <c r="F278" s="96"/>
      <c r="G278" s="96"/>
      <c r="H278" s="65" t="s">
        <v>61</v>
      </c>
      <c r="I278" s="62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80">
        <f t="shared" ref="V278:V295" si="30">SUM(J278:U278)</f>
        <v>0</v>
      </c>
    </row>
    <row r="279" spans="1:24" x14ac:dyDescent="0.2">
      <c r="A279" s="85"/>
      <c r="B279" s="96"/>
      <c r="C279" s="96"/>
      <c r="D279" s="96"/>
      <c r="E279" s="96"/>
      <c r="F279" s="96"/>
      <c r="G279" s="96"/>
      <c r="H279" s="65" t="s">
        <v>62</v>
      </c>
      <c r="I279" s="62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80">
        <f t="shared" si="30"/>
        <v>0</v>
      </c>
    </row>
    <row r="280" spans="1:24" x14ac:dyDescent="0.2">
      <c r="A280" s="85"/>
      <c r="B280" s="96"/>
      <c r="C280" s="96"/>
      <c r="D280" s="96"/>
      <c r="E280" s="96"/>
      <c r="F280" s="96"/>
      <c r="G280" s="96"/>
      <c r="H280" s="65" t="s">
        <v>63</v>
      </c>
      <c r="I280" s="62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80">
        <f t="shared" si="30"/>
        <v>0</v>
      </c>
    </row>
    <row r="281" spans="1:24" x14ac:dyDescent="0.2">
      <c r="A281" s="85"/>
      <c r="B281" s="96"/>
      <c r="C281" s="96"/>
      <c r="D281" s="96"/>
      <c r="E281" s="96"/>
      <c r="F281" s="96"/>
      <c r="G281" s="96"/>
      <c r="H281" s="65" t="s">
        <v>64</v>
      </c>
      <c r="I281" s="66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80">
        <f t="shared" si="30"/>
        <v>0</v>
      </c>
    </row>
    <row r="282" spans="1:24" x14ac:dyDescent="0.2">
      <c r="A282" s="85"/>
      <c r="B282" s="96"/>
      <c r="C282" s="96"/>
      <c r="D282" s="96"/>
      <c r="E282" s="96"/>
      <c r="F282" s="96"/>
      <c r="G282" s="96"/>
      <c r="H282" s="65" t="s">
        <v>65</v>
      </c>
      <c r="I282" s="66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80">
        <f t="shared" si="30"/>
        <v>0</v>
      </c>
    </row>
    <row r="283" spans="1:24" x14ac:dyDescent="0.2">
      <c r="A283" s="85"/>
      <c r="B283" s="96"/>
      <c r="C283" s="96"/>
      <c r="D283" s="96"/>
      <c r="E283" s="96"/>
      <c r="F283" s="96"/>
      <c r="G283" s="96"/>
      <c r="H283" s="65" t="s">
        <v>66</v>
      </c>
      <c r="I283" s="66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80">
        <f t="shared" si="30"/>
        <v>0</v>
      </c>
    </row>
    <row r="284" spans="1:24" x14ac:dyDescent="0.2">
      <c r="A284" s="85"/>
      <c r="B284" s="96"/>
      <c r="C284" s="96"/>
      <c r="D284" s="96"/>
      <c r="E284" s="96"/>
      <c r="F284" s="96"/>
      <c r="G284" s="96"/>
      <c r="H284" s="65" t="s">
        <v>67</v>
      </c>
      <c r="I284" s="66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80">
        <f t="shared" si="30"/>
        <v>0</v>
      </c>
    </row>
    <row r="285" spans="1:24" x14ac:dyDescent="0.2">
      <c r="A285" s="85"/>
      <c r="B285" s="96"/>
      <c r="C285" s="96"/>
      <c r="D285" s="96"/>
      <c r="E285" s="96"/>
      <c r="F285" s="96"/>
      <c r="G285" s="96"/>
      <c r="H285" s="65" t="s">
        <v>68</v>
      </c>
      <c r="I285" s="66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80">
        <f t="shared" si="30"/>
        <v>0</v>
      </c>
    </row>
    <row r="286" spans="1:24" x14ac:dyDescent="0.2">
      <c r="A286" s="85"/>
      <c r="B286" s="96"/>
      <c r="C286" s="96"/>
      <c r="D286" s="96"/>
      <c r="E286" s="96"/>
      <c r="F286" s="96"/>
      <c r="G286" s="96"/>
      <c r="H286" s="65" t="s">
        <v>69</v>
      </c>
      <c r="I286" s="66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80">
        <f t="shared" si="30"/>
        <v>0</v>
      </c>
    </row>
    <row r="287" spans="1:24" x14ac:dyDescent="0.2">
      <c r="A287" s="85"/>
      <c r="B287" s="96"/>
      <c r="C287" s="96"/>
      <c r="D287" s="96"/>
      <c r="E287" s="96"/>
      <c r="F287" s="96"/>
      <c r="G287" s="96"/>
      <c r="H287" s="65" t="s">
        <v>70</v>
      </c>
      <c r="I287" s="66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80">
        <f t="shared" si="30"/>
        <v>0</v>
      </c>
    </row>
    <row r="288" spans="1:24" x14ac:dyDescent="0.2">
      <c r="A288" s="85"/>
      <c r="B288" s="96"/>
      <c r="C288" s="96"/>
      <c r="D288" s="96"/>
      <c r="E288" s="96"/>
      <c r="F288" s="96"/>
      <c r="G288" s="96"/>
      <c r="H288" s="65" t="s">
        <v>71</v>
      </c>
      <c r="I288" s="66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80">
        <f t="shared" si="30"/>
        <v>0</v>
      </c>
    </row>
    <row r="289" spans="1:24" x14ac:dyDescent="0.2">
      <c r="A289" s="85"/>
      <c r="B289" s="96"/>
      <c r="C289" s="96"/>
      <c r="D289" s="96"/>
      <c r="E289" s="96"/>
      <c r="F289" s="96"/>
      <c r="G289" s="96"/>
      <c r="H289" s="65" t="s">
        <v>72</v>
      </c>
      <c r="I289" s="66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80">
        <f t="shared" si="30"/>
        <v>0</v>
      </c>
    </row>
    <row r="290" spans="1:24" x14ac:dyDescent="0.2">
      <c r="A290" s="85"/>
      <c r="B290" s="96"/>
      <c r="C290" s="96"/>
      <c r="D290" s="96"/>
      <c r="E290" s="96"/>
      <c r="F290" s="96"/>
      <c r="G290" s="96"/>
      <c r="H290" s="65" t="s">
        <v>73</v>
      </c>
      <c r="I290" s="66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80">
        <f t="shared" si="30"/>
        <v>0</v>
      </c>
    </row>
    <row r="291" spans="1:24" x14ac:dyDescent="0.2">
      <c r="A291" s="85"/>
      <c r="B291" s="96"/>
      <c r="C291" s="96"/>
      <c r="D291" s="96"/>
      <c r="E291" s="96"/>
      <c r="F291" s="96"/>
      <c r="G291" s="96"/>
      <c r="H291" s="65" t="s">
        <v>74</v>
      </c>
      <c r="I291" s="66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80">
        <f t="shared" si="30"/>
        <v>0</v>
      </c>
    </row>
    <row r="292" spans="1:24" x14ac:dyDescent="0.2">
      <c r="A292" s="85"/>
      <c r="B292" s="96"/>
      <c r="C292" s="96"/>
      <c r="D292" s="96"/>
      <c r="E292" s="96"/>
      <c r="F292" s="96"/>
      <c r="G292" s="96"/>
      <c r="H292" s="65" t="s">
        <v>75</v>
      </c>
      <c r="I292" s="66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80">
        <f t="shared" si="30"/>
        <v>0</v>
      </c>
    </row>
    <row r="293" spans="1:24" x14ac:dyDescent="0.2">
      <c r="A293" s="85"/>
      <c r="B293" s="96"/>
      <c r="C293" s="96"/>
      <c r="D293" s="96"/>
      <c r="E293" s="96"/>
      <c r="F293" s="96"/>
      <c r="G293" s="96"/>
      <c r="H293" s="65" t="s">
        <v>76</v>
      </c>
      <c r="I293" s="66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80">
        <f t="shared" si="30"/>
        <v>0</v>
      </c>
    </row>
    <row r="294" spans="1:24" x14ac:dyDescent="0.2">
      <c r="A294" s="85"/>
      <c r="B294" s="96"/>
      <c r="C294" s="96"/>
      <c r="D294" s="96"/>
      <c r="E294" s="96"/>
      <c r="F294" s="96"/>
      <c r="G294" s="96"/>
      <c r="H294" s="65" t="s">
        <v>77</v>
      </c>
      <c r="I294" s="66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80">
        <f t="shared" si="30"/>
        <v>0</v>
      </c>
    </row>
    <row r="295" spans="1:24" x14ac:dyDescent="0.2">
      <c r="A295" s="85"/>
      <c r="B295" s="96"/>
      <c r="C295" s="96"/>
      <c r="D295" s="96"/>
      <c r="E295" s="96"/>
      <c r="F295" s="96"/>
      <c r="G295" s="96"/>
      <c r="H295" s="65" t="s">
        <v>56</v>
      </c>
      <c r="I295" s="62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80">
        <f t="shared" si="30"/>
        <v>0</v>
      </c>
    </row>
    <row r="296" spans="1:24" ht="15.75" x14ac:dyDescent="0.25">
      <c r="A296" s="3">
        <v>3</v>
      </c>
      <c r="B296" s="96"/>
      <c r="C296" s="88" t="s">
        <v>1244</v>
      </c>
      <c r="D296" s="88" t="s">
        <v>1244</v>
      </c>
      <c r="E296" s="81" t="s">
        <v>1245</v>
      </c>
      <c r="F296" s="3"/>
      <c r="G296" s="3"/>
      <c r="H296" s="3"/>
      <c r="I296" s="62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80"/>
    </row>
    <row r="297" spans="1:24" x14ac:dyDescent="0.2">
      <c r="A297" s="85"/>
      <c r="B297" s="96"/>
      <c r="C297" s="96"/>
      <c r="D297" s="96"/>
      <c r="E297" s="96"/>
      <c r="F297" s="58" t="s">
        <v>1244</v>
      </c>
      <c r="G297" s="58" t="s">
        <v>1244</v>
      </c>
      <c r="H297" s="36"/>
      <c r="I297" s="73"/>
      <c r="J297" s="74">
        <f>SUM(J298:J318)</f>
        <v>0</v>
      </c>
      <c r="K297" s="74">
        <f t="shared" ref="K297:U297" si="31">SUM(K298:K318)</f>
        <v>0</v>
      </c>
      <c r="L297" s="74">
        <f t="shared" si="31"/>
        <v>2266.44</v>
      </c>
      <c r="M297" s="74">
        <f t="shared" si="31"/>
        <v>2266.44</v>
      </c>
      <c r="N297" s="74">
        <f t="shared" si="31"/>
        <v>56100</v>
      </c>
      <c r="O297" s="74">
        <f t="shared" si="31"/>
        <v>56100</v>
      </c>
      <c r="P297" s="74">
        <f t="shared" si="31"/>
        <v>0</v>
      </c>
      <c r="Q297" s="74">
        <f t="shared" si="31"/>
        <v>0</v>
      </c>
      <c r="R297" s="74">
        <f t="shared" si="31"/>
        <v>0</v>
      </c>
      <c r="S297" s="74">
        <f t="shared" si="31"/>
        <v>0</v>
      </c>
      <c r="T297" s="74">
        <f t="shared" si="31"/>
        <v>0</v>
      </c>
      <c r="U297" s="74">
        <f t="shared" si="31"/>
        <v>0</v>
      </c>
      <c r="V297" s="75">
        <f>SUM(J297:U297)</f>
        <v>116732.88</v>
      </c>
      <c r="W297" s="110">
        <f>SUM(J297:U297)-V297</f>
        <v>0</v>
      </c>
      <c r="X297" s="84"/>
    </row>
    <row r="298" spans="1:24" x14ac:dyDescent="0.2">
      <c r="A298" s="85"/>
      <c r="B298" s="96"/>
      <c r="C298" s="96"/>
      <c r="D298" s="96"/>
      <c r="E298" s="96"/>
      <c r="F298" s="96"/>
      <c r="G298" s="96"/>
      <c r="H298" s="65" t="s">
        <v>58</v>
      </c>
      <c r="I298" s="62"/>
      <c r="J298" s="65">
        <v>0</v>
      </c>
      <c r="K298" s="65">
        <v>0</v>
      </c>
      <c r="L298" s="65">
        <v>2266.44</v>
      </c>
      <c r="M298" s="65">
        <v>2266.44</v>
      </c>
      <c r="N298" s="65">
        <v>5100</v>
      </c>
      <c r="O298" s="65">
        <v>5100</v>
      </c>
      <c r="P298" s="65">
        <v>0</v>
      </c>
      <c r="Q298" s="65">
        <v>0</v>
      </c>
      <c r="R298" s="65">
        <v>0</v>
      </c>
      <c r="S298" s="65">
        <v>0</v>
      </c>
      <c r="T298" s="65">
        <v>0</v>
      </c>
      <c r="U298" s="65">
        <v>0</v>
      </c>
      <c r="V298" s="80">
        <f>SUM(J298:U298)</f>
        <v>14732.880000000001</v>
      </c>
    </row>
    <row r="299" spans="1:24" x14ac:dyDescent="0.2">
      <c r="A299" s="85"/>
      <c r="B299" s="96"/>
      <c r="C299" s="96"/>
      <c r="D299" s="96"/>
      <c r="E299" s="96"/>
      <c r="F299" s="96"/>
      <c r="G299" s="96"/>
      <c r="H299" s="65" t="s">
        <v>59</v>
      </c>
      <c r="I299" s="62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80">
        <f t="shared" ref="V299:V318" si="32">SUM(J299:U299)</f>
        <v>0</v>
      </c>
    </row>
    <row r="300" spans="1:24" x14ac:dyDescent="0.2">
      <c r="A300" s="85"/>
      <c r="B300" s="96"/>
      <c r="C300" s="96"/>
      <c r="D300" s="96"/>
      <c r="E300" s="96"/>
      <c r="F300" s="96"/>
      <c r="G300" s="96"/>
      <c r="H300" s="65" t="s">
        <v>60</v>
      </c>
      <c r="I300" s="62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80">
        <f t="shared" si="32"/>
        <v>0</v>
      </c>
    </row>
    <row r="301" spans="1:24" x14ac:dyDescent="0.2">
      <c r="A301" s="85"/>
      <c r="B301" s="96"/>
      <c r="C301" s="96"/>
      <c r="D301" s="96"/>
      <c r="E301" s="96"/>
      <c r="F301" s="96"/>
      <c r="G301" s="96"/>
      <c r="H301" s="65" t="s">
        <v>61</v>
      </c>
      <c r="I301" s="62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80">
        <f t="shared" si="32"/>
        <v>0</v>
      </c>
    </row>
    <row r="302" spans="1:24" x14ac:dyDescent="0.2">
      <c r="A302" s="85"/>
      <c r="B302" s="96"/>
      <c r="C302" s="96"/>
      <c r="D302" s="96"/>
      <c r="E302" s="96"/>
      <c r="F302" s="96"/>
      <c r="G302" s="96"/>
      <c r="H302" s="65" t="s">
        <v>62</v>
      </c>
      <c r="I302" s="62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80">
        <f t="shared" si="32"/>
        <v>0</v>
      </c>
    </row>
    <row r="303" spans="1:24" x14ac:dyDescent="0.2">
      <c r="A303" s="85"/>
      <c r="B303" s="96"/>
      <c r="C303" s="96"/>
      <c r="D303" s="96"/>
      <c r="E303" s="96"/>
      <c r="F303" s="96"/>
      <c r="G303" s="96"/>
      <c r="H303" s="65" t="s">
        <v>63</v>
      </c>
      <c r="I303" s="62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80">
        <f t="shared" si="32"/>
        <v>0</v>
      </c>
    </row>
    <row r="304" spans="1:24" x14ac:dyDescent="0.2">
      <c r="A304" s="85"/>
      <c r="B304" s="96"/>
      <c r="C304" s="96"/>
      <c r="D304" s="96"/>
      <c r="E304" s="96"/>
      <c r="F304" s="96"/>
      <c r="G304" s="96"/>
      <c r="H304" s="65" t="s">
        <v>64</v>
      </c>
      <c r="I304" s="66"/>
      <c r="J304" s="65">
        <v>0</v>
      </c>
      <c r="K304" s="65">
        <v>0</v>
      </c>
      <c r="L304" s="65">
        <v>0</v>
      </c>
      <c r="M304" s="65">
        <v>0</v>
      </c>
      <c r="N304" s="65">
        <v>51000</v>
      </c>
      <c r="O304" s="65">
        <v>51000</v>
      </c>
      <c r="P304" s="65">
        <v>0</v>
      </c>
      <c r="Q304" s="65">
        <v>0</v>
      </c>
      <c r="R304" s="65">
        <v>0</v>
      </c>
      <c r="S304" s="65">
        <v>0</v>
      </c>
      <c r="T304" s="65">
        <v>0</v>
      </c>
      <c r="U304" s="65">
        <v>0</v>
      </c>
      <c r="V304" s="80">
        <f t="shared" si="32"/>
        <v>102000</v>
      </c>
    </row>
    <row r="305" spans="1:24" x14ac:dyDescent="0.2">
      <c r="A305" s="85"/>
      <c r="B305" s="96"/>
      <c r="C305" s="96"/>
      <c r="D305" s="96"/>
      <c r="E305" s="96"/>
      <c r="F305" s="96"/>
      <c r="G305" s="96"/>
      <c r="H305" s="65" t="s">
        <v>65</v>
      </c>
      <c r="I305" s="66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80">
        <f t="shared" si="32"/>
        <v>0</v>
      </c>
    </row>
    <row r="306" spans="1:24" x14ac:dyDescent="0.2">
      <c r="A306" s="85"/>
      <c r="B306" s="96"/>
      <c r="C306" s="96"/>
      <c r="D306" s="96"/>
      <c r="E306" s="96"/>
      <c r="F306" s="96"/>
      <c r="G306" s="96"/>
      <c r="H306" s="65" t="s">
        <v>66</v>
      </c>
      <c r="I306" s="66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80">
        <f t="shared" si="32"/>
        <v>0</v>
      </c>
    </row>
    <row r="307" spans="1:24" x14ac:dyDescent="0.2">
      <c r="A307" s="85"/>
      <c r="B307" s="96"/>
      <c r="C307" s="96"/>
      <c r="D307" s="96"/>
      <c r="E307" s="96"/>
      <c r="F307" s="96"/>
      <c r="G307" s="96"/>
      <c r="H307" s="65" t="s">
        <v>67</v>
      </c>
      <c r="I307" s="66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80">
        <f t="shared" si="32"/>
        <v>0</v>
      </c>
    </row>
    <row r="308" spans="1:24" x14ac:dyDescent="0.2">
      <c r="A308" s="85"/>
      <c r="B308" s="96"/>
      <c r="C308" s="96"/>
      <c r="D308" s="96"/>
      <c r="E308" s="96"/>
      <c r="F308" s="96"/>
      <c r="G308" s="96"/>
      <c r="H308" s="65" t="s">
        <v>68</v>
      </c>
      <c r="I308" s="66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80">
        <f t="shared" si="32"/>
        <v>0</v>
      </c>
    </row>
    <row r="309" spans="1:24" x14ac:dyDescent="0.2">
      <c r="A309" s="85"/>
      <c r="B309" s="96"/>
      <c r="C309" s="96"/>
      <c r="D309" s="96"/>
      <c r="E309" s="96"/>
      <c r="F309" s="96"/>
      <c r="G309" s="96"/>
      <c r="H309" s="65" t="s">
        <v>69</v>
      </c>
      <c r="I309" s="66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80">
        <f t="shared" si="32"/>
        <v>0</v>
      </c>
    </row>
    <row r="310" spans="1:24" x14ac:dyDescent="0.2">
      <c r="A310" s="85"/>
      <c r="B310" s="96"/>
      <c r="C310" s="96"/>
      <c r="D310" s="96"/>
      <c r="E310" s="96"/>
      <c r="F310" s="96"/>
      <c r="G310" s="96"/>
      <c r="H310" s="65" t="s">
        <v>70</v>
      </c>
      <c r="I310" s="66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80">
        <f t="shared" si="32"/>
        <v>0</v>
      </c>
    </row>
    <row r="311" spans="1:24" x14ac:dyDescent="0.2">
      <c r="A311" s="85"/>
      <c r="B311" s="96"/>
      <c r="C311" s="96"/>
      <c r="D311" s="96"/>
      <c r="E311" s="96"/>
      <c r="F311" s="96"/>
      <c r="G311" s="96"/>
      <c r="H311" s="65" t="s">
        <v>71</v>
      </c>
      <c r="I311" s="66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80">
        <f t="shared" si="32"/>
        <v>0</v>
      </c>
    </row>
    <row r="312" spans="1:24" x14ac:dyDescent="0.2">
      <c r="A312" s="85"/>
      <c r="B312" s="96"/>
      <c r="C312" s="96"/>
      <c r="D312" s="96"/>
      <c r="E312" s="96"/>
      <c r="F312" s="96"/>
      <c r="G312" s="96"/>
      <c r="H312" s="65" t="s">
        <v>72</v>
      </c>
      <c r="I312" s="66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80">
        <f t="shared" si="32"/>
        <v>0</v>
      </c>
    </row>
    <row r="313" spans="1:24" x14ac:dyDescent="0.2">
      <c r="A313" s="85"/>
      <c r="B313" s="96"/>
      <c r="C313" s="96"/>
      <c r="D313" s="96"/>
      <c r="E313" s="96"/>
      <c r="F313" s="96"/>
      <c r="G313" s="96"/>
      <c r="H313" s="65" t="s">
        <v>73</v>
      </c>
      <c r="I313" s="66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80">
        <f t="shared" si="32"/>
        <v>0</v>
      </c>
    </row>
    <row r="314" spans="1:24" x14ac:dyDescent="0.2">
      <c r="A314" s="85"/>
      <c r="B314" s="96"/>
      <c r="C314" s="96"/>
      <c r="D314" s="96"/>
      <c r="E314" s="96"/>
      <c r="F314" s="96"/>
      <c r="G314" s="96"/>
      <c r="H314" s="65" t="s">
        <v>74</v>
      </c>
      <c r="I314" s="66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80">
        <f t="shared" si="32"/>
        <v>0</v>
      </c>
    </row>
    <row r="315" spans="1:24" x14ac:dyDescent="0.2">
      <c r="A315" s="85"/>
      <c r="B315" s="96"/>
      <c r="C315" s="96"/>
      <c r="D315" s="96"/>
      <c r="E315" s="96"/>
      <c r="F315" s="96"/>
      <c r="G315" s="96"/>
      <c r="H315" s="65" t="s">
        <v>75</v>
      </c>
      <c r="I315" s="66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80">
        <f t="shared" si="32"/>
        <v>0</v>
      </c>
    </row>
    <row r="316" spans="1:24" x14ac:dyDescent="0.2">
      <c r="A316" s="85"/>
      <c r="B316" s="96"/>
      <c r="C316" s="96"/>
      <c r="D316" s="96"/>
      <c r="E316" s="96"/>
      <c r="F316" s="96"/>
      <c r="G316" s="96"/>
      <c r="H316" s="65" t="s">
        <v>76</v>
      </c>
      <c r="I316" s="66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80">
        <f t="shared" si="32"/>
        <v>0</v>
      </c>
    </row>
    <row r="317" spans="1:24" x14ac:dyDescent="0.2">
      <c r="A317" s="85"/>
      <c r="B317" s="96"/>
      <c r="C317" s="96"/>
      <c r="D317" s="96"/>
      <c r="E317" s="96"/>
      <c r="F317" s="96"/>
      <c r="G317" s="96"/>
      <c r="H317" s="65" t="s">
        <v>77</v>
      </c>
      <c r="I317" s="66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80">
        <f t="shared" si="32"/>
        <v>0</v>
      </c>
    </row>
    <row r="318" spans="1:24" x14ac:dyDescent="0.2">
      <c r="A318" s="85"/>
      <c r="B318" s="96"/>
      <c r="C318" s="96"/>
      <c r="D318" s="96"/>
      <c r="E318" s="96"/>
      <c r="F318" s="96"/>
      <c r="G318" s="96"/>
      <c r="H318" s="65" t="s">
        <v>56</v>
      </c>
      <c r="I318" s="62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80">
        <f t="shared" si="32"/>
        <v>0</v>
      </c>
    </row>
    <row r="319" spans="1:24" ht="15.75" x14ac:dyDescent="0.25">
      <c r="A319" s="3">
        <v>4</v>
      </c>
      <c r="B319" s="96"/>
      <c r="C319" s="88" t="s">
        <v>1246</v>
      </c>
      <c r="D319" s="88" t="s">
        <v>1246</v>
      </c>
      <c r="E319" s="81" t="s">
        <v>1247</v>
      </c>
      <c r="F319" s="3"/>
      <c r="G319" s="3"/>
      <c r="H319" s="3"/>
      <c r="I319" s="62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80"/>
    </row>
    <row r="320" spans="1:24" x14ac:dyDescent="0.2">
      <c r="A320" s="85"/>
      <c r="B320" s="96"/>
      <c r="C320" s="96"/>
      <c r="D320" s="96"/>
      <c r="E320" s="96"/>
      <c r="F320" s="58" t="s">
        <v>1246</v>
      </c>
      <c r="G320" s="58" t="s">
        <v>1246</v>
      </c>
      <c r="H320" s="36"/>
      <c r="I320" s="73"/>
      <c r="J320" s="74">
        <f>SUM(J321:J341)</f>
        <v>824.16</v>
      </c>
      <c r="K320" s="74">
        <f t="shared" ref="K320:U320" si="33">SUM(K321:K341)</f>
        <v>824.16</v>
      </c>
      <c r="L320" s="74">
        <f t="shared" si="33"/>
        <v>824.16</v>
      </c>
      <c r="M320" s="74">
        <f t="shared" si="33"/>
        <v>30600</v>
      </c>
      <c r="N320" s="74">
        <f t="shared" si="33"/>
        <v>30600</v>
      </c>
      <c r="O320" s="74">
        <f t="shared" si="33"/>
        <v>0</v>
      </c>
      <c r="P320" s="74">
        <f t="shared" si="33"/>
        <v>0</v>
      </c>
      <c r="Q320" s="74">
        <f t="shared" si="33"/>
        <v>0</v>
      </c>
      <c r="R320" s="74">
        <f t="shared" si="33"/>
        <v>0</v>
      </c>
      <c r="S320" s="74">
        <f t="shared" si="33"/>
        <v>0</v>
      </c>
      <c r="T320" s="74">
        <f t="shared" si="33"/>
        <v>0</v>
      </c>
      <c r="U320" s="74">
        <f t="shared" si="33"/>
        <v>0</v>
      </c>
      <c r="V320" s="75">
        <f>SUM(J320:U320)</f>
        <v>63672.480000000003</v>
      </c>
      <c r="W320" s="110">
        <f>SUM(J320:U320)-V320</f>
        <v>0</v>
      </c>
      <c r="X320" s="84"/>
    </row>
    <row r="321" spans="1:22" x14ac:dyDescent="0.2">
      <c r="A321" s="85"/>
      <c r="B321" s="96"/>
      <c r="C321" s="96"/>
      <c r="D321" s="96"/>
      <c r="E321" s="96"/>
      <c r="F321" s="96"/>
      <c r="G321" s="96"/>
      <c r="H321" s="65" t="s">
        <v>58</v>
      </c>
      <c r="I321" s="62"/>
      <c r="J321" s="65">
        <v>824.16</v>
      </c>
      <c r="K321" s="65">
        <v>824.16</v>
      </c>
      <c r="L321" s="65">
        <v>824.16</v>
      </c>
      <c r="M321" s="65">
        <v>5100</v>
      </c>
      <c r="N321" s="65">
        <v>5100</v>
      </c>
      <c r="O321" s="65">
        <v>0</v>
      </c>
      <c r="P321" s="65">
        <v>0</v>
      </c>
      <c r="Q321" s="65">
        <v>0</v>
      </c>
      <c r="R321" s="65">
        <v>0</v>
      </c>
      <c r="S321" s="65">
        <v>0</v>
      </c>
      <c r="T321" s="65">
        <v>0</v>
      </c>
      <c r="U321" s="65">
        <v>0</v>
      </c>
      <c r="V321" s="80">
        <f>SUM(J321:U321)</f>
        <v>12672.48</v>
      </c>
    </row>
    <row r="322" spans="1:22" x14ac:dyDescent="0.2">
      <c r="A322" s="85"/>
      <c r="B322" s="96"/>
      <c r="C322" s="96"/>
      <c r="D322" s="96"/>
      <c r="E322" s="96"/>
      <c r="F322" s="96"/>
      <c r="G322" s="96"/>
      <c r="H322" s="65" t="s">
        <v>59</v>
      </c>
      <c r="I322" s="62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80">
        <f t="shared" ref="V322:V341" si="34">SUM(J322:U322)</f>
        <v>0</v>
      </c>
    </row>
    <row r="323" spans="1:22" x14ac:dyDescent="0.2">
      <c r="A323" s="85"/>
      <c r="B323" s="96"/>
      <c r="C323" s="96"/>
      <c r="D323" s="96"/>
      <c r="E323" s="96"/>
      <c r="F323" s="96"/>
      <c r="G323" s="96"/>
      <c r="H323" s="65" t="s">
        <v>60</v>
      </c>
      <c r="I323" s="62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80">
        <f t="shared" si="34"/>
        <v>0</v>
      </c>
    </row>
    <row r="324" spans="1:22" x14ac:dyDescent="0.2">
      <c r="A324" s="85"/>
      <c r="B324" s="96"/>
      <c r="C324" s="96"/>
      <c r="D324" s="96"/>
      <c r="E324" s="96"/>
      <c r="F324" s="96"/>
      <c r="G324" s="96"/>
      <c r="H324" s="65" t="s">
        <v>61</v>
      </c>
      <c r="I324" s="62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80">
        <f t="shared" si="34"/>
        <v>0</v>
      </c>
    </row>
    <row r="325" spans="1:22" x14ac:dyDescent="0.2">
      <c r="A325" s="85"/>
      <c r="B325" s="96"/>
      <c r="C325" s="96"/>
      <c r="D325" s="96"/>
      <c r="E325" s="96"/>
      <c r="F325" s="96"/>
      <c r="G325" s="96"/>
      <c r="H325" s="65" t="s">
        <v>62</v>
      </c>
      <c r="I325" s="62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80">
        <f t="shared" si="34"/>
        <v>0</v>
      </c>
    </row>
    <row r="326" spans="1:22" x14ac:dyDescent="0.2">
      <c r="A326" s="85"/>
      <c r="B326" s="96"/>
      <c r="C326" s="96"/>
      <c r="D326" s="96"/>
      <c r="E326" s="96"/>
      <c r="F326" s="96"/>
      <c r="G326" s="96"/>
      <c r="H326" s="65" t="s">
        <v>63</v>
      </c>
      <c r="I326" s="62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80">
        <f t="shared" si="34"/>
        <v>0</v>
      </c>
    </row>
    <row r="327" spans="1:22" x14ac:dyDescent="0.2">
      <c r="A327" s="85"/>
      <c r="B327" s="96"/>
      <c r="C327" s="96"/>
      <c r="D327" s="96"/>
      <c r="E327" s="96"/>
      <c r="F327" s="96"/>
      <c r="G327" s="96"/>
      <c r="H327" s="65" t="s">
        <v>64</v>
      </c>
      <c r="I327" s="66"/>
      <c r="J327" s="65">
        <v>0</v>
      </c>
      <c r="K327" s="65">
        <v>0</v>
      </c>
      <c r="L327" s="65">
        <v>0</v>
      </c>
      <c r="M327" s="65">
        <v>25500</v>
      </c>
      <c r="N327" s="65">
        <v>25500</v>
      </c>
      <c r="O327" s="65">
        <v>0</v>
      </c>
      <c r="P327" s="65">
        <v>0</v>
      </c>
      <c r="Q327" s="65">
        <v>0</v>
      </c>
      <c r="R327" s="65">
        <v>0</v>
      </c>
      <c r="S327" s="65">
        <v>0</v>
      </c>
      <c r="T327" s="65">
        <v>0</v>
      </c>
      <c r="U327" s="65">
        <v>0</v>
      </c>
      <c r="V327" s="80">
        <f t="shared" si="34"/>
        <v>51000</v>
      </c>
    </row>
    <row r="328" spans="1:22" x14ac:dyDescent="0.2">
      <c r="A328" s="85"/>
      <c r="B328" s="96"/>
      <c r="C328" s="96"/>
      <c r="D328" s="96"/>
      <c r="E328" s="96"/>
      <c r="F328" s="96"/>
      <c r="G328" s="96"/>
      <c r="H328" s="65" t="s">
        <v>65</v>
      </c>
      <c r="I328" s="66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80">
        <f t="shared" si="34"/>
        <v>0</v>
      </c>
    </row>
    <row r="329" spans="1:22" x14ac:dyDescent="0.2">
      <c r="A329" s="85"/>
      <c r="B329" s="96"/>
      <c r="C329" s="96"/>
      <c r="D329" s="96"/>
      <c r="E329" s="96"/>
      <c r="F329" s="96"/>
      <c r="G329" s="96"/>
      <c r="H329" s="65" t="s">
        <v>66</v>
      </c>
      <c r="I329" s="66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80">
        <f t="shared" si="34"/>
        <v>0</v>
      </c>
    </row>
    <row r="330" spans="1:22" x14ac:dyDescent="0.2">
      <c r="A330" s="85"/>
      <c r="B330" s="96"/>
      <c r="C330" s="96"/>
      <c r="D330" s="96"/>
      <c r="E330" s="96"/>
      <c r="F330" s="96"/>
      <c r="G330" s="96"/>
      <c r="H330" s="65" t="s">
        <v>67</v>
      </c>
      <c r="I330" s="66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80">
        <f t="shared" si="34"/>
        <v>0</v>
      </c>
    </row>
    <row r="331" spans="1:22" x14ac:dyDescent="0.2">
      <c r="A331" s="85"/>
      <c r="B331" s="96"/>
      <c r="C331" s="96"/>
      <c r="D331" s="96"/>
      <c r="E331" s="96"/>
      <c r="F331" s="96"/>
      <c r="G331" s="96"/>
      <c r="H331" s="65" t="s">
        <v>68</v>
      </c>
      <c r="I331" s="66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80">
        <f t="shared" si="34"/>
        <v>0</v>
      </c>
    </row>
    <row r="332" spans="1:22" x14ac:dyDescent="0.2">
      <c r="A332" s="85"/>
      <c r="B332" s="96"/>
      <c r="C332" s="96"/>
      <c r="D332" s="96"/>
      <c r="E332" s="96"/>
      <c r="F332" s="96"/>
      <c r="G332" s="96"/>
      <c r="H332" s="65" t="s">
        <v>69</v>
      </c>
      <c r="I332" s="66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80">
        <f t="shared" si="34"/>
        <v>0</v>
      </c>
    </row>
    <row r="333" spans="1:22" x14ac:dyDescent="0.2">
      <c r="A333" s="85"/>
      <c r="B333" s="96"/>
      <c r="C333" s="96"/>
      <c r="D333" s="96"/>
      <c r="E333" s="96"/>
      <c r="F333" s="96"/>
      <c r="G333" s="96"/>
      <c r="H333" s="65" t="s">
        <v>70</v>
      </c>
      <c r="I333" s="66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80">
        <f t="shared" si="34"/>
        <v>0</v>
      </c>
    </row>
    <row r="334" spans="1:22" x14ac:dyDescent="0.2">
      <c r="A334" s="85"/>
      <c r="B334" s="96"/>
      <c r="C334" s="96"/>
      <c r="D334" s="96"/>
      <c r="E334" s="96"/>
      <c r="F334" s="96"/>
      <c r="G334" s="96"/>
      <c r="H334" s="65" t="s">
        <v>71</v>
      </c>
      <c r="I334" s="66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80">
        <f t="shared" si="34"/>
        <v>0</v>
      </c>
    </row>
    <row r="335" spans="1:22" x14ac:dyDescent="0.2">
      <c r="A335" s="85"/>
      <c r="B335" s="96"/>
      <c r="C335" s="96"/>
      <c r="D335" s="96"/>
      <c r="E335" s="96"/>
      <c r="F335" s="96"/>
      <c r="G335" s="96"/>
      <c r="H335" s="65" t="s">
        <v>72</v>
      </c>
      <c r="I335" s="66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80">
        <f t="shared" si="34"/>
        <v>0</v>
      </c>
    </row>
    <row r="336" spans="1:22" x14ac:dyDescent="0.2">
      <c r="A336" s="85"/>
      <c r="B336" s="96"/>
      <c r="C336" s="96"/>
      <c r="D336" s="96"/>
      <c r="E336" s="96"/>
      <c r="F336" s="96"/>
      <c r="G336" s="96"/>
      <c r="H336" s="65" t="s">
        <v>73</v>
      </c>
      <c r="I336" s="66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80">
        <f t="shared" si="34"/>
        <v>0</v>
      </c>
    </row>
    <row r="337" spans="1:24" x14ac:dyDescent="0.2">
      <c r="A337" s="85"/>
      <c r="B337" s="96"/>
      <c r="C337" s="96"/>
      <c r="D337" s="96"/>
      <c r="E337" s="96"/>
      <c r="F337" s="96"/>
      <c r="G337" s="96"/>
      <c r="H337" s="65" t="s">
        <v>74</v>
      </c>
      <c r="I337" s="66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80">
        <f t="shared" si="34"/>
        <v>0</v>
      </c>
    </row>
    <row r="338" spans="1:24" x14ac:dyDescent="0.2">
      <c r="A338" s="85"/>
      <c r="B338" s="96"/>
      <c r="C338" s="96"/>
      <c r="D338" s="96"/>
      <c r="E338" s="96"/>
      <c r="F338" s="96"/>
      <c r="G338" s="96"/>
      <c r="H338" s="65" t="s">
        <v>75</v>
      </c>
      <c r="I338" s="66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80">
        <f t="shared" si="34"/>
        <v>0</v>
      </c>
    </row>
    <row r="339" spans="1:24" x14ac:dyDescent="0.2">
      <c r="A339" s="85"/>
      <c r="B339" s="96"/>
      <c r="C339" s="96"/>
      <c r="D339" s="96"/>
      <c r="E339" s="96"/>
      <c r="F339" s="96"/>
      <c r="G339" s="96"/>
      <c r="H339" s="65" t="s">
        <v>76</v>
      </c>
      <c r="I339" s="66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80">
        <f t="shared" si="34"/>
        <v>0</v>
      </c>
    </row>
    <row r="340" spans="1:24" x14ac:dyDescent="0.2">
      <c r="A340" s="85"/>
      <c r="B340" s="96"/>
      <c r="C340" s="96"/>
      <c r="D340" s="96"/>
      <c r="E340" s="96"/>
      <c r="F340" s="96"/>
      <c r="G340" s="96"/>
      <c r="H340" s="65" t="s">
        <v>77</v>
      </c>
      <c r="I340" s="66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80">
        <f t="shared" si="34"/>
        <v>0</v>
      </c>
    </row>
    <row r="341" spans="1:24" x14ac:dyDescent="0.2">
      <c r="A341" s="85"/>
      <c r="B341" s="96"/>
      <c r="C341" s="96"/>
      <c r="D341" s="96"/>
      <c r="E341" s="96"/>
      <c r="F341" s="96"/>
      <c r="G341" s="96"/>
      <c r="H341" s="65" t="s">
        <v>56</v>
      </c>
      <c r="I341" s="62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80">
        <f t="shared" si="34"/>
        <v>0</v>
      </c>
    </row>
    <row r="342" spans="1:24" ht="15.75" x14ac:dyDescent="0.25">
      <c r="A342" s="3">
        <v>5</v>
      </c>
      <c r="B342" s="96"/>
      <c r="C342" s="88" t="s">
        <v>1252</v>
      </c>
      <c r="D342" s="88" t="s">
        <v>1252</v>
      </c>
      <c r="E342" s="81" t="s">
        <v>1253</v>
      </c>
      <c r="F342" s="3"/>
      <c r="G342" s="3"/>
      <c r="H342" s="3"/>
      <c r="I342" s="62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80"/>
    </row>
    <row r="343" spans="1:24" x14ac:dyDescent="0.2">
      <c r="A343" s="85"/>
      <c r="B343" s="96"/>
      <c r="C343" s="96"/>
      <c r="D343" s="96"/>
      <c r="E343" s="96"/>
      <c r="F343" s="58" t="s">
        <v>1254</v>
      </c>
      <c r="G343" s="58" t="s">
        <v>1254</v>
      </c>
      <c r="H343" s="36"/>
      <c r="I343" s="73"/>
      <c r="J343" s="74">
        <f>SUM(J344:J364)</f>
        <v>11209.800000000001</v>
      </c>
      <c r="K343" s="74">
        <f t="shared" ref="K343:U343" si="35">SUM(K344:K364)</f>
        <v>14790</v>
      </c>
      <c r="L343" s="74">
        <f t="shared" si="35"/>
        <v>20910</v>
      </c>
      <c r="M343" s="74">
        <f t="shared" si="35"/>
        <v>11796.300000000001</v>
      </c>
      <c r="N343" s="74">
        <f t="shared" si="35"/>
        <v>10404</v>
      </c>
      <c r="O343" s="74">
        <f t="shared" si="35"/>
        <v>11934</v>
      </c>
      <c r="P343" s="74">
        <f t="shared" si="35"/>
        <v>12138</v>
      </c>
      <c r="Q343" s="74">
        <f t="shared" si="35"/>
        <v>15300</v>
      </c>
      <c r="R343" s="74">
        <f t="shared" si="35"/>
        <v>15606</v>
      </c>
      <c r="S343" s="74">
        <f t="shared" si="35"/>
        <v>15504</v>
      </c>
      <c r="T343" s="74">
        <f t="shared" si="35"/>
        <v>10710</v>
      </c>
      <c r="U343" s="74">
        <f t="shared" si="35"/>
        <v>10710</v>
      </c>
      <c r="V343" s="75">
        <f>SUM(J343:U343)</f>
        <v>161012.1</v>
      </c>
      <c r="W343" s="110">
        <f>SUM(J343:U343)-V343</f>
        <v>0</v>
      </c>
      <c r="X343" s="84"/>
    </row>
    <row r="344" spans="1:24" x14ac:dyDescent="0.2">
      <c r="A344" s="85"/>
      <c r="B344" s="96"/>
      <c r="C344" s="96"/>
      <c r="D344" s="96"/>
      <c r="E344" s="96"/>
      <c r="F344" s="96"/>
      <c r="G344" s="96"/>
      <c r="H344" s="65" t="s">
        <v>58</v>
      </c>
      <c r="I344" s="62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80">
        <f>SUM(J344:U344)</f>
        <v>0</v>
      </c>
    </row>
    <row r="345" spans="1:24" x14ac:dyDescent="0.2">
      <c r="A345" s="85"/>
      <c r="B345" s="96"/>
      <c r="C345" s="96"/>
      <c r="D345" s="96"/>
      <c r="E345" s="96"/>
      <c r="F345" s="96"/>
      <c r="G345" s="96"/>
      <c r="H345" s="65" t="s">
        <v>59</v>
      </c>
      <c r="I345" s="62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80">
        <f t="shared" ref="V345:V364" si="36">SUM(J345:U345)</f>
        <v>0</v>
      </c>
    </row>
    <row r="346" spans="1:24" x14ac:dyDescent="0.2">
      <c r="A346" s="85"/>
      <c r="B346" s="96"/>
      <c r="C346" s="96"/>
      <c r="D346" s="96"/>
      <c r="E346" s="96"/>
      <c r="F346" s="96"/>
      <c r="G346" s="96"/>
      <c r="H346" s="65" t="s">
        <v>60</v>
      </c>
      <c r="I346" s="62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80">
        <f t="shared" si="36"/>
        <v>0</v>
      </c>
    </row>
    <row r="347" spans="1:24" x14ac:dyDescent="0.2">
      <c r="A347" s="85"/>
      <c r="B347" s="96"/>
      <c r="C347" s="96"/>
      <c r="D347" s="96"/>
      <c r="E347" s="96"/>
      <c r="F347" s="96"/>
      <c r="G347" s="96"/>
      <c r="H347" s="65" t="s">
        <v>61</v>
      </c>
      <c r="I347" s="62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80">
        <f t="shared" si="36"/>
        <v>0</v>
      </c>
    </row>
    <row r="348" spans="1:24" x14ac:dyDescent="0.2">
      <c r="A348" s="85"/>
      <c r="B348" s="96"/>
      <c r="C348" s="96"/>
      <c r="D348" s="96"/>
      <c r="E348" s="96"/>
      <c r="F348" s="96"/>
      <c r="G348" s="96"/>
      <c r="H348" s="65" t="s">
        <v>62</v>
      </c>
      <c r="I348" s="62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80">
        <f t="shared" si="36"/>
        <v>0</v>
      </c>
    </row>
    <row r="349" spans="1:24" x14ac:dyDescent="0.2">
      <c r="A349" s="85"/>
      <c r="B349" s="96"/>
      <c r="C349" s="96"/>
      <c r="D349" s="96"/>
      <c r="E349" s="96"/>
      <c r="F349" s="96"/>
      <c r="G349" s="96"/>
      <c r="H349" s="65" t="s">
        <v>63</v>
      </c>
      <c r="I349" s="62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80">
        <f t="shared" si="36"/>
        <v>0</v>
      </c>
    </row>
    <row r="350" spans="1:24" x14ac:dyDescent="0.2">
      <c r="A350" s="85"/>
      <c r="B350" s="96"/>
      <c r="C350" s="96"/>
      <c r="D350" s="96"/>
      <c r="E350" s="96"/>
      <c r="F350" s="96"/>
      <c r="G350" s="96"/>
      <c r="H350" s="65" t="s">
        <v>64</v>
      </c>
      <c r="I350" s="66"/>
      <c r="J350" s="65">
        <v>11209.800000000001</v>
      </c>
      <c r="K350" s="65">
        <v>14790</v>
      </c>
      <c r="L350" s="65">
        <v>20910</v>
      </c>
      <c r="M350" s="65">
        <v>11796.300000000001</v>
      </c>
      <c r="N350" s="65">
        <v>10404</v>
      </c>
      <c r="O350" s="65">
        <v>11934</v>
      </c>
      <c r="P350" s="65">
        <v>12138</v>
      </c>
      <c r="Q350" s="65">
        <v>15300</v>
      </c>
      <c r="R350" s="65">
        <v>15606</v>
      </c>
      <c r="S350" s="65">
        <v>15504</v>
      </c>
      <c r="T350" s="65">
        <v>10710</v>
      </c>
      <c r="U350" s="65">
        <v>10710</v>
      </c>
      <c r="V350" s="80">
        <f t="shared" si="36"/>
        <v>161012.1</v>
      </c>
    </row>
    <row r="351" spans="1:24" x14ac:dyDescent="0.2">
      <c r="A351" s="85"/>
      <c r="B351" s="96"/>
      <c r="C351" s="96"/>
      <c r="D351" s="96"/>
      <c r="E351" s="96"/>
      <c r="F351" s="96"/>
      <c r="G351" s="96"/>
      <c r="H351" s="65" t="s">
        <v>65</v>
      </c>
      <c r="I351" s="66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80">
        <f t="shared" si="36"/>
        <v>0</v>
      </c>
    </row>
    <row r="352" spans="1:24" x14ac:dyDescent="0.2">
      <c r="A352" s="85"/>
      <c r="B352" s="96"/>
      <c r="C352" s="96"/>
      <c r="D352" s="96"/>
      <c r="E352" s="96"/>
      <c r="F352" s="96"/>
      <c r="G352" s="96"/>
      <c r="H352" s="65" t="s">
        <v>66</v>
      </c>
      <c r="I352" s="66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80">
        <f t="shared" si="36"/>
        <v>0</v>
      </c>
    </row>
    <row r="353" spans="1:24" x14ac:dyDescent="0.2">
      <c r="A353" s="85"/>
      <c r="B353" s="96"/>
      <c r="C353" s="96"/>
      <c r="D353" s="96"/>
      <c r="E353" s="96"/>
      <c r="F353" s="96"/>
      <c r="G353" s="96"/>
      <c r="H353" s="65" t="s">
        <v>67</v>
      </c>
      <c r="I353" s="66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80">
        <f t="shared" si="36"/>
        <v>0</v>
      </c>
    </row>
    <row r="354" spans="1:24" x14ac:dyDescent="0.2">
      <c r="A354" s="85"/>
      <c r="B354" s="96"/>
      <c r="C354" s="96"/>
      <c r="D354" s="96"/>
      <c r="E354" s="96"/>
      <c r="F354" s="96"/>
      <c r="G354" s="96"/>
      <c r="H354" s="65" t="s">
        <v>68</v>
      </c>
      <c r="I354" s="66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80">
        <f t="shared" si="36"/>
        <v>0</v>
      </c>
    </row>
    <row r="355" spans="1:24" x14ac:dyDescent="0.2">
      <c r="A355" s="85"/>
      <c r="B355" s="96"/>
      <c r="C355" s="96"/>
      <c r="D355" s="96"/>
      <c r="E355" s="96"/>
      <c r="F355" s="96"/>
      <c r="G355" s="96"/>
      <c r="H355" s="65" t="s">
        <v>69</v>
      </c>
      <c r="I355" s="66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80">
        <f t="shared" si="36"/>
        <v>0</v>
      </c>
    </row>
    <row r="356" spans="1:24" x14ac:dyDescent="0.2">
      <c r="A356" s="85"/>
      <c r="B356" s="96"/>
      <c r="C356" s="96"/>
      <c r="D356" s="96"/>
      <c r="E356" s="96"/>
      <c r="F356" s="96"/>
      <c r="G356" s="96"/>
      <c r="H356" s="65" t="s">
        <v>70</v>
      </c>
      <c r="I356" s="66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80">
        <f t="shared" si="36"/>
        <v>0</v>
      </c>
    </row>
    <row r="357" spans="1:24" x14ac:dyDescent="0.2">
      <c r="A357" s="85"/>
      <c r="B357" s="96"/>
      <c r="C357" s="96"/>
      <c r="D357" s="96"/>
      <c r="E357" s="96"/>
      <c r="F357" s="96"/>
      <c r="G357" s="96"/>
      <c r="H357" s="65" t="s">
        <v>71</v>
      </c>
      <c r="I357" s="66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80">
        <f t="shared" si="36"/>
        <v>0</v>
      </c>
    </row>
    <row r="358" spans="1:24" x14ac:dyDescent="0.2">
      <c r="A358" s="85"/>
      <c r="B358" s="96"/>
      <c r="C358" s="96"/>
      <c r="D358" s="96"/>
      <c r="E358" s="96"/>
      <c r="F358" s="96"/>
      <c r="G358" s="96"/>
      <c r="H358" s="65" t="s">
        <v>72</v>
      </c>
      <c r="I358" s="66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80">
        <f t="shared" si="36"/>
        <v>0</v>
      </c>
    </row>
    <row r="359" spans="1:24" x14ac:dyDescent="0.2">
      <c r="A359" s="85"/>
      <c r="B359" s="96"/>
      <c r="C359" s="96"/>
      <c r="D359" s="96"/>
      <c r="E359" s="96"/>
      <c r="F359" s="96"/>
      <c r="G359" s="96"/>
      <c r="H359" s="65" t="s">
        <v>73</v>
      </c>
      <c r="I359" s="66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80">
        <f t="shared" si="36"/>
        <v>0</v>
      </c>
    </row>
    <row r="360" spans="1:24" x14ac:dyDescent="0.2">
      <c r="A360" s="85"/>
      <c r="B360" s="96"/>
      <c r="C360" s="96"/>
      <c r="D360" s="96"/>
      <c r="E360" s="96"/>
      <c r="F360" s="96"/>
      <c r="G360" s="96"/>
      <c r="H360" s="65" t="s">
        <v>74</v>
      </c>
      <c r="I360" s="66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80">
        <f t="shared" si="36"/>
        <v>0</v>
      </c>
    </row>
    <row r="361" spans="1:24" x14ac:dyDescent="0.2">
      <c r="A361" s="85"/>
      <c r="B361" s="96"/>
      <c r="C361" s="96"/>
      <c r="D361" s="96"/>
      <c r="E361" s="96"/>
      <c r="F361" s="96"/>
      <c r="G361" s="96"/>
      <c r="H361" s="65" t="s">
        <v>75</v>
      </c>
      <c r="I361" s="66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80">
        <f t="shared" si="36"/>
        <v>0</v>
      </c>
    </row>
    <row r="362" spans="1:24" x14ac:dyDescent="0.2">
      <c r="A362" s="85"/>
      <c r="B362" s="96"/>
      <c r="C362" s="96"/>
      <c r="D362" s="96"/>
      <c r="E362" s="96"/>
      <c r="F362" s="96"/>
      <c r="G362" s="96"/>
      <c r="H362" s="65" t="s">
        <v>76</v>
      </c>
      <c r="I362" s="66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80">
        <f t="shared" si="36"/>
        <v>0</v>
      </c>
    </row>
    <row r="363" spans="1:24" x14ac:dyDescent="0.2">
      <c r="A363" s="85"/>
      <c r="B363" s="96"/>
      <c r="C363" s="96"/>
      <c r="D363" s="96"/>
      <c r="E363" s="96"/>
      <c r="F363" s="96"/>
      <c r="G363" s="96"/>
      <c r="H363" s="65" t="s">
        <v>77</v>
      </c>
      <c r="I363" s="66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80">
        <f t="shared" si="36"/>
        <v>0</v>
      </c>
    </row>
    <row r="364" spans="1:24" x14ac:dyDescent="0.2">
      <c r="A364" s="85"/>
      <c r="B364" s="96"/>
      <c r="C364" s="96"/>
      <c r="D364" s="96"/>
      <c r="E364" s="96"/>
      <c r="F364" s="96"/>
      <c r="G364" s="96"/>
      <c r="H364" s="65" t="s">
        <v>56</v>
      </c>
      <c r="I364" s="62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80">
        <f t="shared" si="36"/>
        <v>0</v>
      </c>
    </row>
    <row r="365" spans="1:24" ht="15.75" x14ac:dyDescent="0.25">
      <c r="A365" s="3">
        <v>6</v>
      </c>
      <c r="B365" s="96"/>
      <c r="C365" s="88" t="s">
        <v>1255</v>
      </c>
      <c r="D365" s="88" t="s">
        <v>1255</v>
      </c>
      <c r="E365" s="81" t="s">
        <v>1256</v>
      </c>
      <c r="F365" s="3"/>
      <c r="G365" s="3"/>
      <c r="H365" s="3"/>
      <c r="I365" s="62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80"/>
    </row>
    <row r="366" spans="1:24" x14ac:dyDescent="0.2">
      <c r="A366" s="85"/>
      <c r="B366" s="96"/>
      <c r="C366" s="96"/>
      <c r="D366" s="96"/>
      <c r="E366" s="96"/>
      <c r="F366" s="58" t="s">
        <v>1257</v>
      </c>
      <c r="G366" s="58" t="s">
        <v>1257</v>
      </c>
      <c r="H366" s="36"/>
      <c r="I366" s="73"/>
      <c r="J366" s="74">
        <f>SUM(J367:J387)</f>
        <v>2550</v>
      </c>
      <c r="K366" s="74">
        <f t="shared" ref="K366:U366" si="37">SUM(K367:K387)</f>
        <v>3570</v>
      </c>
      <c r="L366" s="74">
        <f t="shared" si="37"/>
        <v>3570</v>
      </c>
      <c r="M366" s="74">
        <f t="shared" si="37"/>
        <v>3162</v>
      </c>
      <c r="N366" s="74">
        <f t="shared" si="37"/>
        <v>3570</v>
      </c>
      <c r="O366" s="74">
        <f t="shared" si="37"/>
        <v>3570</v>
      </c>
      <c r="P366" s="74">
        <f t="shared" si="37"/>
        <v>3570</v>
      </c>
      <c r="Q366" s="74">
        <f t="shared" si="37"/>
        <v>3162</v>
      </c>
      <c r="R366" s="74">
        <f t="shared" si="37"/>
        <v>2550</v>
      </c>
      <c r="S366" s="74">
        <f t="shared" si="37"/>
        <v>3366</v>
      </c>
      <c r="T366" s="74">
        <f t="shared" si="37"/>
        <v>2550</v>
      </c>
      <c r="U366" s="74">
        <f t="shared" si="37"/>
        <v>2550</v>
      </c>
      <c r="V366" s="75">
        <f>SUM(J366:U366)</f>
        <v>37740</v>
      </c>
      <c r="W366" s="110">
        <f>SUM(J366:U366)-V366</f>
        <v>0</v>
      </c>
      <c r="X366" s="84"/>
    </row>
    <row r="367" spans="1:24" x14ac:dyDescent="0.2">
      <c r="A367" s="85"/>
      <c r="B367" s="96"/>
      <c r="C367" s="96"/>
      <c r="D367" s="96"/>
      <c r="E367" s="96"/>
      <c r="F367" s="96"/>
      <c r="G367" s="96"/>
      <c r="H367" s="65" t="s">
        <v>58</v>
      </c>
      <c r="I367" s="62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80">
        <f>SUM(J367:U367)</f>
        <v>0</v>
      </c>
    </row>
    <row r="368" spans="1:24" x14ac:dyDescent="0.2">
      <c r="A368" s="85"/>
      <c r="B368" s="96"/>
      <c r="C368" s="96"/>
      <c r="D368" s="96"/>
      <c r="E368" s="96"/>
      <c r="F368" s="96"/>
      <c r="G368" s="96"/>
      <c r="H368" s="65" t="s">
        <v>59</v>
      </c>
      <c r="I368" s="62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80">
        <f>SUM(J368:U368)</f>
        <v>0</v>
      </c>
    </row>
    <row r="369" spans="1:22" x14ac:dyDescent="0.2">
      <c r="A369" s="85"/>
      <c r="B369" s="96"/>
      <c r="C369" s="96"/>
      <c r="D369" s="96"/>
      <c r="E369" s="96"/>
      <c r="F369" s="96"/>
      <c r="G369" s="96"/>
      <c r="H369" s="65" t="s">
        <v>60</v>
      </c>
      <c r="I369" s="62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80">
        <f>SUM(J369:U369)</f>
        <v>0</v>
      </c>
    </row>
    <row r="370" spans="1:22" x14ac:dyDescent="0.2">
      <c r="A370" s="85"/>
      <c r="B370" s="96"/>
      <c r="C370" s="96"/>
      <c r="D370" s="96"/>
      <c r="E370" s="96"/>
      <c r="F370" s="96"/>
      <c r="G370" s="96"/>
      <c r="H370" s="65" t="s">
        <v>61</v>
      </c>
      <c r="I370" s="62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80">
        <f>SUM(J370:U370)</f>
        <v>0</v>
      </c>
    </row>
    <row r="371" spans="1:22" x14ac:dyDescent="0.2">
      <c r="A371" s="85"/>
      <c r="B371" s="96"/>
      <c r="C371" s="96"/>
      <c r="D371" s="96"/>
      <c r="E371" s="96"/>
      <c r="F371" s="96"/>
      <c r="G371" s="96"/>
      <c r="H371" s="65" t="s">
        <v>62</v>
      </c>
      <c r="I371" s="62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80">
        <f t="shared" ref="V371:V387" si="38">SUM(J371:U371)</f>
        <v>0</v>
      </c>
    </row>
    <row r="372" spans="1:22" x14ac:dyDescent="0.2">
      <c r="A372" s="85"/>
      <c r="B372" s="96"/>
      <c r="C372" s="96"/>
      <c r="D372" s="96"/>
      <c r="E372" s="96"/>
      <c r="F372" s="96"/>
      <c r="G372" s="96"/>
      <c r="H372" s="65" t="s">
        <v>63</v>
      </c>
      <c r="I372" s="62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80">
        <f t="shared" si="38"/>
        <v>0</v>
      </c>
    </row>
    <row r="373" spans="1:22" x14ac:dyDescent="0.2">
      <c r="A373" s="85"/>
      <c r="B373" s="96"/>
      <c r="C373" s="96"/>
      <c r="D373" s="96"/>
      <c r="E373" s="96"/>
      <c r="F373" s="96"/>
      <c r="G373" s="96"/>
      <c r="H373" s="65" t="s">
        <v>64</v>
      </c>
      <c r="I373" s="66"/>
      <c r="J373" s="65">
        <v>2550</v>
      </c>
      <c r="K373" s="65">
        <v>3570</v>
      </c>
      <c r="L373" s="65">
        <v>3570</v>
      </c>
      <c r="M373" s="65">
        <v>3162</v>
      </c>
      <c r="N373" s="65">
        <v>3570</v>
      </c>
      <c r="O373" s="65">
        <v>3570</v>
      </c>
      <c r="P373" s="65">
        <v>3570</v>
      </c>
      <c r="Q373" s="65">
        <v>3162</v>
      </c>
      <c r="R373" s="65">
        <v>2550</v>
      </c>
      <c r="S373" s="65">
        <v>3366</v>
      </c>
      <c r="T373" s="65">
        <v>2550</v>
      </c>
      <c r="U373" s="65">
        <v>2550</v>
      </c>
      <c r="V373" s="80">
        <f t="shared" si="38"/>
        <v>37740</v>
      </c>
    </row>
    <row r="374" spans="1:22" x14ac:dyDescent="0.2">
      <c r="A374" s="85"/>
      <c r="B374" s="96"/>
      <c r="C374" s="96"/>
      <c r="D374" s="96"/>
      <c r="E374" s="96"/>
      <c r="F374" s="96"/>
      <c r="G374" s="96"/>
      <c r="H374" s="65" t="s">
        <v>65</v>
      </c>
      <c r="I374" s="66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80">
        <f t="shared" si="38"/>
        <v>0</v>
      </c>
    </row>
    <row r="375" spans="1:22" x14ac:dyDescent="0.2">
      <c r="A375" s="85"/>
      <c r="B375" s="96"/>
      <c r="C375" s="96"/>
      <c r="D375" s="96"/>
      <c r="E375" s="96"/>
      <c r="F375" s="96"/>
      <c r="G375" s="96"/>
      <c r="H375" s="65" t="s">
        <v>66</v>
      </c>
      <c r="I375" s="66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80">
        <f t="shared" si="38"/>
        <v>0</v>
      </c>
    </row>
    <row r="376" spans="1:22" x14ac:dyDescent="0.2">
      <c r="A376" s="85"/>
      <c r="B376" s="96"/>
      <c r="C376" s="96"/>
      <c r="D376" s="96"/>
      <c r="E376" s="96"/>
      <c r="F376" s="96"/>
      <c r="G376" s="96"/>
      <c r="H376" s="65" t="s">
        <v>67</v>
      </c>
      <c r="I376" s="66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80">
        <f t="shared" si="38"/>
        <v>0</v>
      </c>
    </row>
    <row r="377" spans="1:22" x14ac:dyDescent="0.2">
      <c r="A377" s="85"/>
      <c r="B377" s="96"/>
      <c r="C377" s="96"/>
      <c r="D377" s="96"/>
      <c r="E377" s="96"/>
      <c r="F377" s="96"/>
      <c r="G377" s="96"/>
      <c r="H377" s="65" t="s">
        <v>68</v>
      </c>
      <c r="I377" s="66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80">
        <f t="shared" si="38"/>
        <v>0</v>
      </c>
    </row>
    <row r="378" spans="1:22" x14ac:dyDescent="0.2">
      <c r="A378" s="85"/>
      <c r="B378" s="96"/>
      <c r="C378" s="96"/>
      <c r="D378" s="96"/>
      <c r="E378" s="96"/>
      <c r="F378" s="96"/>
      <c r="G378" s="96"/>
      <c r="H378" s="65" t="s">
        <v>69</v>
      </c>
      <c r="I378" s="66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80">
        <f t="shared" si="38"/>
        <v>0</v>
      </c>
    </row>
    <row r="379" spans="1:22" x14ac:dyDescent="0.2">
      <c r="A379" s="85"/>
      <c r="B379" s="96"/>
      <c r="C379" s="96"/>
      <c r="D379" s="96"/>
      <c r="E379" s="96"/>
      <c r="F379" s="96"/>
      <c r="G379" s="96"/>
      <c r="H379" s="65" t="s">
        <v>70</v>
      </c>
      <c r="I379" s="66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80">
        <f t="shared" si="38"/>
        <v>0</v>
      </c>
    </row>
    <row r="380" spans="1:22" x14ac:dyDescent="0.2">
      <c r="A380" s="85"/>
      <c r="B380" s="96"/>
      <c r="C380" s="96"/>
      <c r="D380" s="96"/>
      <c r="E380" s="96"/>
      <c r="F380" s="96"/>
      <c r="G380" s="96"/>
      <c r="H380" s="65" t="s">
        <v>71</v>
      </c>
      <c r="I380" s="66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80">
        <f t="shared" si="38"/>
        <v>0</v>
      </c>
    </row>
    <row r="381" spans="1:22" x14ac:dyDescent="0.2">
      <c r="A381" s="85"/>
      <c r="B381" s="96"/>
      <c r="C381" s="96"/>
      <c r="D381" s="96"/>
      <c r="E381" s="96"/>
      <c r="F381" s="96"/>
      <c r="G381" s="96"/>
      <c r="H381" s="65" t="s">
        <v>72</v>
      </c>
      <c r="I381" s="66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80">
        <f t="shared" si="38"/>
        <v>0</v>
      </c>
    </row>
    <row r="382" spans="1:22" x14ac:dyDescent="0.2">
      <c r="A382" s="85"/>
      <c r="B382" s="96"/>
      <c r="C382" s="96"/>
      <c r="D382" s="96"/>
      <c r="E382" s="96"/>
      <c r="F382" s="96"/>
      <c r="G382" s="96"/>
      <c r="H382" s="65" t="s">
        <v>73</v>
      </c>
      <c r="I382" s="66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80">
        <f t="shared" si="38"/>
        <v>0</v>
      </c>
    </row>
    <row r="383" spans="1:22" x14ac:dyDescent="0.2">
      <c r="A383" s="85"/>
      <c r="B383" s="96"/>
      <c r="C383" s="96"/>
      <c r="D383" s="96"/>
      <c r="E383" s="96"/>
      <c r="F383" s="96"/>
      <c r="G383" s="96"/>
      <c r="H383" s="65" t="s">
        <v>74</v>
      </c>
      <c r="I383" s="66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80">
        <f t="shared" si="38"/>
        <v>0</v>
      </c>
    </row>
    <row r="384" spans="1:22" x14ac:dyDescent="0.2">
      <c r="A384" s="85"/>
      <c r="B384" s="96"/>
      <c r="C384" s="96"/>
      <c r="D384" s="96"/>
      <c r="E384" s="96"/>
      <c r="F384" s="96"/>
      <c r="G384" s="96"/>
      <c r="H384" s="65" t="s">
        <v>75</v>
      </c>
      <c r="I384" s="66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80">
        <f t="shared" si="38"/>
        <v>0</v>
      </c>
    </row>
    <row r="385" spans="1:24" x14ac:dyDescent="0.2">
      <c r="A385" s="85"/>
      <c r="B385" s="96"/>
      <c r="C385" s="96"/>
      <c r="D385" s="96"/>
      <c r="E385" s="96"/>
      <c r="F385" s="96"/>
      <c r="G385" s="96"/>
      <c r="H385" s="65" t="s">
        <v>76</v>
      </c>
      <c r="I385" s="66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80">
        <f t="shared" si="38"/>
        <v>0</v>
      </c>
    </row>
    <row r="386" spans="1:24" x14ac:dyDescent="0.2">
      <c r="A386" s="85"/>
      <c r="B386" s="96"/>
      <c r="C386" s="96"/>
      <c r="D386" s="96"/>
      <c r="E386" s="96"/>
      <c r="F386" s="96"/>
      <c r="G386" s="96"/>
      <c r="H386" s="65" t="s">
        <v>77</v>
      </c>
      <c r="I386" s="66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80">
        <f t="shared" si="38"/>
        <v>0</v>
      </c>
    </row>
    <row r="387" spans="1:24" x14ac:dyDescent="0.2">
      <c r="A387" s="85"/>
      <c r="B387" s="96"/>
      <c r="C387" s="96"/>
      <c r="D387" s="96"/>
      <c r="E387" s="96"/>
      <c r="F387" s="96"/>
      <c r="G387" s="96"/>
      <c r="H387" s="65" t="s">
        <v>56</v>
      </c>
      <c r="I387" s="62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80">
        <f t="shared" si="38"/>
        <v>0</v>
      </c>
    </row>
    <row r="388" spans="1:24" s="36" customFormat="1" ht="15.75" x14ac:dyDescent="0.25">
      <c r="A388" s="92" t="s">
        <v>47</v>
      </c>
      <c r="B388" s="35" t="s">
        <v>1262</v>
      </c>
      <c r="C388" s="83"/>
      <c r="D388" s="83"/>
      <c r="E388" s="1"/>
      <c r="H388" s="66"/>
      <c r="I388" s="73"/>
      <c r="J388" s="35">
        <f>J413+J390</f>
        <v>0</v>
      </c>
      <c r="K388" s="35">
        <f t="shared" ref="K388:V388" si="39">K413+K390</f>
        <v>0</v>
      </c>
      <c r="L388" s="35">
        <f t="shared" si="39"/>
        <v>0</v>
      </c>
      <c r="M388" s="35">
        <f t="shared" si="39"/>
        <v>0</v>
      </c>
      <c r="N388" s="35">
        <f t="shared" si="39"/>
        <v>0</v>
      </c>
      <c r="O388" s="35">
        <f t="shared" si="39"/>
        <v>0</v>
      </c>
      <c r="P388" s="35">
        <f t="shared" si="39"/>
        <v>0</v>
      </c>
      <c r="Q388" s="35">
        <f t="shared" si="39"/>
        <v>0</v>
      </c>
      <c r="R388" s="35">
        <f t="shared" si="39"/>
        <v>0</v>
      </c>
      <c r="S388" s="35">
        <f t="shared" si="39"/>
        <v>0</v>
      </c>
      <c r="T388" s="35">
        <f t="shared" si="39"/>
        <v>0</v>
      </c>
      <c r="U388" s="35">
        <f t="shared" si="39"/>
        <v>0</v>
      </c>
      <c r="V388" s="35">
        <f t="shared" si="39"/>
        <v>0</v>
      </c>
      <c r="W388" s="89">
        <f>SUM(J388:U388)-V388</f>
        <v>0</v>
      </c>
    </row>
    <row r="389" spans="1:24" s="3" customFormat="1" ht="15.75" x14ac:dyDescent="0.25">
      <c r="A389" s="3">
        <v>1</v>
      </c>
      <c r="B389" s="96"/>
      <c r="C389" s="88" t="s">
        <v>1263</v>
      </c>
      <c r="D389" s="88" t="s">
        <v>1276</v>
      </c>
      <c r="E389" s="81" t="s">
        <v>1280</v>
      </c>
      <c r="I389" s="51"/>
      <c r="W389" s="89"/>
      <c r="X389" s="61"/>
    </row>
    <row r="390" spans="1:24" x14ac:dyDescent="0.2">
      <c r="A390" s="85"/>
      <c r="B390" s="96"/>
      <c r="C390" s="96"/>
      <c r="D390" s="96"/>
      <c r="E390" s="96"/>
      <c r="F390" s="58" t="s">
        <v>1264</v>
      </c>
      <c r="G390" s="58" t="s">
        <v>1277</v>
      </c>
      <c r="H390" s="36"/>
      <c r="I390" s="73"/>
      <c r="J390" s="74">
        <f>SUM(J391:J411)</f>
        <v>0</v>
      </c>
      <c r="K390" s="74">
        <f t="shared" ref="K390:U390" si="40">SUM(K391:K411)</f>
        <v>0</v>
      </c>
      <c r="L390" s="74">
        <f t="shared" si="40"/>
        <v>0</v>
      </c>
      <c r="M390" s="74">
        <f t="shared" si="40"/>
        <v>0</v>
      </c>
      <c r="N390" s="74">
        <f t="shared" si="40"/>
        <v>0</v>
      </c>
      <c r="O390" s="74">
        <f t="shared" si="40"/>
        <v>0</v>
      </c>
      <c r="P390" s="74">
        <f t="shared" si="40"/>
        <v>0</v>
      </c>
      <c r="Q390" s="74">
        <f t="shared" si="40"/>
        <v>0</v>
      </c>
      <c r="R390" s="74">
        <f t="shared" si="40"/>
        <v>0</v>
      </c>
      <c r="S390" s="74">
        <f t="shared" si="40"/>
        <v>0</v>
      </c>
      <c r="T390" s="74">
        <f t="shared" si="40"/>
        <v>0</v>
      </c>
      <c r="U390" s="74">
        <f t="shared" si="40"/>
        <v>0</v>
      </c>
      <c r="V390" s="75">
        <f>SUM(J390:U390)</f>
        <v>0</v>
      </c>
      <c r="W390" s="110">
        <f>SUM(J390:U390)-V390</f>
        <v>0</v>
      </c>
      <c r="X390" s="84"/>
    </row>
    <row r="391" spans="1:24" x14ac:dyDescent="0.2">
      <c r="A391" s="85"/>
      <c r="B391" s="96"/>
      <c r="C391" s="96"/>
      <c r="D391" s="96"/>
      <c r="E391" s="96"/>
      <c r="F391" s="96"/>
      <c r="G391" s="96"/>
      <c r="H391" s="65" t="s">
        <v>58</v>
      </c>
      <c r="I391" s="62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80">
        <f>SUM(J391:U391)</f>
        <v>0</v>
      </c>
    </row>
    <row r="392" spans="1:24" x14ac:dyDescent="0.2">
      <c r="A392" s="85"/>
      <c r="B392" s="96"/>
      <c r="C392" s="96"/>
      <c r="D392" s="96"/>
      <c r="E392" s="96"/>
      <c r="F392" s="96"/>
      <c r="G392" s="96"/>
      <c r="H392" s="65" t="s">
        <v>59</v>
      </c>
      <c r="I392" s="62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80">
        <f>SUM(J392:U392)</f>
        <v>0</v>
      </c>
    </row>
    <row r="393" spans="1:24" x14ac:dyDescent="0.2">
      <c r="A393" s="85"/>
      <c r="B393" s="96"/>
      <c r="C393" s="96"/>
      <c r="D393" s="96"/>
      <c r="E393" s="96"/>
      <c r="F393" s="96"/>
      <c r="G393" s="96"/>
      <c r="H393" s="65" t="s">
        <v>60</v>
      </c>
      <c r="I393" s="62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80">
        <f>SUM(J393:U393)</f>
        <v>0</v>
      </c>
    </row>
    <row r="394" spans="1:24" x14ac:dyDescent="0.2">
      <c r="A394" s="85"/>
      <c r="B394" s="96"/>
      <c r="C394" s="96"/>
      <c r="D394" s="96"/>
      <c r="E394" s="96"/>
      <c r="F394" s="96"/>
      <c r="G394" s="96"/>
      <c r="H394" s="65" t="s">
        <v>61</v>
      </c>
      <c r="I394" s="62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80">
        <f>SUM(J394:U394)</f>
        <v>0</v>
      </c>
    </row>
    <row r="395" spans="1:24" x14ac:dyDescent="0.2">
      <c r="A395" s="85"/>
      <c r="B395" s="96"/>
      <c r="C395" s="96"/>
      <c r="D395" s="96"/>
      <c r="E395" s="96"/>
      <c r="F395" s="96"/>
      <c r="G395" s="96"/>
      <c r="H395" s="65" t="s">
        <v>62</v>
      </c>
      <c r="I395" s="62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80">
        <f t="shared" ref="V395:V411" si="41">SUM(J395:U395)</f>
        <v>0</v>
      </c>
    </row>
    <row r="396" spans="1:24" x14ac:dyDescent="0.2">
      <c r="A396" s="85"/>
      <c r="B396" s="96"/>
      <c r="C396" s="96"/>
      <c r="D396" s="96"/>
      <c r="E396" s="96"/>
      <c r="F396" s="96"/>
      <c r="G396" s="96"/>
      <c r="H396" s="65" t="s">
        <v>63</v>
      </c>
      <c r="I396" s="62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80">
        <f t="shared" si="41"/>
        <v>0</v>
      </c>
    </row>
    <row r="397" spans="1:24" x14ac:dyDescent="0.2">
      <c r="A397" s="85"/>
      <c r="B397" s="96"/>
      <c r="C397" s="96"/>
      <c r="D397" s="96"/>
      <c r="E397" s="96"/>
      <c r="F397" s="96"/>
      <c r="G397" s="96"/>
      <c r="H397" s="65" t="s">
        <v>64</v>
      </c>
      <c r="I397" s="66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80">
        <f t="shared" si="41"/>
        <v>0</v>
      </c>
    </row>
    <row r="398" spans="1:24" x14ac:dyDescent="0.2">
      <c r="A398" s="85"/>
      <c r="B398" s="96"/>
      <c r="C398" s="96"/>
      <c r="D398" s="96"/>
      <c r="E398" s="96"/>
      <c r="F398" s="96"/>
      <c r="G398" s="96"/>
      <c r="H398" s="65" t="s">
        <v>65</v>
      </c>
      <c r="I398" s="66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80">
        <f t="shared" si="41"/>
        <v>0</v>
      </c>
    </row>
    <row r="399" spans="1:24" x14ac:dyDescent="0.2">
      <c r="A399" s="85"/>
      <c r="B399" s="96"/>
      <c r="C399" s="96"/>
      <c r="D399" s="96"/>
      <c r="E399" s="96"/>
      <c r="F399" s="96"/>
      <c r="G399" s="96"/>
      <c r="H399" s="65" t="s">
        <v>66</v>
      </c>
      <c r="I399" s="66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80">
        <f t="shared" si="41"/>
        <v>0</v>
      </c>
    </row>
    <row r="400" spans="1:24" x14ac:dyDescent="0.2">
      <c r="A400" s="85"/>
      <c r="B400" s="96"/>
      <c r="C400" s="96"/>
      <c r="D400" s="96"/>
      <c r="E400" s="96"/>
      <c r="F400" s="96"/>
      <c r="G400" s="96"/>
      <c r="H400" s="65" t="s">
        <v>67</v>
      </c>
      <c r="I400" s="66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80">
        <f t="shared" si="41"/>
        <v>0</v>
      </c>
    </row>
    <row r="401" spans="1:24" x14ac:dyDescent="0.2">
      <c r="A401" s="85"/>
      <c r="B401" s="96"/>
      <c r="C401" s="96"/>
      <c r="D401" s="96"/>
      <c r="E401" s="96"/>
      <c r="F401" s="96"/>
      <c r="G401" s="96"/>
      <c r="H401" s="65" t="s">
        <v>68</v>
      </c>
      <c r="I401" s="66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80">
        <f t="shared" si="41"/>
        <v>0</v>
      </c>
    </row>
    <row r="402" spans="1:24" x14ac:dyDescent="0.2">
      <c r="A402" s="85"/>
      <c r="B402" s="96"/>
      <c r="C402" s="96"/>
      <c r="D402" s="96"/>
      <c r="E402" s="96"/>
      <c r="F402" s="96"/>
      <c r="G402" s="96"/>
      <c r="H402" s="65" t="s">
        <v>69</v>
      </c>
      <c r="I402" s="66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80">
        <f t="shared" si="41"/>
        <v>0</v>
      </c>
    </row>
    <row r="403" spans="1:24" x14ac:dyDescent="0.2">
      <c r="A403" s="85"/>
      <c r="B403" s="96"/>
      <c r="C403" s="96"/>
      <c r="D403" s="96"/>
      <c r="E403" s="96"/>
      <c r="F403" s="96"/>
      <c r="G403" s="96"/>
      <c r="H403" s="65" t="s">
        <v>70</v>
      </c>
      <c r="I403" s="66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80">
        <f t="shared" si="41"/>
        <v>0</v>
      </c>
    </row>
    <row r="404" spans="1:24" x14ac:dyDescent="0.2">
      <c r="A404" s="85"/>
      <c r="B404" s="96"/>
      <c r="C404" s="96"/>
      <c r="D404" s="96"/>
      <c r="E404" s="96"/>
      <c r="F404" s="96"/>
      <c r="G404" s="96"/>
      <c r="H404" s="65" t="s">
        <v>71</v>
      </c>
      <c r="I404" s="66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80">
        <f t="shared" si="41"/>
        <v>0</v>
      </c>
    </row>
    <row r="405" spans="1:24" x14ac:dyDescent="0.2">
      <c r="A405" s="85"/>
      <c r="B405" s="96"/>
      <c r="C405" s="96"/>
      <c r="D405" s="96"/>
      <c r="E405" s="96"/>
      <c r="F405" s="96"/>
      <c r="G405" s="96"/>
      <c r="H405" s="65" t="s">
        <v>72</v>
      </c>
      <c r="I405" s="66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80">
        <f t="shared" si="41"/>
        <v>0</v>
      </c>
    </row>
    <row r="406" spans="1:24" x14ac:dyDescent="0.2">
      <c r="A406" s="85"/>
      <c r="B406" s="96"/>
      <c r="C406" s="96"/>
      <c r="D406" s="96"/>
      <c r="E406" s="96"/>
      <c r="F406" s="96"/>
      <c r="G406" s="96"/>
      <c r="H406" s="65" t="s">
        <v>73</v>
      </c>
      <c r="I406" s="66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80">
        <f t="shared" si="41"/>
        <v>0</v>
      </c>
    </row>
    <row r="407" spans="1:24" x14ac:dyDescent="0.2">
      <c r="A407" s="85"/>
      <c r="B407" s="96"/>
      <c r="C407" s="96"/>
      <c r="D407" s="96"/>
      <c r="E407" s="96"/>
      <c r="F407" s="96"/>
      <c r="G407" s="96"/>
      <c r="H407" s="65" t="s">
        <v>74</v>
      </c>
      <c r="I407" s="66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80">
        <f t="shared" si="41"/>
        <v>0</v>
      </c>
    </row>
    <row r="408" spans="1:24" x14ac:dyDescent="0.2">
      <c r="A408" s="85"/>
      <c r="B408" s="96"/>
      <c r="C408" s="96"/>
      <c r="D408" s="96"/>
      <c r="E408" s="96"/>
      <c r="F408" s="96"/>
      <c r="G408" s="96"/>
      <c r="H408" s="65" t="s">
        <v>75</v>
      </c>
      <c r="I408" s="66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80">
        <f t="shared" si="41"/>
        <v>0</v>
      </c>
    </row>
    <row r="409" spans="1:24" x14ac:dyDescent="0.2">
      <c r="A409" s="85"/>
      <c r="B409" s="96"/>
      <c r="C409" s="96"/>
      <c r="D409" s="96"/>
      <c r="E409" s="96"/>
      <c r="F409" s="96"/>
      <c r="G409" s="96"/>
      <c r="H409" s="65" t="s">
        <v>76</v>
      </c>
      <c r="I409" s="66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80">
        <f t="shared" si="41"/>
        <v>0</v>
      </c>
    </row>
    <row r="410" spans="1:24" x14ac:dyDescent="0.2">
      <c r="A410" s="85"/>
      <c r="B410" s="96"/>
      <c r="C410" s="96"/>
      <c r="D410" s="96"/>
      <c r="E410" s="96"/>
      <c r="F410" s="96"/>
      <c r="G410" s="96"/>
      <c r="H410" s="65" t="s">
        <v>77</v>
      </c>
      <c r="I410" s="66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80">
        <f t="shared" si="41"/>
        <v>0</v>
      </c>
    </row>
    <row r="411" spans="1:24" x14ac:dyDescent="0.2">
      <c r="A411" s="85"/>
      <c r="B411" s="96"/>
      <c r="C411" s="96"/>
      <c r="D411" s="96"/>
      <c r="E411" s="96"/>
      <c r="F411" s="96"/>
      <c r="G411" s="96"/>
      <c r="H411" s="65" t="s">
        <v>56</v>
      </c>
      <c r="I411" s="62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80">
        <f t="shared" si="41"/>
        <v>0</v>
      </c>
    </row>
    <row r="412" spans="1:24" s="3" customFormat="1" ht="15.75" x14ac:dyDescent="0.25">
      <c r="A412" s="3">
        <v>2</v>
      </c>
      <c r="B412" s="96"/>
      <c r="C412" s="88" t="s">
        <v>1263</v>
      </c>
      <c r="D412" s="88" t="s">
        <v>1278</v>
      </c>
      <c r="E412" s="81" t="s">
        <v>1281</v>
      </c>
      <c r="I412" s="51"/>
      <c r="W412" s="89"/>
      <c r="X412" s="61"/>
    </row>
    <row r="413" spans="1:24" x14ac:dyDescent="0.2">
      <c r="A413" s="85"/>
      <c r="B413" s="96"/>
      <c r="C413" s="96"/>
      <c r="D413" s="96"/>
      <c r="E413" s="96"/>
      <c r="F413" s="58" t="s">
        <v>1264</v>
      </c>
      <c r="G413" s="58" t="s">
        <v>1279</v>
      </c>
      <c r="H413" s="36"/>
      <c r="I413" s="73"/>
      <c r="J413" s="74">
        <f>SUM(J414:J434)</f>
        <v>0</v>
      </c>
      <c r="K413" s="74">
        <f t="shared" ref="K413:U413" si="42">SUM(K414:K434)</f>
        <v>0</v>
      </c>
      <c r="L413" s="74">
        <f t="shared" si="42"/>
        <v>0</v>
      </c>
      <c r="M413" s="74">
        <f t="shared" si="42"/>
        <v>0</v>
      </c>
      <c r="N413" s="74">
        <f t="shared" si="42"/>
        <v>0</v>
      </c>
      <c r="O413" s="74">
        <f t="shared" si="42"/>
        <v>0</v>
      </c>
      <c r="P413" s="74">
        <f t="shared" si="42"/>
        <v>0</v>
      </c>
      <c r="Q413" s="74">
        <f t="shared" si="42"/>
        <v>0</v>
      </c>
      <c r="R413" s="74">
        <f t="shared" si="42"/>
        <v>0</v>
      </c>
      <c r="S413" s="74">
        <f t="shared" si="42"/>
        <v>0</v>
      </c>
      <c r="T413" s="74">
        <f t="shared" si="42"/>
        <v>0</v>
      </c>
      <c r="U413" s="74">
        <f t="shared" si="42"/>
        <v>0</v>
      </c>
      <c r="V413" s="75">
        <f>SUM(J413:U413)</f>
        <v>0</v>
      </c>
      <c r="W413" s="110">
        <f>SUM(J413:U413)-V413</f>
        <v>0</v>
      </c>
      <c r="X413" s="84"/>
    </row>
    <row r="414" spans="1:24" x14ac:dyDescent="0.2">
      <c r="A414" s="85"/>
      <c r="B414" s="96"/>
      <c r="C414" s="96"/>
      <c r="D414" s="96"/>
      <c r="E414" s="96"/>
      <c r="F414" s="96"/>
      <c r="G414" s="96"/>
      <c r="H414" s="65" t="s">
        <v>58</v>
      </c>
      <c r="I414" s="62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80">
        <f>SUM(J414:U414)</f>
        <v>0</v>
      </c>
    </row>
    <row r="415" spans="1:24" x14ac:dyDescent="0.2">
      <c r="A415" s="85"/>
      <c r="B415" s="96"/>
      <c r="C415" s="96"/>
      <c r="D415" s="96"/>
      <c r="E415" s="96"/>
      <c r="F415" s="96"/>
      <c r="G415" s="96"/>
      <c r="H415" s="65" t="s">
        <v>59</v>
      </c>
      <c r="I415" s="62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80">
        <f t="shared" ref="V415:V434" si="43">SUM(J415:U415)</f>
        <v>0</v>
      </c>
    </row>
    <row r="416" spans="1:24" x14ac:dyDescent="0.2">
      <c r="A416" s="85"/>
      <c r="B416" s="96"/>
      <c r="C416" s="96"/>
      <c r="D416" s="96"/>
      <c r="E416" s="96"/>
      <c r="F416" s="96"/>
      <c r="G416" s="96"/>
      <c r="H416" s="65" t="s">
        <v>60</v>
      </c>
      <c r="I416" s="62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80">
        <f t="shared" si="43"/>
        <v>0</v>
      </c>
    </row>
    <row r="417" spans="1:22" x14ac:dyDescent="0.2">
      <c r="A417" s="85"/>
      <c r="B417" s="96"/>
      <c r="C417" s="96"/>
      <c r="D417" s="96"/>
      <c r="E417" s="96"/>
      <c r="F417" s="96"/>
      <c r="G417" s="96"/>
      <c r="H417" s="65" t="s">
        <v>61</v>
      </c>
      <c r="I417" s="62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80">
        <f t="shared" si="43"/>
        <v>0</v>
      </c>
    </row>
    <row r="418" spans="1:22" x14ac:dyDescent="0.2">
      <c r="A418" s="85"/>
      <c r="B418" s="96"/>
      <c r="C418" s="96"/>
      <c r="D418" s="96"/>
      <c r="E418" s="96"/>
      <c r="F418" s="96"/>
      <c r="G418" s="96"/>
      <c r="H418" s="65" t="s">
        <v>62</v>
      </c>
      <c r="I418" s="62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80">
        <f t="shared" si="43"/>
        <v>0</v>
      </c>
    </row>
    <row r="419" spans="1:22" x14ac:dyDescent="0.2">
      <c r="A419" s="85"/>
      <c r="B419" s="96"/>
      <c r="C419" s="96"/>
      <c r="D419" s="96"/>
      <c r="E419" s="96"/>
      <c r="F419" s="96"/>
      <c r="G419" s="96"/>
      <c r="H419" s="65" t="s">
        <v>63</v>
      </c>
      <c r="I419" s="62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80">
        <f t="shared" si="43"/>
        <v>0</v>
      </c>
    </row>
    <row r="420" spans="1:22" x14ac:dyDescent="0.2">
      <c r="A420" s="85"/>
      <c r="B420" s="96"/>
      <c r="C420" s="96"/>
      <c r="D420" s="96"/>
      <c r="E420" s="96"/>
      <c r="F420" s="96"/>
      <c r="G420" s="96"/>
      <c r="H420" s="65" t="s">
        <v>64</v>
      </c>
      <c r="I420" s="66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80">
        <f t="shared" si="43"/>
        <v>0</v>
      </c>
    </row>
    <row r="421" spans="1:22" x14ac:dyDescent="0.2">
      <c r="A421" s="85"/>
      <c r="B421" s="96"/>
      <c r="C421" s="96"/>
      <c r="D421" s="96"/>
      <c r="E421" s="96"/>
      <c r="F421" s="96"/>
      <c r="G421" s="96"/>
      <c r="H421" s="65" t="s">
        <v>65</v>
      </c>
      <c r="I421" s="66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80">
        <f t="shared" si="43"/>
        <v>0</v>
      </c>
    </row>
    <row r="422" spans="1:22" x14ac:dyDescent="0.2">
      <c r="A422" s="85"/>
      <c r="B422" s="96"/>
      <c r="C422" s="96"/>
      <c r="D422" s="96"/>
      <c r="E422" s="96"/>
      <c r="F422" s="96"/>
      <c r="G422" s="96"/>
      <c r="H422" s="65" t="s">
        <v>66</v>
      </c>
      <c r="I422" s="66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80">
        <f t="shared" si="43"/>
        <v>0</v>
      </c>
    </row>
    <row r="423" spans="1:22" x14ac:dyDescent="0.2">
      <c r="A423" s="85"/>
      <c r="B423" s="96"/>
      <c r="C423" s="96"/>
      <c r="D423" s="96"/>
      <c r="E423" s="96"/>
      <c r="F423" s="96"/>
      <c r="G423" s="96"/>
      <c r="H423" s="65" t="s">
        <v>67</v>
      </c>
      <c r="I423" s="66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80">
        <f t="shared" si="43"/>
        <v>0</v>
      </c>
    </row>
    <row r="424" spans="1:22" x14ac:dyDescent="0.2">
      <c r="A424" s="85"/>
      <c r="B424" s="96"/>
      <c r="C424" s="96"/>
      <c r="D424" s="96"/>
      <c r="E424" s="96"/>
      <c r="F424" s="96"/>
      <c r="G424" s="96"/>
      <c r="H424" s="65" t="s">
        <v>68</v>
      </c>
      <c r="I424" s="66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80">
        <f t="shared" si="43"/>
        <v>0</v>
      </c>
    </row>
    <row r="425" spans="1:22" x14ac:dyDescent="0.2">
      <c r="A425" s="85"/>
      <c r="B425" s="96"/>
      <c r="C425" s="96"/>
      <c r="D425" s="96"/>
      <c r="E425" s="96"/>
      <c r="F425" s="96"/>
      <c r="G425" s="96"/>
      <c r="H425" s="65" t="s">
        <v>69</v>
      </c>
      <c r="I425" s="66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80">
        <f t="shared" si="43"/>
        <v>0</v>
      </c>
    </row>
    <row r="426" spans="1:22" x14ac:dyDescent="0.2">
      <c r="A426" s="85"/>
      <c r="B426" s="96"/>
      <c r="C426" s="96"/>
      <c r="D426" s="96"/>
      <c r="E426" s="96"/>
      <c r="F426" s="96"/>
      <c r="G426" s="96"/>
      <c r="H426" s="65" t="s">
        <v>70</v>
      </c>
      <c r="I426" s="66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80">
        <f t="shared" si="43"/>
        <v>0</v>
      </c>
    </row>
    <row r="427" spans="1:22" x14ac:dyDescent="0.2">
      <c r="A427" s="85"/>
      <c r="B427" s="96"/>
      <c r="C427" s="96"/>
      <c r="D427" s="96"/>
      <c r="E427" s="96"/>
      <c r="F427" s="96"/>
      <c r="G427" s="96"/>
      <c r="H427" s="65" t="s">
        <v>71</v>
      </c>
      <c r="I427" s="66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80">
        <f t="shared" si="43"/>
        <v>0</v>
      </c>
    </row>
    <row r="428" spans="1:22" x14ac:dyDescent="0.2">
      <c r="A428" s="85"/>
      <c r="B428" s="96"/>
      <c r="C428" s="96"/>
      <c r="D428" s="96"/>
      <c r="E428" s="96"/>
      <c r="F428" s="96"/>
      <c r="G428" s="96"/>
      <c r="H428" s="65" t="s">
        <v>72</v>
      </c>
      <c r="I428" s="66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80">
        <f t="shared" si="43"/>
        <v>0</v>
      </c>
    </row>
    <row r="429" spans="1:22" x14ac:dyDescent="0.2">
      <c r="A429" s="85"/>
      <c r="B429" s="96"/>
      <c r="C429" s="96"/>
      <c r="D429" s="96"/>
      <c r="E429" s="96"/>
      <c r="F429" s="96"/>
      <c r="G429" s="96"/>
      <c r="H429" s="65" t="s">
        <v>73</v>
      </c>
      <c r="I429" s="66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80">
        <f t="shared" si="43"/>
        <v>0</v>
      </c>
    </row>
    <row r="430" spans="1:22" x14ac:dyDescent="0.2">
      <c r="A430" s="85"/>
      <c r="B430" s="96"/>
      <c r="C430" s="96"/>
      <c r="D430" s="96"/>
      <c r="E430" s="96"/>
      <c r="F430" s="96"/>
      <c r="G430" s="96"/>
      <c r="H430" s="65" t="s">
        <v>74</v>
      </c>
      <c r="I430" s="66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80">
        <f t="shared" si="43"/>
        <v>0</v>
      </c>
    </row>
    <row r="431" spans="1:22" x14ac:dyDescent="0.2">
      <c r="A431" s="85"/>
      <c r="B431" s="96"/>
      <c r="C431" s="96"/>
      <c r="D431" s="96"/>
      <c r="E431" s="96"/>
      <c r="F431" s="96"/>
      <c r="G431" s="96"/>
      <c r="H431" s="65" t="s">
        <v>75</v>
      </c>
      <c r="I431" s="66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80">
        <f t="shared" si="43"/>
        <v>0</v>
      </c>
    </row>
    <row r="432" spans="1:22" x14ac:dyDescent="0.2">
      <c r="A432" s="85"/>
      <c r="B432" s="96"/>
      <c r="C432" s="96"/>
      <c r="D432" s="96"/>
      <c r="E432" s="96"/>
      <c r="F432" s="96"/>
      <c r="G432" s="96"/>
      <c r="H432" s="65" t="s">
        <v>76</v>
      </c>
      <c r="I432" s="66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80">
        <f t="shared" si="43"/>
        <v>0</v>
      </c>
    </row>
    <row r="433" spans="1:24" x14ac:dyDescent="0.2">
      <c r="A433" s="85"/>
      <c r="B433" s="96"/>
      <c r="C433" s="96"/>
      <c r="D433" s="96"/>
      <c r="E433" s="96"/>
      <c r="F433" s="96"/>
      <c r="G433" s="96"/>
      <c r="H433" s="65" t="s">
        <v>77</v>
      </c>
      <c r="I433" s="66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80">
        <f t="shared" si="43"/>
        <v>0</v>
      </c>
    </row>
    <row r="434" spans="1:24" x14ac:dyDescent="0.2">
      <c r="A434" s="85"/>
      <c r="B434" s="96"/>
      <c r="C434" s="96"/>
      <c r="D434" s="96"/>
      <c r="E434" s="96"/>
      <c r="F434" s="96"/>
      <c r="G434" s="96"/>
      <c r="H434" s="65" t="s">
        <v>56</v>
      </c>
      <c r="I434" s="62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80">
        <f t="shared" si="43"/>
        <v>0</v>
      </c>
    </row>
    <row r="435" spans="1:24" s="36" customFormat="1" ht="15.75" x14ac:dyDescent="0.25">
      <c r="A435" s="92" t="s">
        <v>1261</v>
      </c>
      <c r="B435" s="35" t="s">
        <v>26</v>
      </c>
      <c r="C435" s="83"/>
      <c r="D435" s="83"/>
      <c r="E435" s="1"/>
      <c r="H435" s="66"/>
      <c r="I435" s="73"/>
      <c r="J435" s="35">
        <f t="shared" ref="J435:U435" si="44">J437+J483+J460</f>
        <v>70650</v>
      </c>
      <c r="K435" s="35">
        <f t="shared" si="44"/>
        <v>80150</v>
      </c>
      <c r="L435" s="35">
        <f t="shared" si="44"/>
        <v>70850</v>
      </c>
      <c r="M435" s="35">
        <f t="shared" si="44"/>
        <v>70950</v>
      </c>
      <c r="N435" s="35">
        <f t="shared" si="44"/>
        <v>72850</v>
      </c>
      <c r="O435" s="35">
        <f t="shared" si="44"/>
        <v>70750</v>
      </c>
      <c r="P435" s="35">
        <f t="shared" si="44"/>
        <v>70650</v>
      </c>
      <c r="Q435" s="35">
        <f t="shared" si="44"/>
        <v>76850</v>
      </c>
      <c r="R435" s="35">
        <f t="shared" si="44"/>
        <v>70650</v>
      </c>
      <c r="S435" s="35">
        <f t="shared" si="44"/>
        <v>70650</v>
      </c>
      <c r="T435" s="35">
        <f t="shared" si="44"/>
        <v>70650</v>
      </c>
      <c r="U435" s="35">
        <f t="shared" si="44"/>
        <v>70650</v>
      </c>
      <c r="V435" s="35">
        <f>V437+V483+V460</f>
        <v>866300</v>
      </c>
      <c r="W435" s="89">
        <f>SUM(J435:U435)-V435</f>
        <v>0</v>
      </c>
    </row>
    <row r="436" spans="1:24" s="3" customFormat="1" ht="15.75" x14ac:dyDescent="0.25">
      <c r="A436" s="3">
        <v>1</v>
      </c>
      <c r="B436" s="96"/>
      <c r="C436" s="88" t="s">
        <v>1218</v>
      </c>
      <c r="D436" s="88" t="s">
        <v>1218</v>
      </c>
      <c r="E436" s="81" t="s">
        <v>1219</v>
      </c>
      <c r="I436" s="51"/>
      <c r="W436" s="89"/>
      <c r="X436" s="61"/>
    </row>
    <row r="437" spans="1:24" x14ac:dyDescent="0.2">
      <c r="A437" s="85"/>
      <c r="B437" s="96"/>
      <c r="C437" s="96"/>
      <c r="D437" s="96"/>
      <c r="E437" s="96"/>
      <c r="F437" s="58" t="s">
        <v>1220</v>
      </c>
      <c r="G437" s="58" t="s">
        <v>1220</v>
      </c>
      <c r="H437" s="36"/>
      <c r="I437" s="73"/>
      <c r="J437" s="74">
        <f t="shared" ref="J437:U437" si="45">SUM(J438:J458)</f>
        <v>40560</v>
      </c>
      <c r="K437" s="74">
        <f t="shared" si="45"/>
        <v>44560</v>
      </c>
      <c r="L437" s="74">
        <f t="shared" si="45"/>
        <v>40560</v>
      </c>
      <c r="M437" s="74">
        <f t="shared" si="45"/>
        <v>40560</v>
      </c>
      <c r="N437" s="74">
        <f t="shared" si="45"/>
        <v>41660</v>
      </c>
      <c r="O437" s="74">
        <f t="shared" si="45"/>
        <v>40560</v>
      </c>
      <c r="P437" s="74">
        <f t="shared" si="45"/>
        <v>40560</v>
      </c>
      <c r="Q437" s="74">
        <f t="shared" si="45"/>
        <v>43560</v>
      </c>
      <c r="R437" s="74">
        <f t="shared" si="45"/>
        <v>40560</v>
      </c>
      <c r="S437" s="74">
        <f t="shared" si="45"/>
        <v>40560</v>
      </c>
      <c r="T437" s="74">
        <f t="shared" si="45"/>
        <v>40560</v>
      </c>
      <c r="U437" s="74">
        <f t="shared" si="45"/>
        <v>40560</v>
      </c>
      <c r="V437" s="75">
        <f>SUM(J437:U437)</f>
        <v>494820</v>
      </c>
      <c r="W437" s="110">
        <f>SUM(J437:U437)-V437</f>
        <v>0</v>
      </c>
      <c r="X437" s="84"/>
    </row>
    <row r="438" spans="1:24" x14ac:dyDescent="0.2">
      <c r="A438" s="85"/>
      <c r="B438" s="96"/>
      <c r="C438" s="96"/>
      <c r="D438" s="96"/>
      <c r="E438" s="96"/>
      <c r="F438" s="96"/>
      <c r="G438" s="96"/>
      <c r="H438" s="65" t="s">
        <v>58</v>
      </c>
      <c r="I438" s="62"/>
      <c r="J438" s="65">
        <v>25500</v>
      </c>
      <c r="K438" s="65">
        <v>25500</v>
      </c>
      <c r="L438" s="65">
        <v>25500</v>
      </c>
      <c r="M438" s="65">
        <v>25500</v>
      </c>
      <c r="N438" s="65">
        <v>25500</v>
      </c>
      <c r="O438" s="65">
        <v>25500</v>
      </c>
      <c r="P438" s="65">
        <v>25500</v>
      </c>
      <c r="Q438" s="65">
        <v>25500</v>
      </c>
      <c r="R438" s="65">
        <v>25500</v>
      </c>
      <c r="S438" s="65">
        <v>25500</v>
      </c>
      <c r="T438" s="65">
        <v>25500</v>
      </c>
      <c r="U438" s="65">
        <v>25500</v>
      </c>
      <c r="V438" s="80">
        <f>SUM(J438:U438)</f>
        <v>306000</v>
      </c>
    </row>
    <row r="439" spans="1:24" x14ac:dyDescent="0.2">
      <c r="A439" s="85"/>
      <c r="B439" s="96"/>
      <c r="C439" s="96"/>
      <c r="D439" s="96"/>
      <c r="E439" s="96"/>
      <c r="F439" s="96"/>
      <c r="G439" s="96"/>
      <c r="H439" s="65" t="s">
        <v>59</v>
      </c>
      <c r="I439" s="62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80">
        <f t="shared" ref="V439:V458" si="46">SUM(J439:U439)</f>
        <v>0</v>
      </c>
    </row>
    <row r="440" spans="1:24" x14ac:dyDescent="0.2">
      <c r="A440" s="85"/>
      <c r="B440" s="96"/>
      <c r="C440" s="96"/>
      <c r="D440" s="96"/>
      <c r="E440" s="96"/>
      <c r="F440" s="96"/>
      <c r="G440" s="96"/>
      <c r="H440" s="65" t="s">
        <v>60</v>
      </c>
      <c r="I440" s="62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80">
        <f t="shared" si="46"/>
        <v>0</v>
      </c>
    </row>
    <row r="441" spans="1:24" x14ac:dyDescent="0.2">
      <c r="A441" s="85"/>
      <c r="B441" s="96"/>
      <c r="C441" s="96"/>
      <c r="D441" s="96"/>
      <c r="E441" s="96"/>
      <c r="F441" s="96"/>
      <c r="G441" s="96"/>
      <c r="H441" s="65" t="s">
        <v>61</v>
      </c>
      <c r="I441" s="62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80">
        <f t="shared" si="46"/>
        <v>0</v>
      </c>
    </row>
    <row r="442" spans="1:24" x14ac:dyDescent="0.2">
      <c r="A442" s="85"/>
      <c r="B442" s="96"/>
      <c r="C442" s="96"/>
      <c r="D442" s="96"/>
      <c r="E442" s="96"/>
      <c r="F442" s="96"/>
      <c r="G442" s="96"/>
      <c r="H442" s="65" t="s">
        <v>62</v>
      </c>
      <c r="I442" s="62"/>
      <c r="J442" s="65"/>
      <c r="K442" s="65"/>
      <c r="L442" s="65"/>
      <c r="M442" s="65"/>
      <c r="N442" s="65">
        <v>500</v>
      </c>
      <c r="O442" s="65"/>
      <c r="P442" s="65"/>
      <c r="Q442" s="65">
        <v>500</v>
      </c>
      <c r="R442" s="65"/>
      <c r="S442" s="65"/>
      <c r="T442" s="65"/>
      <c r="U442" s="65"/>
      <c r="V442" s="80">
        <f t="shared" si="46"/>
        <v>1000</v>
      </c>
    </row>
    <row r="443" spans="1:24" x14ac:dyDescent="0.2">
      <c r="A443" s="85"/>
      <c r="B443" s="96"/>
      <c r="C443" s="96"/>
      <c r="D443" s="96"/>
      <c r="E443" s="96"/>
      <c r="F443" s="96"/>
      <c r="G443" s="96"/>
      <c r="H443" s="65" t="s">
        <v>63</v>
      </c>
      <c r="I443" s="62"/>
      <c r="J443" s="65"/>
      <c r="K443" s="65">
        <v>4000</v>
      </c>
      <c r="L443" s="65"/>
      <c r="M443" s="65"/>
      <c r="N443" s="65">
        <v>600</v>
      </c>
      <c r="O443" s="65"/>
      <c r="P443" s="65"/>
      <c r="Q443" s="65">
        <v>2500</v>
      </c>
      <c r="R443" s="65"/>
      <c r="S443" s="65"/>
      <c r="T443" s="65"/>
      <c r="U443" s="65"/>
      <c r="V443" s="80">
        <f t="shared" si="46"/>
        <v>7100</v>
      </c>
    </row>
    <row r="444" spans="1:24" x14ac:dyDescent="0.2">
      <c r="A444" s="85"/>
      <c r="B444" s="96"/>
      <c r="C444" s="96"/>
      <c r="D444" s="96"/>
      <c r="E444" s="96"/>
      <c r="F444" s="96"/>
      <c r="G444" s="96"/>
      <c r="H444" s="65" t="s">
        <v>64</v>
      </c>
      <c r="I444" s="66"/>
      <c r="J444" s="65">
        <v>15000</v>
      </c>
      <c r="K444" s="65">
        <v>15000</v>
      </c>
      <c r="L444" s="65">
        <v>15000</v>
      </c>
      <c r="M444" s="65">
        <v>15000</v>
      </c>
      <c r="N444" s="65">
        <v>15000</v>
      </c>
      <c r="O444" s="65">
        <v>15000</v>
      </c>
      <c r="P444" s="65">
        <v>15000</v>
      </c>
      <c r="Q444" s="65">
        <v>15000</v>
      </c>
      <c r="R444" s="65">
        <v>15000</v>
      </c>
      <c r="S444" s="65">
        <v>15000</v>
      </c>
      <c r="T444" s="65">
        <v>15000</v>
      </c>
      <c r="U444" s="65">
        <v>15000</v>
      </c>
      <c r="V444" s="80">
        <f t="shared" si="46"/>
        <v>180000</v>
      </c>
    </row>
    <row r="445" spans="1:24" x14ac:dyDescent="0.2">
      <c r="A445" s="85"/>
      <c r="B445" s="96"/>
      <c r="C445" s="96"/>
      <c r="D445" s="96"/>
      <c r="E445" s="96"/>
      <c r="F445" s="96"/>
      <c r="G445" s="96"/>
      <c r="H445" s="65" t="s">
        <v>65</v>
      </c>
      <c r="I445" s="66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80">
        <f t="shared" si="46"/>
        <v>0</v>
      </c>
    </row>
    <row r="446" spans="1:24" x14ac:dyDescent="0.2">
      <c r="A446" s="85"/>
      <c r="B446" s="96"/>
      <c r="C446" s="96"/>
      <c r="D446" s="96"/>
      <c r="E446" s="96"/>
      <c r="F446" s="96"/>
      <c r="G446" s="96"/>
      <c r="H446" s="65" t="s">
        <v>66</v>
      </c>
      <c r="I446" s="66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80">
        <f t="shared" si="46"/>
        <v>0</v>
      </c>
    </row>
    <row r="447" spans="1:24" x14ac:dyDescent="0.2">
      <c r="A447" s="85"/>
      <c r="B447" s="96"/>
      <c r="C447" s="96"/>
      <c r="D447" s="96"/>
      <c r="E447" s="96"/>
      <c r="F447" s="96"/>
      <c r="G447" s="96"/>
      <c r="H447" s="65" t="s">
        <v>67</v>
      </c>
      <c r="I447" s="66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80">
        <f t="shared" si="46"/>
        <v>0</v>
      </c>
    </row>
    <row r="448" spans="1:24" x14ac:dyDescent="0.2">
      <c r="A448" s="85"/>
      <c r="B448" s="96"/>
      <c r="C448" s="96"/>
      <c r="D448" s="96"/>
      <c r="E448" s="96"/>
      <c r="F448" s="96"/>
      <c r="G448" s="96"/>
      <c r="H448" s="65" t="s">
        <v>68</v>
      </c>
      <c r="I448" s="66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80">
        <f t="shared" si="46"/>
        <v>0</v>
      </c>
    </row>
    <row r="449" spans="1:26" x14ac:dyDescent="0.2">
      <c r="A449" s="85"/>
      <c r="B449" s="96"/>
      <c r="C449" s="96"/>
      <c r="D449" s="96"/>
      <c r="E449" s="96"/>
      <c r="F449" s="96"/>
      <c r="G449" s="96"/>
      <c r="H449" s="65" t="s">
        <v>69</v>
      </c>
      <c r="I449" s="66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80">
        <f t="shared" si="46"/>
        <v>0</v>
      </c>
    </row>
    <row r="450" spans="1:26" x14ac:dyDescent="0.2">
      <c r="A450" s="85"/>
      <c r="B450" s="96"/>
      <c r="C450" s="96"/>
      <c r="D450" s="96"/>
      <c r="E450" s="96"/>
      <c r="F450" s="96"/>
      <c r="G450" s="96"/>
      <c r="H450" s="65" t="s">
        <v>70</v>
      </c>
      <c r="I450" s="66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80">
        <f t="shared" si="46"/>
        <v>0</v>
      </c>
    </row>
    <row r="451" spans="1:26" x14ac:dyDescent="0.2">
      <c r="A451" s="85"/>
      <c r="B451" s="96"/>
      <c r="C451" s="96"/>
      <c r="D451" s="96"/>
      <c r="E451" s="96"/>
      <c r="F451" s="96"/>
      <c r="G451" s="96"/>
      <c r="H451" s="65" t="s">
        <v>71</v>
      </c>
      <c r="I451" s="66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80">
        <f t="shared" si="46"/>
        <v>0</v>
      </c>
    </row>
    <row r="452" spans="1:26" x14ac:dyDescent="0.2">
      <c r="A452" s="85"/>
      <c r="B452" s="96"/>
      <c r="C452" s="96"/>
      <c r="D452" s="96"/>
      <c r="E452" s="96"/>
      <c r="F452" s="96"/>
      <c r="G452" s="96"/>
      <c r="H452" s="65" t="s">
        <v>72</v>
      </c>
      <c r="I452" s="66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80">
        <f t="shared" si="46"/>
        <v>0</v>
      </c>
    </row>
    <row r="453" spans="1:26" x14ac:dyDescent="0.2">
      <c r="A453" s="85"/>
      <c r="B453" s="96"/>
      <c r="C453" s="96"/>
      <c r="D453" s="96"/>
      <c r="E453" s="96"/>
      <c r="F453" s="96"/>
      <c r="G453" s="96"/>
      <c r="H453" s="65" t="s">
        <v>73</v>
      </c>
      <c r="I453" s="66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80">
        <f t="shared" si="46"/>
        <v>0</v>
      </c>
    </row>
    <row r="454" spans="1:26" x14ac:dyDescent="0.2">
      <c r="A454" s="85"/>
      <c r="B454" s="96"/>
      <c r="C454" s="96"/>
      <c r="D454" s="96"/>
      <c r="E454" s="96"/>
      <c r="F454" s="96"/>
      <c r="G454" s="96"/>
      <c r="H454" s="65" t="s">
        <v>74</v>
      </c>
      <c r="I454" s="66"/>
      <c r="J454" s="65">
        <v>60</v>
      </c>
      <c r="K454" s="65">
        <v>60</v>
      </c>
      <c r="L454" s="65">
        <v>60</v>
      </c>
      <c r="M454" s="65">
        <v>60</v>
      </c>
      <c r="N454" s="65">
        <v>60</v>
      </c>
      <c r="O454" s="65">
        <v>60</v>
      </c>
      <c r="P454" s="65">
        <v>60</v>
      </c>
      <c r="Q454" s="65">
        <v>60</v>
      </c>
      <c r="R454" s="65">
        <v>60</v>
      </c>
      <c r="S454" s="65">
        <v>60</v>
      </c>
      <c r="T454" s="65">
        <v>60</v>
      </c>
      <c r="U454" s="65">
        <v>60</v>
      </c>
      <c r="V454" s="80">
        <f t="shared" si="46"/>
        <v>720</v>
      </c>
    </row>
    <row r="455" spans="1:26" x14ac:dyDescent="0.2">
      <c r="A455" s="85"/>
      <c r="B455" s="96"/>
      <c r="C455" s="96"/>
      <c r="D455" s="96"/>
      <c r="E455" s="96"/>
      <c r="F455" s="96"/>
      <c r="G455" s="96"/>
      <c r="H455" s="65" t="s">
        <v>75</v>
      </c>
      <c r="I455" s="66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80">
        <f t="shared" si="46"/>
        <v>0</v>
      </c>
    </row>
    <row r="456" spans="1:26" x14ac:dyDescent="0.2">
      <c r="A456" s="85"/>
      <c r="B456" s="96"/>
      <c r="C456" s="96"/>
      <c r="D456" s="96"/>
      <c r="E456" s="96"/>
      <c r="F456" s="96"/>
      <c r="G456" s="96"/>
      <c r="H456" s="65" t="s">
        <v>76</v>
      </c>
      <c r="I456" s="66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80">
        <f t="shared" si="46"/>
        <v>0</v>
      </c>
    </row>
    <row r="457" spans="1:26" x14ac:dyDescent="0.2">
      <c r="A457" s="85"/>
      <c r="B457" s="96"/>
      <c r="C457" s="96"/>
      <c r="D457" s="96"/>
      <c r="E457" s="96"/>
      <c r="F457" s="96"/>
      <c r="G457" s="96"/>
      <c r="H457" s="65" t="s">
        <v>77</v>
      </c>
      <c r="I457" s="66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80">
        <f t="shared" si="46"/>
        <v>0</v>
      </c>
    </row>
    <row r="458" spans="1:26" x14ac:dyDescent="0.2">
      <c r="A458" s="85"/>
      <c r="B458" s="96"/>
      <c r="C458" s="96"/>
      <c r="D458" s="96"/>
      <c r="E458" s="96"/>
      <c r="F458" s="96"/>
      <c r="G458" s="96"/>
      <c r="H458" s="65" t="s">
        <v>56</v>
      </c>
      <c r="I458" s="62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80">
        <f t="shared" si="46"/>
        <v>0</v>
      </c>
    </row>
    <row r="459" spans="1:26" ht="15.75" x14ac:dyDescent="0.25">
      <c r="A459" s="3">
        <v>2</v>
      </c>
      <c r="B459" s="96"/>
      <c r="C459" s="88" t="s">
        <v>1218</v>
      </c>
      <c r="D459" s="88" t="s">
        <v>1218</v>
      </c>
      <c r="E459" s="81" t="s">
        <v>1250</v>
      </c>
      <c r="F459" s="3"/>
      <c r="G459" s="3"/>
      <c r="H459" s="3"/>
      <c r="I459" s="5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89"/>
    </row>
    <row r="460" spans="1:26" x14ac:dyDescent="0.2">
      <c r="A460" s="85"/>
      <c r="B460" s="96"/>
      <c r="C460" s="96"/>
      <c r="D460" s="96"/>
      <c r="E460" s="96"/>
      <c r="F460" s="58" t="s">
        <v>1251</v>
      </c>
      <c r="G460" s="58" t="s">
        <v>1251</v>
      </c>
      <c r="H460" s="36"/>
      <c r="I460" s="66"/>
      <c r="J460" s="74">
        <f>SUM(J461:J481)</f>
        <v>30090</v>
      </c>
      <c r="K460" s="74">
        <f t="shared" ref="K460:U460" si="47">SUM(K461:K481)</f>
        <v>35590</v>
      </c>
      <c r="L460" s="74">
        <f t="shared" si="47"/>
        <v>30290</v>
      </c>
      <c r="M460" s="74">
        <f t="shared" si="47"/>
        <v>30390</v>
      </c>
      <c r="N460" s="74">
        <f t="shared" si="47"/>
        <v>31190</v>
      </c>
      <c r="O460" s="74">
        <f t="shared" si="47"/>
        <v>30190</v>
      </c>
      <c r="P460" s="74">
        <f t="shared" si="47"/>
        <v>30090</v>
      </c>
      <c r="Q460" s="74">
        <f t="shared" si="47"/>
        <v>33290</v>
      </c>
      <c r="R460" s="74">
        <f t="shared" si="47"/>
        <v>30090</v>
      </c>
      <c r="S460" s="74">
        <f t="shared" si="47"/>
        <v>30090</v>
      </c>
      <c r="T460" s="74">
        <f t="shared" si="47"/>
        <v>30090</v>
      </c>
      <c r="U460" s="74">
        <f t="shared" si="47"/>
        <v>30090</v>
      </c>
      <c r="V460" s="75">
        <f>SUM(J460:U460)</f>
        <v>371480</v>
      </c>
      <c r="W460" s="110">
        <f>SUM(J460:U460)-V460</f>
        <v>0</v>
      </c>
      <c r="X460" s="84"/>
    </row>
    <row r="461" spans="1:26" x14ac:dyDescent="0.2">
      <c r="A461" s="85"/>
      <c r="B461" s="96"/>
      <c r="C461" s="96"/>
      <c r="D461" s="96"/>
      <c r="E461" s="96"/>
      <c r="F461" s="96"/>
      <c r="G461" s="96"/>
      <c r="H461" s="65" t="s">
        <v>58</v>
      </c>
      <c r="I461" s="62"/>
      <c r="J461" s="65">
        <v>30000</v>
      </c>
      <c r="K461" s="65">
        <v>30000</v>
      </c>
      <c r="L461" s="65">
        <v>30000</v>
      </c>
      <c r="M461" s="65">
        <v>30000</v>
      </c>
      <c r="N461" s="65">
        <v>30000</v>
      </c>
      <c r="O461" s="65">
        <v>30000</v>
      </c>
      <c r="P461" s="65">
        <v>30000</v>
      </c>
      <c r="Q461" s="65">
        <v>30000</v>
      </c>
      <c r="R461" s="65">
        <v>30000</v>
      </c>
      <c r="S461" s="65">
        <v>30000</v>
      </c>
      <c r="T461" s="65">
        <v>30000</v>
      </c>
      <c r="U461" s="65">
        <v>30000</v>
      </c>
      <c r="V461" s="80">
        <f>SUM(J461:U461)</f>
        <v>360000</v>
      </c>
      <c r="Z461" s="1" t="s">
        <v>2809</v>
      </c>
    </row>
    <row r="462" spans="1:26" x14ac:dyDescent="0.2">
      <c r="A462" s="85"/>
      <c r="B462" s="96"/>
      <c r="C462" s="96"/>
      <c r="D462" s="96"/>
      <c r="E462" s="96"/>
      <c r="F462" s="96"/>
      <c r="G462" s="96"/>
      <c r="H462" s="65" t="s">
        <v>59</v>
      </c>
      <c r="I462" s="62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80">
        <f t="shared" ref="V462:V481" si="48">SUM(J462:U462)</f>
        <v>0</v>
      </c>
    </row>
    <row r="463" spans="1:26" x14ac:dyDescent="0.2">
      <c r="A463" s="85"/>
      <c r="B463" s="96"/>
      <c r="C463" s="96"/>
      <c r="D463" s="96"/>
      <c r="E463" s="96"/>
      <c r="F463" s="96"/>
      <c r="G463" s="96"/>
      <c r="H463" s="65" t="s">
        <v>60</v>
      </c>
      <c r="I463" s="62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80">
        <f t="shared" si="48"/>
        <v>0</v>
      </c>
    </row>
    <row r="464" spans="1:26" x14ac:dyDescent="0.2">
      <c r="A464" s="85"/>
      <c r="B464" s="96"/>
      <c r="C464" s="96"/>
      <c r="D464" s="96"/>
      <c r="E464" s="96"/>
      <c r="F464" s="96"/>
      <c r="G464" s="96"/>
      <c r="H464" s="65" t="s">
        <v>61</v>
      </c>
      <c r="I464" s="62"/>
      <c r="J464" s="65"/>
      <c r="K464" s="65">
        <v>1500</v>
      </c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80">
        <f t="shared" si="48"/>
        <v>1500</v>
      </c>
      <c r="Z464" s="1" t="s">
        <v>2815</v>
      </c>
    </row>
    <row r="465" spans="1:26" x14ac:dyDescent="0.2">
      <c r="A465" s="85"/>
      <c r="B465" s="96"/>
      <c r="C465" s="96"/>
      <c r="D465" s="96"/>
      <c r="E465" s="96"/>
      <c r="F465" s="96"/>
      <c r="G465" s="96"/>
      <c r="H465" s="65" t="s">
        <v>62</v>
      </c>
      <c r="I465" s="62"/>
      <c r="J465" s="65"/>
      <c r="K465" s="65"/>
      <c r="L465" s="65"/>
      <c r="M465" s="65"/>
      <c r="N465" s="65">
        <v>500</v>
      </c>
      <c r="O465" s="65"/>
      <c r="P465" s="65"/>
      <c r="Q465" s="65">
        <v>500</v>
      </c>
      <c r="R465" s="65"/>
      <c r="S465" s="65"/>
      <c r="T465" s="65"/>
      <c r="U465" s="65"/>
      <c r="V465" s="80">
        <f t="shared" si="48"/>
        <v>1000</v>
      </c>
      <c r="Z465" s="1" t="s">
        <v>2810</v>
      </c>
    </row>
    <row r="466" spans="1:26" x14ac:dyDescent="0.2">
      <c r="A466" s="85"/>
      <c r="B466" s="96"/>
      <c r="C466" s="96"/>
      <c r="D466" s="96"/>
      <c r="E466" s="96"/>
      <c r="F466" s="96"/>
      <c r="G466" s="96"/>
      <c r="H466" s="65" t="s">
        <v>63</v>
      </c>
      <c r="I466" s="62"/>
      <c r="J466" s="65"/>
      <c r="K466" s="65">
        <v>4000</v>
      </c>
      <c r="L466" s="65"/>
      <c r="M466" s="65"/>
      <c r="N466" s="65">
        <v>600</v>
      </c>
      <c r="O466" s="65"/>
      <c r="P466" s="65"/>
      <c r="Q466" s="65">
        <v>2500</v>
      </c>
      <c r="R466" s="65"/>
      <c r="S466" s="65"/>
      <c r="T466" s="65"/>
      <c r="U466" s="65"/>
      <c r="V466" s="80">
        <f t="shared" si="48"/>
        <v>7100</v>
      </c>
      <c r="Z466" s="1" t="s">
        <v>2811</v>
      </c>
    </row>
    <row r="467" spans="1:26" x14ac:dyDescent="0.2">
      <c r="A467" s="85"/>
      <c r="B467" s="96"/>
      <c r="C467" s="96"/>
      <c r="D467" s="96"/>
      <c r="E467" s="96"/>
      <c r="F467" s="96"/>
      <c r="G467" s="96"/>
      <c r="H467" s="65" t="s">
        <v>64</v>
      </c>
      <c r="I467" s="66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80">
        <f t="shared" si="48"/>
        <v>0</v>
      </c>
    </row>
    <row r="468" spans="1:26" x14ac:dyDescent="0.2">
      <c r="A468" s="85"/>
      <c r="B468" s="96"/>
      <c r="C468" s="96"/>
      <c r="D468" s="96"/>
      <c r="E468" s="96"/>
      <c r="F468" s="96"/>
      <c r="G468" s="96"/>
      <c r="H468" s="65" t="s">
        <v>65</v>
      </c>
      <c r="I468" s="66"/>
      <c r="J468" s="65"/>
      <c r="K468" s="65"/>
      <c r="L468" s="65"/>
      <c r="M468" s="65">
        <v>300</v>
      </c>
      <c r="N468" s="65"/>
      <c r="O468" s="65"/>
      <c r="P468" s="65"/>
      <c r="Q468" s="65"/>
      <c r="R468" s="65"/>
      <c r="S468" s="65"/>
      <c r="T468" s="65"/>
      <c r="U468" s="65"/>
      <c r="V468" s="80">
        <f t="shared" si="48"/>
        <v>300</v>
      </c>
      <c r="Z468" s="1" t="s">
        <v>2812</v>
      </c>
    </row>
    <row r="469" spans="1:26" x14ac:dyDescent="0.2">
      <c r="A469" s="85"/>
      <c r="B469" s="96"/>
      <c r="C469" s="96"/>
      <c r="D469" s="96"/>
      <c r="E469" s="96"/>
      <c r="F469" s="96"/>
      <c r="G469" s="96"/>
      <c r="H469" s="65" t="s">
        <v>66</v>
      </c>
      <c r="I469" s="66"/>
      <c r="J469" s="65"/>
      <c r="K469" s="65"/>
      <c r="L469" s="65">
        <v>200</v>
      </c>
      <c r="M469" s="65"/>
      <c r="N469" s="65"/>
      <c r="O469" s="65"/>
      <c r="P469" s="65"/>
      <c r="Q469" s="65">
        <v>200</v>
      </c>
      <c r="R469" s="65"/>
      <c r="S469" s="65"/>
      <c r="T469" s="65"/>
      <c r="U469" s="65"/>
      <c r="V469" s="80">
        <f t="shared" si="48"/>
        <v>400</v>
      </c>
    </row>
    <row r="470" spans="1:26" x14ac:dyDescent="0.2">
      <c r="A470" s="85"/>
      <c r="B470" s="96"/>
      <c r="C470" s="96"/>
      <c r="D470" s="96"/>
      <c r="E470" s="96"/>
      <c r="F470" s="96"/>
      <c r="G470" s="96"/>
      <c r="H470" s="65" t="s">
        <v>67</v>
      </c>
      <c r="I470" s="66"/>
      <c r="J470" s="65"/>
      <c r="K470" s="65"/>
      <c r="L470" s="65"/>
      <c r="M470" s="65"/>
      <c r="N470" s="65"/>
      <c r="O470" s="65">
        <v>100</v>
      </c>
      <c r="P470" s="65"/>
      <c r="Q470" s="65"/>
      <c r="R470" s="65"/>
      <c r="S470" s="65"/>
      <c r="T470" s="65"/>
      <c r="U470" s="65"/>
      <c r="V470" s="80">
        <f t="shared" si="48"/>
        <v>100</v>
      </c>
    </row>
    <row r="471" spans="1:26" x14ac:dyDescent="0.2">
      <c r="A471" s="85"/>
      <c r="B471" s="96"/>
      <c r="C471" s="96"/>
      <c r="D471" s="96"/>
      <c r="E471" s="96"/>
      <c r="F471" s="96"/>
      <c r="G471" s="96"/>
      <c r="H471" s="65" t="s">
        <v>68</v>
      </c>
      <c r="I471" s="66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80">
        <f t="shared" si="48"/>
        <v>0</v>
      </c>
    </row>
    <row r="472" spans="1:26" x14ac:dyDescent="0.2">
      <c r="A472" s="85"/>
      <c r="B472" s="96"/>
      <c r="C472" s="96"/>
      <c r="D472" s="96"/>
      <c r="E472" s="96"/>
      <c r="F472" s="96"/>
      <c r="G472" s="96"/>
      <c r="H472" s="65" t="s">
        <v>69</v>
      </c>
      <c r="I472" s="66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80">
        <f t="shared" si="48"/>
        <v>0</v>
      </c>
    </row>
    <row r="473" spans="1:26" x14ac:dyDescent="0.2">
      <c r="A473" s="85"/>
      <c r="B473" s="96"/>
      <c r="C473" s="96"/>
      <c r="D473" s="96"/>
      <c r="E473" s="96"/>
      <c r="F473" s="96"/>
      <c r="G473" s="96"/>
      <c r="H473" s="65" t="s">
        <v>70</v>
      </c>
      <c r="I473" s="66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80">
        <f t="shared" si="48"/>
        <v>0</v>
      </c>
    </row>
    <row r="474" spans="1:26" x14ac:dyDescent="0.2">
      <c r="A474" s="85"/>
      <c r="B474" s="96"/>
      <c r="C474" s="96"/>
      <c r="D474" s="96"/>
      <c r="E474" s="96"/>
      <c r="F474" s="96"/>
      <c r="G474" s="96"/>
      <c r="H474" s="65" t="s">
        <v>71</v>
      </c>
      <c r="I474" s="66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80">
        <f t="shared" si="48"/>
        <v>0</v>
      </c>
    </row>
    <row r="475" spans="1:26" x14ac:dyDescent="0.2">
      <c r="A475" s="85"/>
      <c r="B475" s="96"/>
      <c r="C475" s="96"/>
      <c r="D475" s="96"/>
      <c r="E475" s="96"/>
      <c r="F475" s="96"/>
      <c r="G475" s="96"/>
      <c r="H475" s="65" t="s">
        <v>72</v>
      </c>
      <c r="I475" s="66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80">
        <f t="shared" si="48"/>
        <v>0</v>
      </c>
    </row>
    <row r="476" spans="1:26" x14ac:dyDescent="0.2">
      <c r="A476" s="85"/>
      <c r="B476" s="96"/>
      <c r="C476" s="96"/>
      <c r="D476" s="96"/>
      <c r="E476" s="96"/>
      <c r="F476" s="96"/>
      <c r="G476" s="96"/>
      <c r="H476" s="65" t="s">
        <v>73</v>
      </c>
      <c r="I476" s="66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80">
        <f t="shared" si="48"/>
        <v>0</v>
      </c>
    </row>
    <row r="477" spans="1:26" x14ac:dyDescent="0.2">
      <c r="A477" s="85"/>
      <c r="B477" s="96"/>
      <c r="C477" s="96"/>
      <c r="D477" s="96"/>
      <c r="E477" s="96"/>
      <c r="F477" s="96"/>
      <c r="G477" s="96"/>
      <c r="H477" s="65" t="s">
        <v>74</v>
      </c>
      <c r="I477" s="66"/>
      <c r="J477" s="65">
        <v>90</v>
      </c>
      <c r="K477" s="65">
        <v>90</v>
      </c>
      <c r="L477" s="65">
        <v>90</v>
      </c>
      <c r="M477" s="65">
        <v>90</v>
      </c>
      <c r="N477" s="65">
        <v>90</v>
      </c>
      <c r="O477" s="65">
        <v>90</v>
      </c>
      <c r="P477" s="65">
        <v>90</v>
      </c>
      <c r="Q477" s="65">
        <v>90</v>
      </c>
      <c r="R477" s="65">
        <v>90</v>
      </c>
      <c r="S477" s="65">
        <v>90</v>
      </c>
      <c r="T477" s="65">
        <v>90</v>
      </c>
      <c r="U477" s="65">
        <v>90</v>
      </c>
      <c r="V477" s="80">
        <f t="shared" si="48"/>
        <v>1080</v>
      </c>
      <c r="Z477" s="1" t="s">
        <v>2813</v>
      </c>
    </row>
    <row r="478" spans="1:26" x14ac:dyDescent="0.2">
      <c r="A478" s="85"/>
      <c r="B478" s="96"/>
      <c r="C478" s="96"/>
      <c r="D478" s="96"/>
      <c r="E478" s="96"/>
      <c r="F478" s="96"/>
      <c r="G478" s="96"/>
      <c r="H478" s="65" t="s">
        <v>75</v>
      </c>
      <c r="I478" s="66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80">
        <f t="shared" si="48"/>
        <v>0</v>
      </c>
    </row>
    <row r="479" spans="1:26" x14ac:dyDescent="0.2">
      <c r="A479" s="85"/>
      <c r="B479" s="96"/>
      <c r="C479" s="96"/>
      <c r="D479" s="96"/>
      <c r="E479" s="96"/>
      <c r="F479" s="96"/>
      <c r="G479" s="96"/>
      <c r="H479" s="65" t="s">
        <v>76</v>
      </c>
      <c r="I479" s="66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80">
        <f t="shared" si="48"/>
        <v>0</v>
      </c>
    </row>
    <row r="480" spans="1:26" x14ac:dyDescent="0.2">
      <c r="A480" s="85"/>
      <c r="B480" s="96"/>
      <c r="C480" s="96"/>
      <c r="D480" s="96"/>
      <c r="E480" s="96"/>
      <c r="F480" s="96"/>
      <c r="G480" s="96"/>
      <c r="H480" s="65" t="s">
        <v>77</v>
      </c>
      <c r="I480" s="66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80">
        <f t="shared" si="48"/>
        <v>0</v>
      </c>
    </row>
    <row r="481" spans="1:26" x14ac:dyDescent="0.2">
      <c r="A481" s="85"/>
      <c r="B481" s="96"/>
      <c r="C481" s="96"/>
      <c r="D481" s="96"/>
      <c r="E481" s="96"/>
      <c r="F481" s="96"/>
      <c r="G481" s="96"/>
      <c r="H481" s="65" t="s">
        <v>56</v>
      </c>
      <c r="I481" s="62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80">
        <f t="shared" si="48"/>
        <v>0</v>
      </c>
      <c r="Z481" s="1" t="s">
        <v>2814</v>
      </c>
    </row>
    <row r="482" spans="1:26" ht="15.75" x14ac:dyDescent="0.25">
      <c r="A482" s="3">
        <v>3</v>
      </c>
      <c r="B482" s="96"/>
      <c r="C482" s="88" t="s">
        <v>1248</v>
      </c>
      <c r="D482" s="88" t="s">
        <v>1248</v>
      </c>
      <c r="E482" s="81" t="s">
        <v>1258</v>
      </c>
      <c r="F482" s="3"/>
      <c r="G482" s="3"/>
      <c r="H482" s="3"/>
      <c r="I482" s="51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89"/>
    </row>
    <row r="483" spans="1:26" x14ac:dyDescent="0.2">
      <c r="A483" s="85"/>
      <c r="B483" s="96"/>
      <c r="C483" s="96"/>
      <c r="D483" s="96"/>
      <c r="E483" s="96"/>
      <c r="F483" s="58" t="s">
        <v>1248</v>
      </c>
      <c r="G483" s="58" t="s">
        <v>1248</v>
      </c>
      <c r="H483" s="36"/>
      <c r="I483" s="66"/>
      <c r="J483" s="74">
        <f>SUM(J484:J504)</f>
        <v>0</v>
      </c>
      <c r="K483" s="74">
        <f t="shared" ref="K483:U483" si="49">SUM(K484:K504)</f>
        <v>0</v>
      </c>
      <c r="L483" s="74">
        <f t="shared" si="49"/>
        <v>0</v>
      </c>
      <c r="M483" s="74">
        <f t="shared" si="49"/>
        <v>0</v>
      </c>
      <c r="N483" s="74">
        <f t="shared" si="49"/>
        <v>0</v>
      </c>
      <c r="O483" s="74">
        <f t="shared" si="49"/>
        <v>0</v>
      </c>
      <c r="P483" s="74">
        <f t="shared" si="49"/>
        <v>0</v>
      </c>
      <c r="Q483" s="74">
        <f t="shared" si="49"/>
        <v>0</v>
      </c>
      <c r="R483" s="74">
        <f t="shared" si="49"/>
        <v>0</v>
      </c>
      <c r="S483" s="74">
        <f t="shared" si="49"/>
        <v>0</v>
      </c>
      <c r="T483" s="74">
        <f t="shared" si="49"/>
        <v>0</v>
      </c>
      <c r="U483" s="74">
        <f t="shared" si="49"/>
        <v>0</v>
      </c>
      <c r="V483" s="75">
        <f>SUM(J483:U483)</f>
        <v>0</v>
      </c>
      <c r="W483" s="110">
        <f>SUM(J483:U483)-V483</f>
        <v>0</v>
      </c>
      <c r="X483" s="84"/>
    </row>
    <row r="484" spans="1:26" x14ac:dyDescent="0.2">
      <c r="A484" s="85"/>
      <c r="B484" s="96"/>
      <c r="C484" s="96"/>
      <c r="D484" s="96"/>
      <c r="E484" s="96"/>
      <c r="F484" s="96"/>
      <c r="G484" s="96"/>
      <c r="H484" s="65" t="s">
        <v>58</v>
      </c>
      <c r="I484" s="62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80">
        <f>SUM(J484:U484)</f>
        <v>0</v>
      </c>
    </row>
    <row r="485" spans="1:26" x14ac:dyDescent="0.2">
      <c r="A485" s="85"/>
      <c r="B485" s="96"/>
      <c r="C485" s="96"/>
      <c r="D485" s="96"/>
      <c r="E485" s="96"/>
      <c r="F485" s="96"/>
      <c r="G485" s="96"/>
      <c r="H485" s="65" t="s">
        <v>59</v>
      </c>
      <c r="I485" s="62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80">
        <f t="shared" ref="V485:V504" si="50">SUM(J485:U485)</f>
        <v>0</v>
      </c>
    </row>
    <row r="486" spans="1:26" x14ac:dyDescent="0.2">
      <c r="A486" s="85"/>
      <c r="B486" s="96"/>
      <c r="C486" s="96"/>
      <c r="D486" s="96"/>
      <c r="E486" s="96"/>
      <c r="F486" s="96"/>
      <c r="G486" s="96"/>
      <c r="H486" s="65" t="s">
        <v>60</v>
      </c>
      <c r="I486" s="62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80">
        <f t="shared" si="50"/>
        <v>0</v>
      </c>
    </row>
    <row r="487" spans="1:26" x14ac:dyDescent="0.2">
      <c r="A487" s="85"/>
      <c r="B487" s="96"/>
      <c r="C487" s="96"/>
      <c r="D487" s="96"/>
      <c r="E487" s="96"/>
      <c r="F487" s="96"/>
      <c r="G487" s="96"/>
      <c r="H487" s="65" t="s">
        <v>61</v>
      </c>
      <c r="I487" s="62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80">
        <f t="shared" si="50"/>
        <v>0</v>
      </c>
    </row>
    <row r="488" spans="1:26" x14ac:dyDescent="0.2">
      <c r="A488" s="85"/>
      <c r="B488" s="96"/>
      <c r="C488" s="96"/>
      <c r="D488" s="96"/>
      <c r="E488" s="96"/>
      <c r="F488" s="96"/>
      <c r="G488" s="96"/>
      <c r="H488" s="65" t="s">
        <v>62</v>
      </c>
      <c r="I488" s="62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80">
        <f t="shared" si="50"/>
        <v>0</v>
      </c>
    </row>
    <row r="489" spans="1:26" x14ac:dyDescent="0.2">
      <c r="A489" s="85"/>
      <c r="B489" s="96"/>
      <c r="C489" s="96"/>
      <c r="D489" s="96"/>
      <c r="E489" s="96"/>
      <c r="F489" s="96"/>
      <c r="G489" s="96"/>
      <c r="H489" s="65" t="s">
        <v>63</v>
      </c>
      <c r="I489" s="62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80">
        <f t="shared" si="50"/>
        <v>0</v>
      </c>
    </row>
    <row r="490" spans="1:26" x14ac:dyDescent="0.2">
      <c r="A490" s="85"/>
      <c r="B490" s="96"/>
      <c r="C490" s="96"/>
      <c r="D490" s="96"/>
      <c r="E490" s="96"/>
      <c r="F490" s="96"/>
      <c r="G490" s="96"/>
      <c r="H490" s="65" t="s">
        <v>64</v>
      </c>
      <c r="I490" s="66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80">
        <f t="shared" si="50"/>
        <v>0</v>
      </c>
    </row>
    <row r="491" spans="1:26" x14ac:dyDescent="0.2">
      <c r="A491" s="85"/>
      <c r="B491" s="96"/>
      <c r="C491" s="96"/>
      <c r="D491" s="96"/>
      <c r="E491" s="96"/>
      <c r="F491" s="96"/>
      <c r="G491" s="96"/>
      <c r="H491" s="65" t="s">
        <v>65</v>
      </c>
      <c r="I491" s="66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80">
        <f t="shared" si="50"/>
        <v>0</v>
      </c>
    </row>
    <row r="492" spans="1:26" x14ac:dyDescent="0.2">
      <c r="A492" s="85"/>
      <c r="B492" s="96"/>
      <c r="C492" s="96"/>
      <c r="D492" s="96"/>
      <c r="E492" s="96"/>
      <c r="F492" s="96"/>
      <c r="G492" s="96"/>
      <c r="H492" s="65" t="s">
        <v>66</v>
      </c>
      <c r="I492" s="66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80">
        <f t="shared" si="50"/>
        <v>0</v>
      </c>
    </row>
    <row r="493" spans="1:26" x14ac:dyDescent="0.2">
      <c r="A493" s="85"/>
      <c r="B493" s="96"/>
      <c r="C493" s="96"/>
      <c r="D493" s="96"/>
      <c r="E493" s="96"/>
      <c r="F493" s="96"/>
      <c r="G493" s="96"/>
      <c r="H493" s="65" t="s">
        <v>67</v>
      </c>
      <c r="I493" s="66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80">
        <f t="shared" si="50"/>
        <v>0</v>
      </c>
    </row>
    <row r="494" spans="1:26" x14ac:dyDescent="0.2">
      <c r="A494" s="85"/>
      <c r="B494" s="96"/>
      <c r="C494" s="96"/>
      <c r="D494" s="96"/>
      <c r="E494" s="96"/>
      <c r="F494" s="96"/>
      <c r="G494" s="96"/>
      <c r="H494" s="65" t="s">
        <v>68</v>
      </c>
      <c r="I494" s="66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80">
        <f t="shared" si="50"/>
        <v>0</v>
      </c>
    </row>
    <row r="495" spans="1:26" x14ac:dyDescent="0.2">
      <c r="A495" s="85"/>
      <c r="B495" s="96"/>
      <c r="C495" s="96"/>
      <c r="D495" s="96"/>
      <c r="E495" s="96"/>
      <c r="F495" s="96"/>
      <c r="G495" s="96"/>
      <c r="H495" s="65" t="s">
        <v>69</v>
      </c>
      <c r="I495" s="66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80">
        <f t="shared" si="50"/>
        <v>0</v>
      </c>
    </row>
    <row r="496" spans="1:26" x14ac:dyDescent="0.2">
      <c r="A496" s="85"/>
      <c r="B496" s="96"/>
      <c r="C496" s="96"/>
      <c r="D496" s="96"/>
      <c r="E496" s="96"/>
      <c r="F496" s="96"/>
      <c r="G496" s="96"/>
      <c r="H496" s="65" t="s">
        <v>70</v>
      </c>
      <c r="I496" s="66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80">
        <f t="shared" si="50"/>
        <v>0</v>
      </c>
    </row>
    <row r="497" spans="1:24" x14ac:dyDescent="0.2">
      <c r="A497" s="85"/>
      <c r="B497" s="96"/>
      <c r="C497" s="96"/>
      <c r="D497" s="96"/>
      <c r="E497" s="96"/>
      <c r="F497" s="96"/>
      <c r="G497" s="96"/>
      <c r="H497" s="65" t="s">
        <v>71</v>
      </c>
      <c r="I497" s="66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80">
        <f t="shared" si="50"/>
        <v>0</v>
      </c>
    </row>
    <row r="498" spans="1:24" x14ac:dyDescent="0.2">
      <c r="A498" s="85"/>
      <c r="B498" s="96"/>
      <c r="C498" s="96"/>
      <c r="D498" s="96"/>
      <c r="E498" s="96"/>
      <c r="F498" s="96"/>
      <c r="G498" s="96"/>
      <c r="H498" s="65" t="s">
        <v>72</v>
      </c>
      <c r="I498" s="66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80">
        <f t="shared" si="50"/>
        <v>0</v>
      </c>
    </row>
    <row r="499" spans="1:24" x14ac:dyDescent="0.2">
      <c r="A499" s="85"/>
      <c r="B499" s="96"/>
      <c r="C499" s="96"/>
      <c r="D499" s="96"/>
      <c r="E499" s="96"/>
      <c r="F499" s="96"/>
      <c r="G499" s="96"/>
      <c r="H499" s="65" t="s">
        <v>73</v>
      </c>
      <c r="I499" s="66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80">
        <f t="shared" si="50"/>
        <v>0</v>
      </c>
    </row>
    <row r="500" spans="1:24" x14ac:dyDescent="0.2">
      <c r="A500" s="85"/>
      <c r="B500" s="96"/>
      <c r="C500" s="96"/>
      <c r="D500" s="96"/>
      <c r="E500" s="96"/>
      <c r="F500" s="96"/>
      <c r="G500" s="96"/>
      <c r="H500" s="65" t="s">
        <v>74</v>
      </c>
      <c r="I500" s="66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80">
        <f t="shared" si="50"/>
        <v>0</v>
      </c>
    </row>
    <row r="501" spans="1:24" x14ac:dyDescent="0.2">
      <c r="A501" s="85"/>
      <c r="B501" s="96"/>
      <c r="C501" s="96"/>
      <c r="D501" s="96"/>
      <c r="E501" s="96"/>
      <c r="F501" s="96"/>
      <c r="G501" s="96"/>
      <c r="H501" s="65" t="s">
        <v>75</v>
      </c>
      <c r="I501" s="66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80">
        <f t="shared" si="50"/>
        <v>0</v>
      </c>
    </row>
    <row r="502" spans="1:24" x14ac:dyDescent="0.2">
      <c r="A502" s="85"/>
      <c r="B502" s="96"/>
      <c r="C502" s="96"/>
      <c r="D502" s="96"/>
      <c r="E502" s="96"/>
      <c r="F502" s="96"/>
      <c r="G502" s="96"/>
      <c r="H502" s="65" t="s">
        <v>76</v>
      </c>
      <c r="I502" s="66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80">
        <f t="shared" si="50"/>
        <v>0</v>
      </c>
    </row>
    <row r="503" spans="1:24" x14ac:dyDescent="0.2">
      <c r="A503" s="85"/>
      <c r="B503" s="96"/>
      <c r="C503" s="96"/>
      <c r="D503" s="96"/>
      <c r="E503" s="96"/>
      <c r="F503" s="96"/>
      <c r="G503" s="96"/>
      <c r="H503" s="65" t="s">
        <v>77</v>
      </c>
      <c r="I503" s="66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80">
        <f t="shared" si="50"/>
        <v>0</v>
      </c>
    </row>
    <row r="504" spans="1:24" x14ac:dyDescent="0.2">
      <c r="A504" s="85"/>
      <c r="B504" s="96"/>
      <c r="C504" s="96"/>
      <c r="D504" s="96"/>
      <c r="E504" s="96"/>
      <c r="F504" s="96"/>
      <c r="G504" s="96"/>
      <c r="H504" s="65" t="s">
        <v>56</v>
      </c>
      <c r="I504" s="62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80">
        <f t="shared" si="50"/>
        <v>0</v>
      </c>
    </row>
    <row r="505" spans="1:24" s="36" customFormat="1" ht="15.75" x14ac:dyDescent="0.25">
      <c r="A505" s="92" t="s">
        <v>2817</v>
      </c>
      <c r="B505" s="35" t="s">
        <v>30</v>
      </c>
      <c r="C505" s="83"/>
      <c r="D505" s="83"/>
      <c r="E505" s="1"/>
      <c r="H505" s="66"/>
      <c r="I505" s="73"/>
      <c r="J505" s="35">
        <f t="shared" ref="J505:U505" si="51">J507+J553+J530</f>
        <v>53940</v>
      </c>
      <c r="K505" s="35">
        <f t="shared" si="51"/>
        <v>38500</v>
      </c>
      <c r="L505" s="35">
        <f t="shared" si="51"/>
        <v>38500</v>
      </c>
      <c r="M505" s="35">
        <f t="shared" si="51"/>
        <v>38500</v>
      </c>
      <c r="N505" s="35">
        <f t="shared" si="51"/>
        <v>38500</v>
      </c>
      <c r="O505" s="35">
        <f t="shared" si="51"/>
        <v>38500</v>
      </c>
      <c r="P505" s="35">
        <f t="shared" si="51"/>
        <v>38500</v>
      </c>
      <c r="Q505" s="35">
        <f t="shared" si="51"/>
        <v>38500</v>
      </c>
      <c r="R505" s="35">
        <f t="shared" si="51"/>
        <v>38500</v>
      </c>
      <c r="S505" s="35">
        <f t="shared" si="51"/>
        <v>38500</v>
      </c>
      <c r="T505" s="35">
        <f t="shared" si="51"/>
        <v>38500</v>
      </c>
      <c r="U505" s="35">
        <f t="shared" si="51"/>
        <v>38500</v>
      </c>
      <c r="V505" s="35">
        <f>V507+V553+V530</f>
        <v>477440</v>
      </c>
      <c r="W505" s="89">
        <f>SUM(J505:U505)-V505</f>
        <v>0</v>
      </c>
    </row>
    <row r="506" spans="1:24" s="3" customFormat="1" ht="15.75" x14ac:dyDescent="0.25">
      <c r="A506" s="3">
        <v>1</v>
      </c>
      <c r="B506" s="96"/>
      <c r="C506" s="88" t="s">
        <v>1248</v>
      </c>
      <c r="D506" s="88" t="s">
        <v>1248</v>
      </c>
      <c r="E506" s="81" t="s">
        <v>1248</v>
      </c>
      <c r="I506" s="51"/>
      <c r="W506" s="89"/>
      <c r="X506" s="61"/>
    </row>
    <row r="507" spans="1:24" x14ac:dyDescent="0.2">
      <c r="A507" s="85"/>
      <c r="B507" s="96"/>
      <c r="C507" s="96"/>
      <c r="D507" s="96"/>
      <c r="E507" s="96"/>
      <c r="F507" s="58" t="s">
        <v>1248</v>
      </c>
      <c r="G507" s="58" t="s">
        <v>1248</v>
      </c>
      <c r="H507" s="36"/>
      <c r="I507" s="73"/>
      <c r="J507" s="74">
        <f t="shared" ref="J507:U507" si="52">SUM(J508:J528)</f>
        <v>0</v>
      </c>
      <c r="K507" s="74">
        <f t="shared" si="52"/>
        <v>0</v>
      </c>
      <c r="L507" s="74">
        <f t="shared" si="52"/>
        <v>0</v>
      </c>
      <c r="M507" s="74">
        <f t="shared" si="52"/>
        <v>0</v>
      </c>
      <c r="N507" s="74">
        <f t="shared" si="52"/>
        <v>0</v>
      </c>
      <c r="O507" s="74">
        <f t="shared" si="52"/>
        <v>0</v>
      </c>
      <c r="P507" s="74">
        <f t="shared" si="52"/>
        <v>0</v>
      </c>
      <c r="Q507" s="74">
        <f t="shared" si="52"/>
        <v>0</v>
      </c>
      <c r="R507" s="74">
        <f t="shared" si="52"/>
        <v>0</v>
      </c>
      <c r="S507" s="74">
        <f t="shared" si="52"/>
        <v>0</v>
      </c>
      <c r="T507" s="74">
        <f t="shared" si="52"/>
        <v>0</v>
      </c>
      <c r="U507" s="74">
        <f t="shared" si="52"/>
        <v>0</v>
      </c>
      <c r="V507" s="75">
        <f>SUM(J507:U507)</f>
        <v>0</v>
      </c>
      <c r="W507" s="110">
        <f>SUM(J507:U507)-V507</f>
        <v>0</v>
      </c>
      <c r="X507" s="84"/>
    </row>
    <row r="508" spans="1:24" x14ac:dyDescent="0.2">
      <c r="A508" s="85"/>
      <c r="B508" s="96"/>
      <c r="C508" s="96"/>
      <c r="D508" s="96"/>
      <c r="E508" s="96"/>
      <c r="F508" s="96"/>
      <c r="G508" s="96"/>
      <c r="H508" s="65" t="s">
        <v>58</v>
      </c>
      <c r="I508" s="62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80">
        <f>SUM(J508:U508)</f>
        <v>0</v>
      </c>
    </row>
    <row r="509" spans="1:24" x14ac:dyDescent="0.2">
      <c r="A509" s="85"/>
      <c r="B509" s="96"/>
      <c r="C509" s="96"/>
      <c r="D509" s="96"/>
      <c r="E509" s="96"/>
      <c r="F509" s="96"/>
      <c r="G509" s="96"/>
      <c r="H509" s="65" t="s">
        <v>59</v>
      </c>
      <c r="I509" s="62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80">
        <f t="shared" ref="V509:V528" si="53">SUM(J509:U509)</f>
        <v>0</v>
      </c>
    </row>
    <row r="510" spans="1:24" x14ac:dyDescent="0.2">
      <c r="A510" s="85"/>
      <c r="B510" s="96"/>
      <c r="C510" s="96"/>
      <c r="D510" s="96"/>
      <c r="E510" s="96"/>
      <c r="F510" s="96"/>
      <c r="G510" s="96"/>
      <c r="H510" s="65" t="s">
        <v>60</v>
      </c>
      <c r="I510" s="62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80">
        <f t="shared" si="53"/>
        <v>0</v>
      </c>
    </row>
    <row r="511" spans="1:24" x14ac:dyDescent="0.2">
      <c r="A511" s="85"/>
      <c r="B511" s="96"/>
      <c r="C511" s="96"/>
      <c r="D511" s="96"/>
      <c r="E511" s="96"/>
      <c r="F511" s="96"/>
      <c r="G511" s="96"/>
      <c r="H511" s="65" t="s">
        <v>61</v>
      </c>
      <c r="I511" s="62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80">
        <f t="shared" si="53"/>
        <v>0</v>
      </c>
    </row>
    <row r="512" spans="1:24" x14ac:dyDescent="0.2">
      <c r="A512" s="85"/>
      <c r="B512" s="96"/>
      <c r="C512" s="96"/>
      <c r="D512" s="96"/>
      <c r="E512" s="96"/>
      <c r="F512" s="96"/>
      <c r="G512" s="96"/>
      <c r="H512" s="65" t="s">
        <v>62</v>
      </c>
      <c r="I512" s="62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80">
        <f t="shared" si="53"/>
        <v>0</v>
      </c>
    </row>
    <row r="513" spans="1:22" x14ac:dyDescent="0.2">
      <c r="A513" s="85"/>
      <c r="B513" s="96"/>
      <c r="C513" s="96"/>
      <c r="D513" s="96"/>
      <c r="E513" s="96"/>
      <c r="F513" s="96"/>
      <c r="G513" s="96"/>
      <c r="H513" s="65" t="s">
        <v>63</v>
      </c>
      <c r="I513" s="62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80">
        <f t="shared" si="53"/>
        <v>0</v>
      </c>
    </row>
    <row r="514" spans="1:22" x14ac:dyDescent="0.2">
      <c r="A514" s="85"/>
      <c r="B514" s="96"/>
      <c r="C514" s="96"/>
      <c r="D514" s="96"/>
      <c r="E514" s="96"/>
      <c r="F514" s="96"/>
      <c r="G514" s="96"/>
      <c r="H514" s="65" t="s">
        <v>64</v>
      </c>
      <c r="I514" s="66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80">
        <f t="shared" si="53"/>
        <v>0</v>
      </c>
    </row>
    <row r="515" spans="1:22" x14ac:dyDescent="0.2">
      <c r="A515" s="85"/>
      <c r="B515" s="96"/>
      <c r="C515" s="96"/>
      <c r="D515" s="96"/>
      <c r="E515" s="96"/>
      <c r="F515" s="96"/>
      <c r="G515" s="96"/>
      <c r="H515" s="65" t="s">
        <v>65</v>
      </c>
      <c r="I515" s="66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80">
        <f t="shared" si="53"/>
        <v>0</v>
      </c>
    </row>
    <row r="516" spans="1:22" x14ac:dyDescent="0.2">
      <c r="A516" s="85"/>
      <c r="B516" s="96"/>
      <c r="C516" s="96"/>
      <c r="D516" s="96"/>
      <c r="E516" s="96"/>
      <c r="F516" s="96"/>
      <c r="G516" s="96"/>
      <c r="H516" s="65" t="s">
        <v>66</v>
      </c>
      <c r="I516" s="66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80">
        <f t="shared" si="53"/>
        <v>0</v>
      </c>
    </row>
    <row r="517" spans="1:22" x14ac:dyDescent="0.2">
      <c r="A517" s="85"/>
      <c r="B517" s="96"/>
      <c r="C517" s="96"/>
      <c r="D517" s="96"/>
      <c r="E517" s="96"/>
      <c r="F517" s="96"/>
      <c r="G517" s="96"/>
      <c r="H517" s="65" t="s">
        <v>67</v>
      </c>
      <c r="I517" s="66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80">
        <f t="shared" si="53"/>
        <v>0</v>
      </c>
    </row>
    <row r="518" spans="1:22" x14ac:dyDescent="0.2">
      <c r="A518" s="85"/>
      <c r="B518" s="96"/>
      <c r="C518" s="96"/>
      <c r="D518" s="96"/>
      <c r="E518" s="96"/>
      <c r="F518" s="96"/>
      <c r="G518" s="96"/>
      <c r="H518" s="65" t="s">
        <v>68</v>
      </c>
      <c r="I518" s="66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80">
        <f t="shared" si="53"/>
        <v>0</v>
      </c>
    </row>
    <row r="519" spans="1:22" x14ac:dyDescent="0.2">
      <c r="A519" s="85"/>
      <c r="B519" s="96"/>
      <c r="C519" s="96"/>
      <c r="D519" s="96"/>
      <c r="E519" s="96"/>
      <c r="F519" s="96"/>
      <c r="G519" s="96"/>
      <c r="H519" s="65" t="s">
        <v>69</v>
      </c>
      <c r="I519" s="66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80">
        <f t="shared" si="53"/>
        <v>0</v>
      </c>
    </row>
    <row r="520" spans="1:22" x14ac:dyDescent="0.2">
      <c r="A520" s="85"/>
      <c r="B520" s="96"/>
      <c r="C520" s="96"/>
      <c r="D520" s="96"/>
      <c r="E520" s="96"/>
      <c r="F520" s="96"/>
      <c r="G520" s="96"/>
      <c r="H520" s="65" t="s">
        <v>70</v>
      </c>
      <c r="I520" s="66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80">
        <f t="shared" si="53"/>
        <v>0</v>
      </c>
    </row>
    <row r="521" spans="1:22" x14ac:dyDescent="0.2">
      <c r="A521" s="85"/>
      <c r="B521" s="96"/>
      <c r="C521" s="96"/>
      <c r="D521" s="96"/>
      <c r="E521" s="96"/>
      <c r="F521" s="96"/>
      <c r="G521" s="96"/>
      <c r="H521" s="65" t="s">
        <v>71</v>
      </c>
      <c r="I521" s="66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80">
        <f t="shared" si="53"/>
        <v>0</v>
      </c>
    </row>
    <row r="522" spans="1:22" x14ac:dyDescent="0.2">
      <c r="A522" s="85"/>
      <c r="B522" s="96"/>
      <c r="C522" s="96"/>
      <c r="D522" s="96"/>
      <c r="E522" s="96"/>
      <c r="F522" s="96"/>
      <c r="G522" s="96"/>
      <c r="H522" s="65" t="s">
        <v>72</v>
      </c>
      <c r="I522" s="66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80">
        <f t="shared" si="53"/>
        <v>0</v>
      </c>
    </row>
    <row r="523" spans="1:22" x14ac:dyDescent="0.2">
      <c r="A523" s="85"/>
      <c r="B523" s="96"/>
      <c r="C523" s="96"/>
      <c r="D523" s="96"/>
      <c r="E523" s="96"/>
      <c r="F523" s="96"/>
      <c r="G523" s="96"/>
      <c r="H523" s="65" t="s">
        <v>73</v>
      </c>
      <c r="I523" s="66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80">
        <f t="shared" si="53"/>
        <v>0</v>
      </c>
    </row>
    <row r="524" spans="1:22" x14ac:dyDescent="0.2">
      <c r="A524" s="85"/>
      <c r="B524" s="96"/>
      <c r="C524" s="96"/>
      <c r="D524" s="96"/>
      <c r="E524" s="96"/>
      <c r="F524" s="96"/>
      <c r="G524" s="96"/>
      <c r="H524" s="65" t="s">
        <v>74</v>
      </c>
      <c r="I524" s="66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80">
        <f t="shared" si="53"/>
        <v>0</v>
      </c>
    </row>
    <row r="525" spans="1:22" x14ac:dyDescent="0.2">
      <c r="A525" s="85"/>
      <c r="B525" s="96"/>
      <c r="C525" s="96"/>
      <c r="D525" s="96"/>
      <c r="E525" s="96"/>
      <c r="F525" s="96"/>
      <c r="G525" s="96"/>
      <c r="H525" s="65" t="s">
        <v>75</v>
      </c>
      <c r="I525" s="66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80">
        <f t="shared" si="53"/>
        <v>0</v>
      </c>
    </row>
    <row r="526" spans="1:22" x14ac:dyDescent="0.2">
      <c r="A526" s="85"/>
      <c r="B526" s="96"/>
      <c r="C526" s="96"/>
      <c r="D526" s="96"/>
      <c r="E526" s="96"/>
      <c r="F526" s="96"/>
      <c r="G526" s="96"/>
      <c r="H526" s="65" t="s">
        <v>76</v>
      </c>
      <c r="I526" s="66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80">
        <f t="shared" si="53"/>
        <v>0</v>
      </c>
    </row>
    <row r="527" spans="1:22" x14ac:dyDescent="0.2">
      <c r="A527" s="85"/>
      <c r="B527" s="96"/>
      <c r="C527" s="96"/>
      <c r="D527" s="96"/>
      <c r="E527" s="96"/>
      <c r="F527" s="96"/>
      <c r="G527" s="96"/>
      <c r="H527" s="65" t="s">
        <v>77</v>
      </c>
      <c r="I527" s="66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80">
        <f t="shared" si="53"/>
        <v>0</v>
      </c>
    </row>
    <row r="528" spans="1:22" x14ac:dyDescent="0.2">
      <c r="A528" s="85"/>
      <c r="B528" s="96"/>
      <c r="C528" s="96"/>
      <c r="D528" s="96"/>
      <c r="E528" s="96"/>
      <c r="F528" s="96"/>
      <c r="G528" s="96"/>
      <c r="H528" s="65" t="s">
        <v>56</v>
      </c>
      <c r="I528" s="62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80">
        <f t="shared" si="53"/>
        <v>0</v>
      </c>
    </row>
    <row r="529" spans="1:26" ht="15.75" x14ac:dyDescent="0.25">
      <c r="A529" s="3">
        <v>2</v>
      </c>
      <c r="B529" s="96"/>
      <c r="C529" s="88" t="s">
        <v>2818</v>
      </c>
      <c r="D529" s="88" t="s">
        <v>2818</v>
      </c>
      <c r="E529" s="81" t="s">
        <v>2819</v>
      </c>
      <c r="F529" s="3"/>
      <c r="G529" s="3"/>
      <c r="H529" s="3"/>
      <c r="I529" s="5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89"/>
    </row>
    <row r="530" spans="1:26" x14ac:dyDescent="0.2">
      <c r="A530" s="85"/>
      <c r="B530" s="96"/>
      <c r="C530" s="96"/>
      <c r="D530" s="96"/>
      <c r="E530" s="96"/>
      <c r="F530" s="58" t="s">
        <v>2820</v>
      </c>
      <c r="G530" s="58" t="s">
        <v>2820</v>
      </c>
      <c r="H530" s="36"/>
      <c r="I530" s="66"/>
      <c r="J530" s="74">
        <f>SUM(J531:J551)</f>
        <v>22940</v>
      </c>
      <c r="K530" s="74">
        <f t="shared" ref="K530:U530" si="54">SUM(K531:K551)</f>
        <v>7500</v>
      </c>
      <c r="L530" s="74">
        <f t="shared" si="54"/>
        <v>7500</v>
      </c>
      <c r="M530" s="74">
        <f t="shared" si="54"/>
        <v>7500</v>
      </c>
      <c r="N530" s="74">
        <f t="shared" si="54"/>
        <v>7500</v>
      </c>
      <c r="O530" s="74">
        <f t="shared" si="54"/>
        <v>7500</v>
      </c>
      <c r="P530" s="74">
        <f t="shared" si="54"/>
        <v>7500</v>
      </c>
      <c r="Q530" s="74">
        <f t="shared" si="54"/>
        <v>7500</v>
      </c>
      <c r="R530" s="74">
        <f t="shared" si="54"/>
        <v>7500</v>
      </c>
      <c r="S530" s="74">
        <f t="shared" si="54"/>
        <v>7500</v>
      </c>
      <c r="T530" s="74">
        <f t="shared" si="54"/>
        <v>7500</v>
      </c>
      <c r="U530" s="74">
        <f t="shared" si="54"/>
        <v>7500</v>
      </c>
      <c r="V530" s="75">
        <f>SUM(J530:U530)</f>
        <v>105440</v>
      </c>
      <c r="W530" s="110">
        <f>SUM(J530:U530)-V530</f>
        <v>0</v>
      </c>
      <c r="X530" s="84"/>
    </row>
    <row r="531" spans="1:26" x14ac:dyDescent="0.2">
      <c r="A531" s="85"/>
      <c r="B531" s="96"/>
      <c r="C531" s="96"/>
      <c r="D531" s="96"/>
      <c r="E531" s="96"/>
      <c r="F531" s="96"/>
      <c r="G531" s="96"/>
      <c r="H531" s="65" t="s">
        <v>58</v>
      </c>
      <c r="I531" s="62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80">
        <f>SUM(J531:U531)</f>
        <v>0</v>
      </c>
      <c r="Z531" s="1" t="s">
        <v>2809</v>
      </c>
    </row>
    <row r="532" spans="1:26" x14ac:dyDescent="0.2">
      <c r="A532" s="85"/>
      <c r="B532" s="96"/>
      <c r="C532" s="96"/>
      <c r="D532" s="96"/>
      <c r="E532" s="96"/>
      <c r="F532" s="96"/>
      <c r="G532" s="96"/>
      <c r="H532" s="65" t="s">
        <v>59</v>
      </c>
      <c r="I532" s="62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80">
        <f t="shared" ref="V532:V551" si="55">SUM(J532:U532)</f>
        <v>0</v>
      </c>
    </row>
    <row r="533" spans="1:26" x14ac:dyDescent="0.2">
      <c r="A533" s="85"/>
      <c r="B533" s="96"/>
      <c r="C533" s="96"/>
      <c r="D533" s="96"/>
      <c r="E533" s="96"/>
      <c r="F533" s="96"/>
      <c r="G533" s="96"/>
      <c r="H533" s="65" t="s">
        <v>60</v>
      </c>
      <c r="I533" s="62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80">
        <f t="shared" si="55"/>
        <v>0</v>
      </c>
    </row>
    <row r="534" spans="1:26" x14ac:dyDescent="0.2">
      <c r="A534" s="85"/>
      <c r="B534" s="96"/>
      <c r="C534" s="96"/>
      <c r="D534" s="96"/>
      <c r="E534" s="96"/>
      <c r="F534" s="96"/>
      <c r="G534" s="96"/>
      <c r="H534" s="65" t="s">
        <v>61</v>
      </c>
      <c r="I534" s="62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80">
        <f t="shared" si="55"/>
        <v>0</v>
      </c>
      <c r="Z534" s="1" t="s">
        <v>2815</v>
      </c>
    </row>
    <row r="535" spans="1:26" x14ac:dyDescent="0.2">
      <c r="A535" s="85"/>
      <c r="B535" s="96"/>
      <c r="C535" s="96"/>
      <c r="D535" s="96"/>
      <c r="E535" s="96"/>
      <c r="F535" s="96"/>
      <c r="G535" s="96"/>
      <c r="H535" s="65" t="s">
        <v>62</v>
      </c>
      <c r="I535" s="62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80">
        <f t="shared" si="55"/>
        <v>0</v>
      </c>
      <c r="Z535" s="1" t="s">
        <v>2810</v>
      </c>
    </row>
    <row r="536" spans="1:26" x14ac:dyDescent="0.2">
      <c r="A536" s="85"/>
      <c r="B536" s="96"/>
      <c r="C536" s="96"/>
      <c r="D536" s="96"/>
      <c r="E536" s="96"/>
      <c r="F536" s="96"/>
      <c r="G536" s="96"/>
      <c r="H536" s="65" t="s">
        <v>63</v>
      </c>
      <c r="I536" s="62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80">
        <f t="shared" si="55"/>
        <v>0</v>
      </c>
      <c r="Z536" s="1" t="s">
        <v>2811</v>
      </c>
    </row>
    <row r="537" spans="1:26" x14ac:dyDescent="0.2">
      <c r="A537" s="85"/>
      <c r="B537" s="96"/>
      <c r="C537" s="96"/>
      <c r="D537" s="96"/>
      <c r="E537" s="96"/>
      <c r="F537" s="96"/>
      <c r="G537" s="96"/>
      <c r="H537" s="65" t="s">
        <v>64</v>
      </c>
      <c r="I537" s="66"/>
      <c r="J537" s="65">
        <v>22940</v>
      </c>
      <c r="K537" s="65">
        <v>7500</v>
      </c>
      <c r="L537" s="65">
        <v>7500</v>
      </c>
      <c r="M537" s="65">
        <v>7500</v>
      </c>
      <c r="N537" s="65">
        <v>7500</v>
      </c>
      <c r="O537" s="65">
        <v>7500</v>
      </c>
      <c r="P537" s="65">
        <v>7500</v>
      </c>
      <c r="Q537" s="65">
        <v>7500</v>
      </c>
      <c r="R537" s="65">
        <v>7500</v>
      </c>
      <c r="S537" s="65">
        <v>7500</v>
      </c>
      <c r="T537" s="65">
        <v>7500</v>
      </c>
      <c r="U537" s="65">
        <v>7500</v>
      </c>
      <c r="V537" s="80">
        <f t="shared" si="55"/>
        <v>105440</v>
      </c>
    </row>
    <row r="538" spans="1:26" x14ac:dyDescent="0.2">
      <c r="A538" s="85"/>
      <c r="B538" s="96"/>
      <c r="C538" s="96"/>
      <c r="D538" s="96"/>
      <c r="E538" s="96"/>
      <c r="F538" s="96"/>
      <c r="G538" s="96"/>
      <c r="H538" s="65" t="s">
        <v>65</v>
      </c>
      <c r="I538" s="66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80">
        <f t="shared" si="55"/>
        <v>0</v>
      </c>
      <c r="Z538" s="1" t="s">
        <v>2812</v>
      </c>
    </row>
    <row r="539" spans="1:26" x14ac:dyDescent="0.2">
      <c r="A539" s="85"/>
      <c r="B539" s="96"/>
      <c r="C539" s="96"/>
      <c r="D539" s="96"/>
      <c r="E539" s="96"/>
      <c r="F539" s="96"/>
      <c r="G539" s="96"/>
      <c r="H539" s="65" t="s">
        <v>66</v>
      </c>
      <c r="I539" s="66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80">
        <f t="shared" si="55"/>
        <v>0</v>
      </c>
    </row>
    <row r="540" spans="1:26" x14ac:dyDescent="0.2">
      <c r="A540" s="85"/>
      <c r="B540" s="96"/>
      <c r="C540" s="96"/>
      <c r="D540" s="96"/>
      <c r="E540" s="96"/>
      <c r="F540" s="96"/>
      <c r="G540" s="96"/>
      <c r="H540" s="65" t="s">
        <v>67</v>
      </c>
      <c r="I540" s="66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80">
        <f t="shared" si="55"/>
        <v>0</v>
      </c>
    </row>
    <row r="541" spans="1:26" x14ac:dyDescent="0.2">
      <c r="A541" s="85"/>
      <c r="B541" s="96"/>
      <c r="C541" s="96"/>
      <c r="D541" s="96"/>
      <c r="E541" s="96"/>
      <c r="F541" s="96"/>
      <c r="G541" s="96"/>
      <c r="H541" s="65" t="s">
        <v>68</v>
      </c>
      <c r="I541" s="66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80">
        <f t="shared" si="55"/>
        <v>0</v>
      </c>
    </row>
    <row r="542" spans="1:26" x14ac:dyDescent="0.2">
      <c r="A542" s="85"/>
      <c r="B542" s="96"/>
      <c r="C542" s="96"/>
      <c r="D542" s="96"/>
      <c r="E542" s="96"/>
      <c r="F542" s="96"/>
      <c r="G542" s="96"/>
      <c r="H542" s="65" t="s">
        <v>69</v>
      </c>
      <c r="I542" s="66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80">
        <f t="shared" si="55"/>
        <v>0</v>
      </c>
    </row>
    <row r="543" spans="1:26" x14ac:dyDescent="0.2">
      <c r="A543" s="85"/>
      <c r="B543" s="96"/>
      <c r="C543" s="96"/>
      <c r="D543" s="96"/>
      <c r="E543" s="96"/>
      <c r="F543" s="96"/>
      <c r="G543" s="96"/>
      <c r="H543" s="65" t="s">
        <v>70</v>
      </c>
      <c r="I543" s="66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80">
        <f t="shared" si="55"/>
        <v>0</v>
      </c>
    </row>
    <row r="544" spans="1:26" x14ac:dyDescent="0.2">
      <c r="A544" s="85"/>
      <c r="B544" s="96"/>
      <c r="C544" s="96"/>
      <c r="D544" s="96"/>
      <c r="E544" s="96"/>
      <c r="F544" s="96"/>
      <c r="G544" s="96"/>
      <c r="H544" s="65" t="s">
        <v>71</v>
      </c>
      <c r="I544" s="66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80">
        <f t="shared" si="55"/>
        <v>0</v>
      </c>
    </row>
    <row r="545" spans="1:26" x14ac:dyDescent="0.2">
      <c r="A545" s="85"/>
      <c r="B545" s="96"/>
      <c r="C545" s="96"/>
      <c r="D545" s="96"/>
      <c r="E545" s="96"/>
      <c r="F545" s="96"/>
      <c r="G545" s="96"/>
      <c r="H545" s="65" t="s">
        <v>72</v>
      </c>
      <c r="I545" s="66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80">
        <f t="shared" si="55"/>
        <v>0</v>
      </c>
    </row>
    <row r="546" spans="1:26" x14ac:dyDescent="0.2">
      <c r="A546" s="85"/>
      <c r="B546" s="96"/>
      <c r="C546" s="96"/>
      <c r="D546" s="96"/>
      <c r="E546" s="96"/>
      <c r="F546" s="96"/>
      <c r="G546" s="96"/>
      <c r="H546" s="65" t="s">
        <v>73</v>
      </c>
      <c r="I546" s="66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80">
        <f t="shared" si="55"/>
        <v>0</v>
      </c>
    </row>
    <row r="547" spans="1:26" x14ac:dyDescent="0.2">
      <c r="A547" s="85"/>
      <c r="B547" s="96"/>
      <c r="C547" s="96"/>
      <c r="D547" s="96"/>
      <c r="E547" s="96"/>
      <c r="F547" s="96"/>
      <c r="G547" s="96"/>
      <c r="H547" s="65" t="s">
        <v>74</v>
      </c>
      <c r="I547" s="66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80">
        <f t="shared" si="55"/>
        <v>0</v>
      </c>
      <c r="Z547" s="1" t="s">
        <v>2813</v>
      </c>
    </row>
    <row r="548" spans="1:26" x14ac:dyDescent="0.2">
      <c r="A548" s="85"/>
      <c r="B548" s="96"/>
      <c r="C548" s="96"/>
      <c r="D548" s="96"/>
      <c r="E548" s="96"/>
      <c r="F548" s="96"/>
      <c r="G548" s="96"/>
      <c r="H548" s="65" t="s">
        <v>75</v>
      </c>
      <c r="I548" s="66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80">
        <f t="shared" si="55"/>
        <v>0</v>
      </c>
    </row>
    <row r="549" spans="1:26" x14ac:dyDescent="0.2">
      <c r="A549" s="85"/>
      <c r="B549" s="96"/>
      <c r="C549" s="96"/>
      <c r="D549" s="96"/>
      <c r="E549" s="96"/>
      <c r="F549" s="96"/>
      <c r="G549" s="96"/>
      <c r="H549" s="65" t="s">
        <v>76</v>
      </c>
      <c r="I549" s="66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80">
        <f t="shared" si="55"/>
        <v>0</v>
      </c>
    </row>
    <row r="550" spans="1:26" x14ac:dyDescent="0.2">
      <c r="A550" s="85"/>
      <c r="B550" s="96"/>
      <c r="C550" s="96"/>
      <c r="D550" s="96"/>
      <c r="E550" s="96"/>
      <c r="F550" s="96"/>
      <c r="G550" s="96"/>
      <c r="H550" s="65" t="s">
        <v>77</v>
      </c>
      <c r="I550" s="66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80">
        <f t="shared" si="55"/>
        <v>0</v>
      </c>
    </row>
    <row r="551" spans="1:26" x14ac:dyDescent="0.2">
      <c r="A551" s="85"/>
      <c r="B551" s="96"/>
      <c r="C551" s="96"/>
      <c r="D551" s="96"/>
      <c r="E551" s="96"/>
      <c r="F551" s="96"/>
      <c r="G551" s="96"/>
      <c r="H551" s="65" t="s">
        <v>56</v>
      </c>
      <c r="I551" s="62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80">
        <f t="shared" si="55"/>
        <v>0</v>
      </c>
      <c r="Z551" s="1" t="s">
        <v>2814</v>
      </c>
    </row>
    <row r="552" spans="1:26" ht="15.75" x14ac:dyDescent="0.25">
      <c r="A552" s="3">
        <v>3</v>
      </c>
      <c r="B552" s="96"/>
      <c r="C552" s="88" t="s">
        <v>2821</v>
      </c>
      <c r="D552" s="88" t="s">
        <v>2821</v>
      </c>
      <c r="E552" s="81" t="s">
        <v>2822</v>
      </c>
      <c r="F552" s="3"/>
      <c r="G552" s="3"/>
      <c r="H552" s="3"/>
      <c r="I552" s="51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89"/>
    </row>
    <row r="553" spans="1:26" x14ac:dyDescent="0.2">
      <c r="A553" s="85"/>
      <c r="B553" s="96"/>
      <c r="C553" s="96"/>
      <c r="D553" s="96"/>
      <c r="E553" s="96"/>
      <c r="F553" s="58" t="s">
        <v>2823</v>
      </c>
      <c r="G553" s="58" t="s">
        <v>2823</v>
      </c>
      <c r="H553" s="36"/>
      <c r="I553" s="66"/>
      <c r="J553" s="74">
        <f>SUM(J554:J574)</f>
        <v>31000</v>
      </c>
      <c r="K553" s="74">
        <f t="shared" ref="K553:U553" si="56">SUM(K554:K574)</f>
        <v>31000</v>
      </c>
      <c r="L553" s="74">
        <f t="shared" si="56"/>
        <v>31000</v>
      </c>
      <c r="M553" s="74">
        <f t="shared" si="56"/>
        <v>31000</v>
      </c>
      <c r="N553" s="74">
        <f t="shared" si="56"/>
        <v>31000</v>
      </c>
      <c r="O553" s="74">
        <f t="shared" si="56"/>
        <v>31000</v>
      </c>
      <c r="P553" s="74">
        <f t="shared" si="56"/>
        <v>31000</v>
      </c>
      <c r="Q553" s="74">
        <f t="shared" si="56"/>
        <v>31000</v>
      </c>
      <c r="R553" s="74">
        <f t="shared" si="56"/>
        <v>31000</v>
      </c>
      <c r="S553" s="74">
        <f t="shared" si="56"/>
        <v>31000</v>
      </c>
      <c r="T553" s="74">
        <f t="shared" si="56"/>
        <v>31000</v>
      </c>
      <c r="U553" s="74">
        <f t="shared" si="56"/>
        <v>31000</v>
      </c>
      <c r="V553" s="75">
        <f>SUM(J553:U553)</f>
        <v>372000</v>
      </c>
      <c r="W553" s="110">
        <f>SUM(J553:U553)-V553</f>
        <v>0</v>
      </c>
      <c r="X553" s="84"/>
    </row>
    <row r="554" spans="1:26" x14ac:dyDescent="0.2">
      <c r="A554" s="85"/>
      <c r="B554" s="96"/>
      <c r="C554" s="96"/>
      <c r="D554" s="96"/>
      <c r="E554" s="96"/>
      <c r="F554" s="96"/>
      <c r="G554" s="96"/>
      <c r="H554" s="65" t="s">
        <v>58</v>
      </c>
      <c r="I554" s="62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80">
        <f>SUM(J554:U554)</f>
        <v>0</v>
      </c>
    </row>
    <row r="555" spans="1:26" x14ac:dyDescent="0.2">
      <c r="A555" s="85"/>
      <c r="B555" s="96"/>
      <c r="C555" s="96"/>
      <c r="D555" s="96"/>
      <c r="E555" s="96"/>
      <c r="F555" s="96"/>
      <c r="G555" s="96"/>
      <c r="H555" s="65" t="s">
        <v>59</v>
      </c>
      <c r="I555" s="62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80">
        <f t="shared" ref="V555:V574" si="57">SUM(J555:U555)</f>
        <v>0</v>
      </c>
    </row>
    <row r="556" spans="1:26" x14ac:dyDescent="0.2">
      <c r="A556" s="85"/>
      <c r="B556" s="96"/>
      <c r="C556" s="96"/>
      <c r="D556" s="96"/>
      <c r="E556" s="96"/>
      <c r="F556" s="96"/>
      <c r="G556" s="96"/>
      <c r="H556" s="65" t="s">
        <v>60</v>
      </c>
      <c r="I556" s="62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80">
        <f t="shared" si="57"/>
        <v>0</v>
      </c>
    </row>
    <row r="557" spans="1:26" x14ac:dyDescent="0.2">
      <c r="A557" s="85"/>
      <c r="B557" s="96"/>
      <c r="C557" s="96"/>
      <c r="D557" s="96"/>
      <c r="E557" s="96"/>
      <c r="F557" s="96"/>
      <c r="G557" s="96"/>
      <c r="H557" s="65" t="s">
        <v>61</v>
      </c>
      <c r="I557" s="62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80">
        <f t="shared" si="57"/>
        <v>0</v>
      </c>
    </row>
    <row r="558" spans="1:26" x14ac:dyDescent="0.2">
      <c r="A558" s="85"/>
      <c r="B558" s="96"/>
      <c r="C558" s="96"/>
      <c r="D558" s="96"/>
      <c r="E558" s="96"/>
      <c r="F558" s="96"/>
      <c r="G558" s="96"/>
      <c r="H558" s="65" t="s">
        <v>62</v>
      </c>
      <c r="I558" s="62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80">
        <f t="shared" si="57"/>
        <v>0</v>
      </c>
    </row>
    <row r="559" spans="1:26" x14ac:dyDescent="0.2">
      <c r="A559" s="85"/>
      <c r="B559" s="96"/>
      <c r="C559" s="96"/>
      <c r="D559" s="96"/>
      <c r="E559" s="96"/>
      <c r="F559" s="96"/>
      <c r="G559" s="96"/>
      <c r="H559" s="65" t="s">
        <v>63</v>
      </c>
      <c r="I559" s="62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80">
        <f t="shared" si="57"/>
        <v>0</v>
      </c>
    </row>
    <row r="560" spans="1:26" x14ac:dyDescent="0.2">
      <c r="A560" s="85"/>
      <c r="B560" s="96"/>
      <c r="C560" s="96"/>
      <c r="D560" s="96"/>
      <c r="E560" s="96"/>
      <c r="F560" s="96"/>
      <c r="G560" s="96"/>
      <c r="H560" s="65" t="s">
        <v>64</v>
      </c>
      <c r="I560" s="66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80">
        <f t="shared" si="57"/>
        <v>0</v>
      </c>
    </row>
    <row r="561" spans="1:24" x14ac:dyDescent="0.2">
      <c r="A561" s="85"/>
      <c r="B561" s="96"/>
      <c r="C561" s="96"/>
      <c r="D561" s="96"/>
      <c r="E561" s="96"/>
      <c r="F561" s="96"/>
      <c r="G561" s="96"/>
      <c r="H561" s="65" t="s">
        <v>65</v>
      </c>
      <c r="I561" s="66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80">
        <f t="shared" si="57"/>
        <v>0</v>
      </c>
    </row>
    <row r="562" spans="1:24" x14ac:dyDescent="0.2">
      <c r="A562" s="85"/>
      <c r="B562" s="96"/>
      <c r="C562" s="96"/>
      <c r="D562" s="96"/>
      <c r="E562" s="96"/>
      <c r="F562" s="96"/>
      <c r="G562" s="96"/>
      <c r="H562" s="65" t="s">
        <v>66</v>
      </c>
      <c r="I562" s="66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80">
        <f t="shared" si="57"/>
        <v>0</v>
      </c>
    </row>
    <row r="563" spans="1:24" x14ac:dyDescent="0.2">
      <c r="A563" s="85"/>
      <c r="B563" s="96"/>
      <c r="C563" s="96"/>
      <c r="D563" s="96"/>
      <c r="E563" s="96"/>
      <c r="F563" s="96"/>
      <c r="G563" s="96"/>
      <c r="H563" s="65" t="s">
        <v>67</v>
      </c>
      <c r="I563" s="66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80">
        <f t="shared" si="57"/>
        <v>0</v>
      </c>
    </row>
    <row r="564" spans="1:24" x14ac:dyDescent="0.2">
      <c r="A564" s="85"/>
      <c r="B564" s="96"/>
      <c r="C564" s="96"/>
      <c r="D564" s="96"/>
      <c r="E564" s="96"/>
      <c r="F564" s="96"/>
      <c r="G564" s="96"/>
      <c r="H564" s="65" t="s">
        <v>68</v>
      </c>
      <c r="I564" s="66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80">
        <f t="shared" si="57"/>
        <v>0</v>
      </c>
    </row>
    <row r="565" spans="1:24" x14ac:dyDescent="0.2">
      <c r="A565" s="85"/>
      <c r="B565" s="96"/>
      <c r="C565" s="96"/>
      <c r="D565" s="96"/>
      <c r="E565" s="96"/>
      <c r="F565" s="96"/>
      <c r="G565" s="96"/>
      <c r="H565" s="65" t="s">
        <v>69</v>
      </c>
      <c r="I565" s="66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80">
        <f t="shared" si="57"/>
        <v>0</v>
      </c>
    </row>
    <row r="566" spans="1:24" x14ac:dyDescent="0.2">
      <c r="A566" s="85"/>
      <c r="B566" s="96"/>
      <c r="C566" s="96"/>
      <c r="D566" s="96"/>
      <c r="E566" s="96"/>
      <c r="F566" s="96"/>
      <c r="G566" s="96"/>
      <c r="H566" s="65" t="s">
        <v>70</v>
      </c>
      <c r="I566" s="66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80">
        <f t="shared" si="57"/>
        <v>0</v>
      </c>
    </row>
    <row r="567" spans="1:24" x14ac:dyDescent="0.2">
      <c r="A567" s="85"/>
      <c r="B567" s="96"/>
      <c r="C567" s="96"/>
      <c r="D567" s="96"/>
      <c r="E567" s="96"/>
      <c r="F567" s="96"/>
      <c r="G567" s="96"/>
      <c r="H567" s="65" t="s">
        <v>71</v>
      </c>
      <c r="I567" s="66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80">
        <f t="shared" si="57"/>
        <v>0</v>
      </c>
    </row>
    <row r="568" spans="1:24" x14ac:dyDescent="0.2">
      <c r="A568" s="85"/>
      <c r="B568" s="96"/>
      <c r="C568" s="96"/>
      <c r="D568" s="96"/>
      <c r="E568" s="96"/>
      <c r="F568" s="96"/>
      <c r="G568" s="96"/>
      <c r="H568" s="65" t="s">
        <v>72</v>
      </c>
      <c r="I568" s="66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80">
        <f t="shared" si="57"/>
        <v>0</v>
      </c>
    </row>
    <row r="569" spans="1:24" x14ac:dyDescent="0.2">
      <c r="A569" s="85"/>
      <c r="B569" s="96"/>
      <c r="C569" s="96"/>
      <c r="D569" s="96"/>
      <c r="E569" s="96"/>
      <c r="F569" s="96"/>
      <c r="G569" s="96"/>
      <c r="H569" s="65" t="s">
        <v>73</v>
      </c>
      <c r="I569" s="66"/>
      <c r="J569" s="65">
        <v>31000</v>
      </c>
      <c r="K569" s="65">
        <v>31000</v>
      </c>
      <c r="L569" s="65">
        <v>31000</v>
      </c>
      <c r="M569" s="65">
        <v>31000</v>
      </c>
      <c r="N569" s="65">
        <v>31000</v>
      </c>
      <c r="O569" s="65">
        <v>31000</v>
      </c>
      <c r="P569" s="65">
        <v>31000</v>
      </c>
      <c r="Q569" s="65">
        <v>31000</v>
      </c>
      <c r="R569" s="65">
        <v>31000</v>
      </c>
      <c r="S569" s="65">
        <v>31000</v>
      </c>
      <c r="T569" s="65">
        <v>31000</v>
      </c>
      <c r="U569" s="65">
        <v>31000</v>
      </c>
      <c r="V569" s="80">
        <f t="shared" si="57"/>
        <v>372000</v>
      </c>
    </row>
    <row r="570" spans="1:24" x14ac:dyDescent="0.2">
      <c r="A570" s="85"/>
      <c r="B570" s="96"/>
      <c r="C570" s="96"/>
      <c r="D570" s="96"/>
      <c r="E570" s="96"/>
      <c r="F570" s="96"/>
      <c r="G570" s="96"/>
      <c r="H570" s="65" t="s">
        <v>74</v>
      </c>
      <c r="I570" s="66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80">
        <f t="shared" si="57"/>
        <v>0</v>
      </c>
    </row>
    <row r="571" spans="1:24" x14ac:dyDescent="0.2">
      <c r="A571" s="85"/>
      <c r="B571" s="96"/>
      <c r="C571" s="96"/>
      <c r="D571" s="96"/>
      <c r="E571" s="96"/>
      <c r="F571" s="96"/>
      <c r="G571" s="96"/>
      <c r="H571" s="65" t="s">
        <v>75</v>
      </c>
      <c r="I571" s="66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80">
        <f t="shared" si="57"/>
        <v>0</v>
      </c>
    </row>
    <row r="572" spans="1:24" x14ac:dyDescent="0.2">
      <c r="A572" s="85"/>
      <c r="B572" s="96"/>
      <c r="C572" s="96"/>
      <c r="D572" s="96"/>
      <c r="E572" s="96"/>
      <c r="F572" s="96"/>
      <c r="G572" s="96"/>
      <c r="H572" s="65" t="s">
        <v>76</v>
      </c>
      <c r="I572" s="66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80">
        <f t="shared" si="57"/>
        <v>0</v>
      </c>
    </row>
    <row r="573" spans="1:24" x14ac:dyDescent="0.2">
      <c r="A573" s="85"/>
      <c r="B573" s="96"/>
      <c r="C573" s="96"/>
      <c r="D573" s="96"/>
      <c r="E573" s="96"/>
      <c r="F573" s="96"/>
      <c r="G573" s="96"/>
      <c r="H573" s="65" t="s">
        <v>77</v>
      </c>
      <c r="I573" s="66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80">
        <f t="shared" si="57"/>
        <v>0</v>
      </c>
    </row>
    <row r="574" spans="1:24" x14ac:dyDescent="0.2">
      <c r="A574" s="85"/>
      <c r="B574" s="96"/>
      <c r="C574" s="96"/>
      <c r="D574" s="96"/>
      <c r="E574" s="96"/>
      <c r="F574" s="96"/>
      <c r="G574" s="96"/>
      <c r="H574" s="65" t="s">
        <v>56</v>
      </c>
      <c r="I574" s="62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80">
        <f t="shared" si="57"/>
        <v>0</v>
      </c>
    </row>
    <row r="575" spans="1:24" ht="15.75" x14ac:dyDescent="0.25">
      <c r="A575" s="85"/>
      <c r="B575" s="85"/>
      <c r="C575" s="83"/>
      <c r="D575" s="83"/>
      <c r="V575" s="3"/>
      <c r="W575" s="84"/>
      <c r="X575" s="84"/>
    </row>
    <row r="576" spans="1:24" ht="15.75" x14ac:dyDescent="0.25">
      <c r="A576" s="55"/>
      <c r="B576" s="55"/>
      <c r="C576" s="13"/>
      <c r="D576" s="13"/>
      <c r="V576" s="3"/>
      <c r="W576" s="84"/>
      <c r="X576" s="84"/>
    </row>
    <row r="577" spans="1:23" ht="15.75" x14ac:dyDescent="0.25">
      <c r="A577" s="55"/>
      <c r="B577" s="55"/>
      <c r="C577" s="13"/>
      <c r="D577" s="13"/>
      <c r="E577" s="47" t="s">
        <v>19</v>
      </c>
      <c r="F577" s="47"/>
      <c r="G577" s="47"/>
      <c r="H577" s="47"/>
      <c r="I577" s="3"/>
      <c r="J577" s="3">
        <f>J505+J249+J225+J178+J154+J84+J14+J388+J435</f>
        <v>2678941.6804285711</v>
      </c>
      <c r="K577" s="3">
        <f t="shared" ref="K577:U577" si="58">K505+K249+K225+K178+K154+K84+K14+K388+K435</f>
        <v>2696556.1634285711</v>
      </c>
      <c r="L577" s="3">
        <f t="shared" si="58"/>
        <v>2694549.2794285715</v>
      </c>
      <c r="M577" s="3">
        <f t="shared" si="58"/>
        <v>2734134.8994285716</v>
      </c>
      <c r="N577" s="3">
        <f t="shared" si="58"/>
        <v>2784342.4234285713</v>
      </c>
      <c r="O577" s="3">
        <f t="shared" si="58"/>
        <v>2750245.4984285715</v>
      </c>
      <c r="P577" s="3">
        <f t="shared" si="58"/>
        <v>2690861.6400952381</v>
      </c>
      <c r="Q577" s="3">
        <f t="shared" si="58"/>
        <v>2550294.6686666664</v>
      </c>
      <c r="R577" s="3">
        <f t="shared" si="58"/>
        <v>2550037.8046666668</v>
      </c>
      <c r="S577" s="3">
        <f t="shared" si="58"/>
        <v>2552719.2526666666</v>
      </c>
      <c r="T577" s="3">
        <f t="shared" si="58"/>
        <v>2548591.4686666667</v>
      </c>
      <c r="U577" s="3">
        <f t="shared" si="58"/>
        <v>2501412.1566666667</v>
      </c>
      <c r="V577" s="3">
        <f t="shared" ref="V577" si="59">V505+V249+V225+V178+V154+V84+V14+V388+V435</f>
        <v>31732686.936000001</v>
      </c>
      <c r="W577" s="89">
        <f>SUM(V14,V84,V154,V178,V225,V249,V505,V388,V435)-V577</f>
        <v>0</v>
      </c>
    </row>
    <row r="578" spans="1:23" ht="15.75" x14ac:dyDescent="0.25">
      <c r="A578" s="55"/>
      <c r="B578" s="55"/>
      <c r="C578" s="13"/>
      <c r="D578" s="13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46"/>
    </row>
    <row r="579" spans="1:23" ht="15.75" x14ac:dyDescent="0.25">
      <c r="C579" s="265"/>
      <c r="D579" s="265"/>
      <c r="E579" s="47" t="s">
        <v>1249</v>
      </c>
      <c r="J579" s="3">
        <f>J577-'4-2023 O&amp;M Sum'!I49</f>
        <v>0</v>
      </c>
      <c r="K579" s="3">
        <f>K577-'4-2023 O&amp;M Sum'!J49</f>
        <v>0</v>
      </c>
      <c r="L579" s="3">
        <f>L577-'4-2023 O&amp;M Sum'!K49</f>
        <v>0</v>
      </c>
      <c r="M579" s="3">
        <f>M577-'4-2023 O&amp;M Sum'!L49</f>
        <v>0</v>
      </c>
      <c r="N579" s="3">
        <f>N577-'4-2023 O&amp;M Sum'!M49</f>
        <v>0</v>
      </c>
      <c r="O579" s="3">
        <f>O577-'4-2023 O&amp;M Sum'!N49</f>
        <v>0</v>
      </c>
      <c r="P579" s="3">
        <f>P577-'4-2023 O&amp;M Sum'!O49</f>
        <v>0</v>
      </c>
      <c r="Q579" s="3">
        <f>Q577-'4-2023 O&amp;M Sum'!P49</f>
        <v>0</v>
      </c>
      <c r="R579" s="3">
        <f>R577-'4-2023 O&amp;M Sum'!Q49</f>
        <v>0</v>
      </c>
      <c r="S579" s="3">
        <f>S577-'4-2023 O&amp;M Sum'!R49</f>
        <v>0</v>
      </c>
      <c r="T579" s="3">
        <f>T577-'4-2023 O&amp;M Sum'!S49</f>
        <v>0</v>
      </c>
      <c r="U579" s="3">
        <f>U577-'4-2023 O&amp;M Sum'!T49</f>
        <v>0</v>
      </c>
      <c r="V579" s="3">
        <f>V577-'4-2023 O&amp;M Sum'!U49</f>
        <v>0</v>
      </c>
      <c r="W579" s="3"/>
    </row>
    <row r="580" spans="1:23" x14ac:dyDescent="0.2"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8"/>
    </row>
    <row r="581" spans="1:23" x14ac:dyDescent="0.2">
      <c r="A581" s="292"/>
      <c r="B581" s="292"/>
      <c r="C581" s="292"/>
      <c r="D581" s="268"/>
      <c r="E581" s="22"/>
      <c r="F581" s="22"/>
      <c r="G581" s="22"/>
      <c r="H581" s="22"/>
      <c r="W581" s="18"/>
    </row>
    <row r="582" spans="1:23" ht="15.75" x14ac:dyDescent="0.25">
      <c r="A582" s="86"/>
      <c r="B582" s="86"/>
      <c r="C582" s="23"/>
      <c r="D582" s="23"/>
      <c r="E582" s="12"/>
      <c r="F582" s="12"/>
      <c r="G582" s="12"/>
      <c r="H582" s="12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8"/>
    </row>
    <row r="583" spans="1:23" x14ac:dyDescent="0.2"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8"/>
    </row>
    <row r="584" spans="1:23" x14ac:dyDescent="0.2">
      <c r="E584" s="24"/>
      <c r="F584" s="24"/>
      <c r="G584" s="24"/>
      <c r="H584" s="24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18"/>
    </row>
    <row r="585" spans="1:23" x14ac:dyDescent="0.2">
      <c r="J585" s="17"/>
      <c r="K585" s="17"/>
      <c r="L585" s="17"/>
      <c r="M585" s="17"/>
      <c r="N585" s="17"/>
      <c r="O585" s="17"/>
      <c r="P585" s="17"/>
      <c r="Q585" s="17"/>
      <c r="R585" s="19"/>
      <c r="S585" s="19"/>
      <c r="T585" s="17"/>
      <c r="U585" s="17"/>
      <c r="V585" s="17"/>
      <c r="W585" s="18"/>
    </row>
    <row r="586" spans="1:23" x14ac:dyDescent="0.2"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8"/>
    </row>
    <row r="587" spans="1:23" ht="15.75" x14ac:dyDescent="0.25">
      <c r="A587" s="291"/>
      <c r="B587" s="291"/>
      <c r="C587" s="291"/>
      <c r="D587" s="267"/>
      <c r="W587" s="18"/>
    </row>
    <row r="588" spans="1:23" x14ac:dyDescent="0.2">
      <c r="C588" s="24"/>
      <c r="D588" s="24"/>
      <c r="W588" s="18"/>
    </row>
    <row r="589" spans="1:23" x14ac:dyDescent="0.2">
      <c r="C589" s="24"/>
      <c r="D589" s="24"/>
      <c r="K589" s="26"/>
      <c r="W589" s="18"/>
    </row>
    <row r="590" spans="1:23" x14ac:dyDescent="0.2">
      <c r="K590" s="26"/>
      <c r="R590" s="27"/>
      <c r="S590" s="27"/>
      <c r="T590" s="27"/>
      <c r="U590" s="27"/>
    </row>
    <row r="591" spans="1:23" x14ac:dyDescent="0.2">
      <c r="R591" s="28"/>
      <c r="S591" s="29"/>
      <c r="T591" s="29"/>
      <c r="U591" s="30"/>
    </row>
    <row r="592" spans="1:23" x14ac:dyDescent="0.2">
      <c r="R592" s="28"/>
      <c r="S592" s="29"/>
      <c r="T592" s="29"/>
      <c r="U592" s="30"/>
    </row>
    <row r="594" spans="10:21" x14ac:dyDescent="0.2">
      <c r="R594" s="27"/>
      <c r="S594" s="27"/>
      <c r="T594" s="27"/>
      <c r="U594" s="27"/>
    </row>
    <row r="595" spans="10:21" x14ac:dyDescent="0.2">
      <c r="R595" s="28"/>
      <c r="S595" s="29"/>
      <c r="T595" s="29"/>
      <c r="U595" s="30"/>
    </row>
    <row r="596" spans="10:21" x14ac:dyDescent="0.2">
      <c r="R596" s="28"/>
      <c r="S596" s="29"/>
      <c r="T596" s="29"/>
      <c r="U596" s="30"/>
    </row>
    <row r="603" spans="10:21" x14ac:dyDescent="0.2">
      <c r="Q603" s="26"/>
      <c r="R603" s="26"/>
    </row>
    <row r="604" spans="10:21" ht="15.75" x14ac:dyDescent="0.25">
      <c r="J604" s="3"/>
      <c r="Q604" s="26"/>
      <c r="R604" s="26"/>
    </row>
    <row r="605" spans="10:21" x14ac:dyDescent="0.2">
      <c r="Q605" s="26"/>
      <c r="R605" s="26"/>
    </row>
    <row r="606" spans="10:21" x14ac:dyDescent="0.2">
      <c r="Q606" s="26"/>
      <c r="R606" s="26"/>
    </row>
    <row r="607" spans="10:21" x14ac:dyDescent="0.2">
      <c r="Q607" s="31"/>
      <c r="R607" s="26"/>
    </row>
    <row r="608" spans="10:21" x14ac:dyDescent="0.2">
      <c r="N608" s="24"/>
      <c r="Q608" s="31"/>
      <c r="R608" s="26"/>
    </row>
    <row r="609" spans="14:18" x14ac:dyDescent="0.2">
      <c r="N609" s="24"/>
      <c r="O609" s="31"/>
      <c r="Q609" s="31"/>
      <c r="R609" s="26"/>
    </row>
    <row r="610" spans="14:18" x14ac:dyDescent="0.2">
      <c r="N610" s="24"/>
      <c r="O610" s="31"/>
      <c r="Q610" s="31"/>
      <c r="R610" s="26"/>
    </row>
    <row r="611" spans="14:18" x14ac:dyDescent="0.2">
      <c r="N611" s="24"/>
      <c r="O611" s="31"/>
      <c r="Q611" s="31"/>
      <c r="R611" s="26"/>
    </row>
    <row r="612" spans="14:18" x14ac:dyDescent="0.2">
      <c r="N612" s="24"/>
      <c r="O612" s="31"/>
      <c r="Q612" s="31"/>
    </row>
    <row r="613" spans="14:18" x14ac:dyDescent="0.2">
      <c r="N613" s="24"/>
      <c r="O613" s="31"/>
    </row>
    <row r="614" spans="14:18" x14ac:dyDescent="0.2">
      <c r="N614" s="24"/>
    </row>
    <row r="615" spans="14:18" x14ac:dyDescent="0.2">
      <c r="N615" s="24"/>
    </row>
  </sheetData>
  <mergeCells count="8">
    <mergeCell ref="A581:C581"/>
    <mergeCell ref="A587:C587"/>
    <mergeCell ref="A2:V2"/>
    <mergeCell ref="A3:V3"/>
    <mergeCell ref="A4:V4"/>
    <mergeCell ref="A5:V5"/>
    <mergeCell ref="A7:V7"/>
    <mergeCell ref="A8:V8"/>
  </mergeCells>
  <printOptions horizontalCentered="1" verticalCentered="1"/>
  <pageMargins left="0.75" right="0.75" top="1" bottom="0.75" header="0.5" footer="0.5"/>
  <pageSetup scale="10" orientation="landscape" r:id="rId1"/>
  <headerFooter alignWithMargins="0">
    <oddFooter>&amp;L&amp;Z&amp;F&amp;RVersion: 1/24/2020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65FF-1C32-4CD6-BF39-54394B668A63}">
  <sheetPr transitionEvaluation="1" transitionEntry="1">
    <tabColor theme="0" tint="-0.499984740745262"/>
    <pageSetUpPr fitToPage="1"/>
  </sheetPr>
  <dimension ref="A1:T64"/>
  <sheetViews>
    <sheetView view="pageBreakPreview" zoomScale="60" zoomScaleNormal="70" workbookViewId="0">
      <pane ySplit="12" topLeftCell="A13" activePane="bottomLeft" state="frozen"/>
      <selection pane="bottomLeft" activeCell="A2" sqref="A2:S2"/>
    </sheetView>
  </sheetViews>
  <sheetFormatPr defaultColWidth="9.77734375" defaultRowHeight="15" x14ac:dyDescent="0.2"/>
  <cols>
    <col min="1" max="1" width="4.44140625" style="53" customWidth="1"/>
    <col min="2" max="2" width="8.5546875" style="53" customWidth="1"/>
    <col min="3" max="3" width="13" style="1" customWidth="1"/>
    <col min="4" max="4" width="25.6640625" style="1" customWidth="1"/>
    <col min="5" max="5" width="13.77734375" style="1" customWidth="1"/>
    <col min="6" max="6" width="3.77734375" style="2" customWidth="1"/>
    <col min="7" max="7" width="10.44140625" style="1" customWidth="1"/>
    <col min="8" max="8" width="11.109375" style="1" customWidth="1"/>
    <col min="9" max="19" width="11.77734375" style="1" customWidth="1"/>
    <col min="20" max="20" width="7.109375" style="1" customWidth="1"/>
    <col min="21" max="22" width="9.77734375" style="1" customWidth="1"/>
    <col min="23" max="29" width="12.77734375" style="1" customWidth="1"/>
    <col min="30" max="16384" width="9.77734375" style="1"/>
  </cols>
  <sheetData>
    <row r="1" spans="1:20" x14ac:dyDescent="0.2">
      <c r="A1" s="99" t="s">
        <v>2574</v>
      </c>
      <c r="B1" s="100"/>
      <c r="C1" s="101"/>
      <c r="D1" s="101"/>
    </row>
    <row r="2" spans="1:20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20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20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1:20" s="3" customFormat="1" ht="15.75" x14ac:dyDescent="0.25">
      <c r="A5" s="290" t="s">
        <v>1271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20" ht="15.75" x14ac:dyDescent="0.25">
      <c r="A6" s="52" t="s">
        <v>0</v>
      </c>
      <c r="B6" s="52"/>
      <c r="C6" s="4"/>
      <c r="D6" s="5"/>
      <c r="E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15.75" x14ac:dyDescent="0.25">
      <c r="A7" s="290" t="s">
        <v>1272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</row>
    <row r="8" spans="1:20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</row>
    <row r="9" spans="1:20" ht="15.75" x14ac:dyDescent="0.25">
      <c r="A9" s="293" t="s">
        <v>53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</row>
    <row r="10" spans="1:20" x14ac:dyDescent="0.2">
      <c r="C10" s="5"/>
      <c r="D10" s="5"/>
      <c r="E10" s="5"/>
      <c r="F10" s="6"/>
      <c r="G10" s="5"/>
      <c r="H10" s="5"/>
      <c r="I10" s="5"/>
      <c r="J10" s="5"/>
      <c r="S10" s="118" t="s">
        <v>2</v>
      </c>
    </row>
    <row r="11" spans="1:20" ht="15" customHeight="1" x14ac:dyDescent="0.2">
      <c r="F11" s="6"/>
      <c r="G11" s="8" t="s">
        <v>3</v>
      </c>
      <c r="H11" s="8" t="s">
        <v>3</v>
      </c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118" t="s">
        <v>4</v>
      </c>
    </row>
    <row r="12" spans="1:20" ht="15.75" thickBot="1" x14ac:dyDescent="0.25">
      <c r="A12" s="59" t="s">
        <v>5</v>
      </c>
      <c r="B12" s="59" t="s">
        <v>54</v>
      </c>
      <c r="C12" s="57" t="s">
        <v>35</v>
      </c>
      <c r="D12" s="57" t="s">
        <v>34</v>
      </c>
      <c r="E12" s="57" t="s">
        <v>38</v>
      </c>
      <c r="F12" s="9"/>
      <c r="G12" s="10" t="s">
        <v>6</v>
      </c>
      <c r="H12" s="10" t="s">
        <v>7</v>
      </c>
      <c r="I12" s="10" t="s">
        <v>8</v>
      </c>
      <c r="J12" s="10" t="s">
        <v>9</v>
      </c>
      <c r="K12" s="10" t="s">
        <v>10</v>
      </c>
      <c r="L12" s="10" t="s">
        <v>11</v>
      </c>
      <c r="M12" s="10" t="s">
        <v>12</v>
      </c>
      <c r="N12" s="10" t="s">
        <v>13</v>
      </c>
      <c r="O12" s="10" t="s">
        <v>14</v>
      </c>
      <c r="P12" s="10" t="s">
        <v>15</v>
      </c>
      <c r="Q12" s="10" t="s">
        <v>16</v>
      </c>
      <c r="R12" s="10" t="s">
        <v>17</v>
      </c>
      <c r="S12" s="10" t="s">
        <v>18</v>
      </c>
      <c r="T12" s="84"/>
    </row>
    <row r="13" spans="1:20" ht="15.75" x14ac:dyDescent="0.25">
      <c r="A13" s="85"/>
      <c r="B13" s="85"/>
      <c r="C13" s="83"/>
      <c r="S13" s="3"/>
    </row>
    <row r="14" spans="1:20" s="36" customFormat="1" ht="15.75" x14ac:dyDescent="0.25">
      <c r="A14" s="87" t="s">
        <v>41</v>
      </c>
      <c r="B14" s="3" t="s">
        <v>30</v>
      </c>
      <c r="F14" s="93"/>
      <c r="G14" s="3">
        <f t="shared" ref="G14:R14" si="0">SUM(G15:G15)</f>
        <v>5023610.0247499961</v>
      </c>
      <c r="H14" s="3">
        <f t="shared" si="0"/>
        <v>6196622.7421935769</v>
      </c>
      <c r="I14" s="3">
        <f t="shared" si="0"/>
        <v>7878310.3671011245</v>
      </c>
      <c r="J14" s="3">
        <f t="shared" si="0"/>
        <v>8157583.8880401915</v>
      </c>
      <c r="K14" s="3">
        <f t="shared" si="0"/>
        <v>9250604.426884342</v>
      </c>
      <c r="L14" s="3">
        <f t="shared" si="0"/>
        <v>8634007.0709869917</v>
      </c>
      <c r="M14" s="3">
        <f t="shared" si="0"/>
        <v>9805843.6654662266</v>
      </c>
      <c r="N14" s="3">
        <f t="shared" si="0"/>
        <v>11454185.28488533</v>
      </c>
      <c r="O14" s="3">
        <f t="shared" si="0"/>
        <v>11027987.763267964</v>
      </c>
      <c r="P14" s="3">
        <f t="shared" si="0"/>
        <v>10232607.253955973</v>
      </c>
      <c r="Q14" s="3">
        <f t="shared" si="0"/>
        <v>9592367.1123821065</v>
      </c>
      <c r="R14" s="3">
        <f t="shared" si="0"/>
        <v>8408940.8189692106</v>
      </c>
      <c r="S14" s="3">
        <f t="shared" ref="S14:S17" si="1">SUM(G14:R14)</f>
        <v>105662670.41888304</v>
      </c>
    </row>
    <row r="15" spans="1:20" x14ac:dyDescent="0.2">
      <c r="A15" s="85" t="s">
        <v>49</v>
      </c>
      <c r="B15" s="95"/>
      <c r="C15" s="58" t="s">
        <v>1273</v>
      </c>
      <c r="D15" s="58" t="s">
        <v>30</v>
      </c>
      <c r="E15" s="58" t="s">
        <v>1248</v>
      </c>
      <c r="F15" s="62"/>
      <c r="G15" s="65">
        <f>'7-2022 Capital Detail'!K14</f>
        <v>5023610.0247499961</v>
      </c>
      <c r="H15" s="65">
        <f>'7-2022 Capital Detail'!L14</f>
        <v>6196622.7421935769</v>
      </c>
      <c r="I15" s="65">
        <f>'7-2022 Capital Detail'!M14</f>
        <v>7878310.3671011245</v>
      </c>
      <c r="J15" s="65">
        <f>'7-2022 Capital Detail'!N14</f>
        <v>8157583.8880401915</v>
      </c>
      <c r="K15" s="65">
        <f>'7-2022 Capital Detail'!O14</f>
        <v>9250604.426884342</v>
      </c>
      <c r="L15" s="65">
        <f>'7-2022 Capital Detail'!P14</f>
        <v>8634007.0709869917</v>
      </c>
      <c r="M15" s="65">
        <f>'7-2022 Capital Detail'!Q14</f>
        <v>9805843.6654662266</v>
      </c>
      <c r="N15" s="65">
        <f>'7-2022 Capital Detail'!R14</f>
        <v>11454185.28488533</v>
      </c>
      <c r="O15" s="65">
        <f>'7-2022 Capital Detail'!S14</f>
        <v>11027987.763267964</v>
      </c>
      <c r="P15" s="65">
        <f>'7-2022 Capital Detail'!T14</f>
        <v>10232607.253955973</v>
      </c>
      <c r="Q15" s="65">
        <f>'7-2022 Capital Detail'!U14</f>
        <v>9592367.1123821065</v>
      </c>
      <c r="R15" s="65">
        <f>'7-2022 Capital Detail'!V14</f>
        <v>8408940.8189692106</v>
      </c>
      <c r="S15" s="63">
        <f t="shared" si="1"/>
        <v>105662670.41888304</v>
      </c>
      <c r="T15" s="36"/>
    </row>
    <row r="16" spans="1:20" ht="15.75" x14ac:dyDescent="0.25">
      <c r="A16" s="87" t="s">
        <v>42</v>
      </c>
      <c r="B16" s="3" t="s">
        <v>22</v>
      </c>
      <c r="C16" s="83"/>
      <c r="E16" s="3"/>
      <c r="F16" s="36"/>
      <c r="G16" s="3">
        <f t="shared" ref="G16:R16" si="2">SUM(G17:G17)</f>
        <v>1414824.5</v>
      </c>
      <c r="H16" s="3">
        <f t="shared" si="2"/>
        <v>1095257.5</v>
      </c>
      <c r="I16" s="3">
        <f t="shared" si="2"/>
        <v>1496512.5440000002</v>
      </c>
      <c r="J16" s="3">
        <f t="shared" si="2"/>
        <v>1552687.74</v>
      </c>
      <c r="K16" s="3">
        <f t="shared" si="2"/>
        <v>589100.28</v>
      </c>
      <c r="L16" s="3">
        <f t="shared" si="2"/>
        <v>1445105.9</v>
      </c>
      <c r="M16" s="3">
        <f t="shared" si="2"/>
        <v>1425937.8950000003</v>
      </c>
      <c r="N16" s="3">
        <f t="shared" si="2"/>
        <v>1312579.8399999999</v>
      </c>
      <c r="O16" s="3">
        <f t="shared" si="2"/>
        <v>1425215.1</v>
      </c>
      <c r="P16" s="3">
        <f t="shared" si="2"/>
        <v>1711052</v>
      </c>
      <c r="Q16" s="3">
        <f t="shared" si="2"/>
        <v>1550451</v>
      </c>
      <c r="R16" s="3">
        <f t="shared" si="2"/>
        <v>1460273.5</v>
      </c>
      <c r="S16" s="3">
        <f t="shared" si="1"/>
        <v>16478997.798999999</v>
      </c>
      <c r="T16" s="36"/>
    </row>
    <row r="17" spans="1:20" x14ac:dyDescent="0.2">
      <c r="A17" s="85" t="s">
        <v>49</v>
      </c>
      <c r="B17" s="95"/>
      <c r="C17" s="58" t="s">
        <v>1248</v>
      </c>
      <c r="D17" s="58" t="s">
        <v>1248</v>
      </c>
      <c r="E17" s="58" t="s">
        <v>1248</v>
      </c>
      <c r="F17" s="62"/>
      <c r="G17" s="65">
        <f>'7-2022 Capital Detail'!K667</f>
        <v>1414824.5</v>
      </c>
      <c r="H17" s="65">
        <f>'7-2022 Capital Detail'!L667</f>
        <v>1095257.5</v>
      </c>
      <c r="I17" s="65">
        <f>'7-2022 Capital Detail'!M667</f>
        <v>1496512.5440000002</v>
      </c>
      <c r="J17" s="65">
        <f>'7-2022 Capital Detail'!N667</f>
        <v>1552687.74</v>
      </c>
      <c r="K17" s="65">
        <f>'7-2022 Capital Detail'!O667</f>
        <v>589100.28</v>
      </c>
      <c r="L17" s="65">
        <f>'7-2022 Capital Detail'!P667</f>
        <v>1445105.9</v>
      </c>
      <c r="M17" s="65">
        <f>'7-2022 Capital Detail'!Q667</f>
        <v>1425937.8950000003</v>
      </c>
      <c r="N17" s="65">
        <f>'7-2022 Capital Detail'!R667</f>
        <v>1312579.8399999999</v>
      </c>
      <c r="O17" s="65">
        <f>'7-2022 Capital Detail'!S667</f>
        <v>1425215.1</v>
      </c>
      <c r="P17" s="65">
        <f>'7-2022 Capital Detail'!T667</f>
        <v>1711052</v>
      </c>
      <c r="Q17" s="65">
        <f>'7-2022 Capital Detail'!U667</f>
        <v>1550451</v>
      </c>
      <c r="R17" s="65">
        <f>'7-2022 Capital Detail'!V667</f>
        <v>1460273.5</v>
      </c>
      <c r="S17" s="63">
        <f t="shared" si="1"/>
        <v>16478997.798999999</v>
      </c>
      <c r="T17" s="36"/>
    </row>
    <row r="18" spans="1:20" ht="15.75" x14ac:dyDescent="0.25">
      <c r="A18" s="87" t="s">
        <v>44</v>
      </c>
      <c r="B18" s="3" t="s">
        <v>1274</v>
      </c>
      <c r="C18" s="83"/>
      <c r="E18" s="3"/>
      <c r="F18" s="36"/>
      <c r="G18" s="124">
        <f>G19</f>
        <v>0</v>
      </c>
      <c r="H18" s="124">
        <f t="shared" ref="H18:S18" si="3">H19</f>
        <v>0</v>
      </c>
      <c r="I18" s="124">
        <f t="shared" si="3"/>
        <v>0</v>
      </c>
      <c r="J18" s="124">
        <f t="shared" si="3"/>
        <v>0</v>
      </c>
      <c r="K18" s="124">
        <f t="shared" si="3"/>
        <v>0</v>
      </c>
      <c r="L18" s="124">
        <f t="shared" si="3"/>
        <v>0</v>
      </c>
      <c r="M18" s="124">
        <f t="shared" si="3"/>
        <v>0</v>
      </c>
      <c r="N18" s="124">
        <f t="shared" si="3"/>
        <v>0</v>
      </c>
      <c r="O18" s="124">
        <f t="shared" si="3"/>
        <v>0</v>
      </c>
      <c r="P18" s="124">
        <f t="shared" si="3"/>
        <v>0</v>
      </c>
      <c r="Q18" s="124">
        <f t="shared" si="3"/>
        <v>0</v>
      </c>
      <c r="R18" s="124">
        <f t="shared" si="3"/>
        <v>0</v>
      </c>
      <c r="S18" s="124">
        <f t="shared" si="3"/>
        <v>0</v>
      </c>
      <c r="T18" s="36"/>
    </row>
    <row r="19" spans="1:20" s="3" customFormat="1" ht="15.75" x14ac:dyDescent="0.25">
      <c r="A19" s="85">
        <v>1</v>
      </c>
      <c r="B19" s="95"/>
      <c r="C19" s="105" t="s">
        <v>1248</v>
      </c>
      <c r="D19" s="111" t="s">
        <v>1248</v>
      </c>
      <c r="E19" s="58" t="s">
        <v>1248</v>
      </c>
      <c r="F19" s="51"/>
      <c r="G19" s="271">
        <f>'7-2022 Capital Detail'!K706</f>
        <v>0</v>
      </c>
      <c r="H19" s="271">
        <f>'7-2022 Capital Detail'!L706</f>
        <v>0</v>
      </c>
      <c r="I19" s="271">
        <f>'7-2022 Capital Detail'!M706</f>
        <v>0</v>
      </c>
      <c r="J19" s="271">
        <f>'7-2022 Capital Detail'!N706</f>
        <v>0</v>
      </c>
      <c r="K19" s="271">
        <f>'7-2022 Capital Detail'!O706</f>
        <v>0</v>
      </c>
      <c r="L19" s="271">
        <f>'7-2022 Capital Detail'!P706</f>
        <v>0</v>
      </c>
      <c r="M19" s="271">
        <f>'7-2022 Capital Detail'!Q706</f>
        <v>0</v>
      </c>
      <c r="N19" s="271">
        <f>'7-2022 Capital Detail'!R706</f>
        <v>0</v>
      </c>
      <c r="O19" s="271">
        <f>'7-2022 Capital Detail'!S706</f>
        <v>0</v>
      </c>
      <c r="P19" s="271">
        <f>'7-2022 Capital Detail'!T706</f>
        <v>0</v>
      </c>
      <c r="Q19" s="271">
        <f>'7-2022 Capital Detail'!U706</f>
        <v>0</v>
      </c>
      <c r="R19" s="271">
        <f>'7-2022 Capital Detail'!V706</f>
        <v>0</v>
      </c>
      <c r="S19" s="272">
        <f>SUM(G19:R19)</f>
        <v>0</v>
      </c>
      <c r="T19" s="35"/>
    </row>
    <row r="20" spans="1:20" ht="15.75" x14ac:dyDescent="0.25">
      <c r="A20" s="92" t="s">
        <v>43</v>
      </c>
      <c r="B20" s="3" t="s">
        <v>23</v>
      </c>
      <c r="C20" s="83"/>
      <c r="E20" s="3"/>
      <c r="F20" s="36"/>
      <c r="G20" s="3">
        <f t="shared" ref="G20:S20" si="4">G21</f>
        <v>327573.52750000003</v>
      </c>
      <c r="H20" s="3">
        <f t="shared" si="4"/>
        <v>254486</v>
      </c>
      <c r="I20" s="3">
        <f t="shared" si="4"/>
        <v>2201678.625</v>
      </c>
      <c r="J20" s="3">
        <f t="shared" si="4"/>
        <v>4415185.9537499994</v>
      </c>
      <c r="K20" s="3">
        <f t="shared" si="4"/>
        <v>2435512.1649999996</v>
      </c>
      <c r="L20" s="3">
        <f t="shared" si="4"/>
        <v>2567917.3800000004</v>
      </c>
      <c r="M20" s="3">
        <f t="shared" si="4"/>
        <v>3285690.9350000001</v>
      </c>
      <c r="N20" s="3">
        <f t="shared" si="4"/>
        <v>2384825.6649999996</v>
      </c>
      <c r="O20" s="3">
        <f t="shared" si="4"/>
        <v>2989138.81</v>
      </c>
      <c r="P20" s="3">
        <f t="shared" si="4"/>
        <v>7971249.3049999997</v>
      </c>
      <c r="Q20" s="3">
        <f t="shared" si="4"/>
        <v>2039399.0250000001</v>
      </c>
      <c r="R20" s="3">
        <f t="shared" si="4"/>
        <v>1970000</v>
      </c>
      <c r="S20" s="3">
        <f t="shared" si="4"/>
        <v>32842657.391249996</v>
      </c>
      <c r="T20" s="36"/>
    </row>
    <row r="21" spans="1:20" s="35" customFormat="1" ht="15.75" x14ac:dyDescent="0.25">
      <c r="A21" s="85">
        <v>1</v>
      </c>
      <c r="B21" s="95"/>
      <c r="C21" s="105" t="s">
        <v>1248</v>
      </c>
      <c r="D21" s="111" t="s">
        <v>1248</v>
      </c>
      <c r="E21" s="58" t="s">
        <v>1248</v>
      </c>
      <c r="F21" s="94"/>
      <c r="G21" s="65">
        <f>'7-2022 Capital Detail'!K709</f>
        <v>327573.52750000003</v>
      </c>
      <c r="H21" s="65">
        <f>'7-2022 Capital Detail'!L709</f>
        <v>254486</v>
      </c>
      <c r="I21" s="65">
        <f>'7-2022 Capital Detail'!M709</f>
        <v>2201678.625</v>
      </c>
      <c r="J21" s="65">
        <f>'7-2022 Capital Detail'!N709</f>
        <v>4415185.9537499994</v>
      </c>
      <c r="K21" s="65">
        <f>'7-2022 Capital Detail'!O709</f>
        <v>2435512.1649999996</v>
      </c>
      <c r="L21" s="65">
        <f>'7-2022 Capital Detail'!P709</f>
        <v>2567917.3800000004</v>
      </c>
      <c r="M21" s="65">
        <f>'7-2022 Capital Detail'!Q709</f>
        <v>3285690.9350000001</v>
      </c>
      <c r="N21" s="65">
        <f>'7-2022 Capital Detail'!R709</f>
        <v>2384825.6649999996</v>
      </c>
      <c r="O21" s="65">
        <f>'7-2022 Capital Detail'!S709</f>
        <v>2989138.81</v>
      </c>
      <c r="P21" s="65">
        <f>'7-2022 Capital Detail'!T709</f>
        <v>7971249.3049999997</v>
      </c>
      <c r="Q21" s="65">
        <f>'7-2022 Capital Detail'!U709</f>
        <v>2039399.0250000001</v>
      </c>
      <c r="R21" s="65">
        <f>'7-2022 Capital Detail'!V709</f>
        <v>1970000</v>
      </c>
      <c r="S21" s="63">
        <f>SUM(G21:R21)</f>
        <v>32842657.391249996</v>
      </c>
    </row>
    <row r="22" spans="1:20" s="36" customFormat="1" ht="15.75" x14ac:dyDescent="0.25">
      <c r="A22" s="87" t="s">
        <v>45</v>
      </c>
      <c r="B22" s="3" t="s">
        <v>1275</v>
      </c>
      <c r="C22" s="83"/>
      <c r="D22" s="1"/>
      <c r="E22" s="3"/>
      <c r="G22" s="3">
        <f>SUM(G23:G23)</f>
        <v>316758.89999999997</v>
      </c>
      <c r="H22" s="3">
        <f t="shared" ref="H22:R22" si="5">SUM(H23:H23)</f>
        <v>313258.89999999997</v>
      </c>
      <c r="I22" s="3">
        <f t="shared" si="5"/>
        <v>119123.45</v>
      </c>
      <c r="J22" s="3">
        <f t="shared" si="5"/>
        <v>116347.58333333333</v>
      </c>
      <c r="K22" s="3">
        <f t="shared" si="5"/>
        <v>222647.26533333331</v>
      </c>
      <c r="L22" s="3">
        <f t="shared" si="5"/>
        <v>222647.26533333331</v>
      </c>
      <c r="M22" s="3">
        <f t="shared" si="5"/>
        <v>257864.26</v>
      </c>
      <c r="N22" s="3">
        <f t="shared" si="5"/>
        <v>280864.26</v>
      </c>
      <c r="O22" s="3">
        <f t="shared" si="5"/>
        <v>183231.24466666667</v>
      </c>
      <c r="P22" s="3">
        <f t="shared" si="5"/>
        <v>245002.91133333332</v>
      </c>
      <c r="Q22" s="3">
        <f t="shared" si="5"/>
        <v>70438.333333333328</v>
      </c>
      <c r="R22" s="3">
        <f t="shared" si="5"/>
        <v>61771.666666666657</v>
      </c>
      <c r="S22" s="3">
        <f>SUM(G22:R22)</f>
        <v>2409956.04</v>
      </c>
    </row>
    <row r="23" spans="1:20" s="3" customFormat="1" ht="15.75" x14ac:dyDescent="0.25">
      <c r="A23" s="85">
        <v>1</v>
      </c>
      <c r="B23" s="95"/>
      <c r="C23" s="105" t="s">
        <v>1248</v>
      </c>
      <c r="D23" s="111" t="s">
        <v>1248</v>
      </c>
      <c r="E23" s="58" t="s">
        <v>1248</v>
      </c>
      <c r="F23" s="51"/>
      <c r="G23" s="65">
        <f>'7-2022 Capital Detail'!K752</f>
        <v>316758.89999999997</v>
      </c>
      <c r="H23" s="65">
        <f>'7-2022 Capital Detail'!L752</f>
        <v>313258.89999999997</v>
      </c>
      <c r="I23" s="65">
        <f>'7-2022 Capital Detail'!M752</f>
        <v>119123.45</v>
      </c>
      <c r="J23" s="65">
        <f>'7-2022 Capital Detail'!N752</f>
        <v>116347.58333333333</v>
      </c>
      <c r="K23" s="65">
        <f>'7-2022 Capital Detail'!O752</f>
        <v>222647.26533333331</v>
      </c>
      <c r="L23" s="65">
        <f>'7-2022 Capital Detail'!P752</f>
        <v>222647.26533333331</v>
      </c>
      <c r="M23" s="65">
        <f>'7-2022 Capital Detail'!Q752</f>
        <v>257864.26</v>
      </c>
      <c r="N23" s="65">
        <f>'7-2022 Capital Detail'!R752</f>
        <v>280864.26</v>
      </c>
      <c r="O23" s="65">
        <f>'7-2022 Capital Detail'!S752</f>
        <v>183231.24466666667</v>
      </c>
      <c r="P23" s="65">
        <f>'7-2022 Capital Detail'!T752</f>
        <v>245002.91133333332</v>
      </c>
      <c r="Q23" s="65">
        <f>'7-2022 Capital Detail'!U752</f>
        <v>70438.333333333328</v>
      </c>
      <c r="R23" s="65">
        <f>'7-2022 Capital Detail'!V752</f>
        <v>61771.666666666657</v>
      </c>
      <c r="S23" s="63">
        <f>SUM(G23:R23)</f>
        <v>2409956.04</v>
      </c>
      <c r="T23" s="61"/>
    </row>
    <row r="24" spans="1:20" ht="15.75" x14ac:dyDescent="0.25">
      <c r="A24" s="85"/>
      <c r="B24" s="85"/>
      <c r="C24" s="83"/>
      <c r="S24" s="3"/>
      <c r="T24" s="84"/>
    </row>
    <row r="25" spans="1:20" ht="15.75" x14ac:dyDescent="0.25">
      <c r="A25" s="55"/>
      <c r="B25" s="55"/>
      <c r="C25" s="13"/>
      <c r="S25" s="3"/>
      <c r="T25" s="84"/>
    </row>
    <row r="26" spans="1:20" ht="15.75" x14ac:dyDescent="0.25">
      <c r="A26" s="55"/>
      <c r="B26" s="55"/>
      <c r="C26" s="13"/>
      <c r="D26" s="47" t="s">
        <v>33</v>
      </c>
      <c r="E26" s="47"/>
      <c r="F26" s="3"/>
      <c r="G26" s="3">
        <f t="shared" ref="G26:S26" si="6">G18+G20+G22+G16+G14</f>
        <v>7082766.9522499964</v>
      </c>
      <c r="H26" s="3">
        <f t="shared" si="6"/>
        <v>7859625.1421935763</v>
      </c>
      <c r="I26" s="3">
        <f t="shared" si="6"/>
        <v>11695624.986101124</v>
      </c>
      <c r="J26" s="3">
        <f t="shared" si="6"/>
        <v>14241805.165123524</v>
      </c>
      <c r="K26" s="3">
        <f t="shared" si="6"/>
        <v>12497864.137217674</v>
      </c>
      <c r="L26" s="3">
        <f t="shared" si="6"/>
        <v>12869677.616320325</v>
      </c>
      <c r="M26" s="3">
        <f t="shared" si="6"/>
        <v>14775336.755466226</v>
      </c>
      <c r="N26" s="3">
        <f t="shared" si="6"/>
        <v>15432455.049885329</v>
      </c>
      <c r="O26" s="3">
        <f t="shared" si="6"/>
        <v>15625572.91793463</v>
      </c>
      <c r="P26" s="3">
        <f t="shared" si="6"/>
        <v>20159911.470289305</v>
      </c>
      <c r="Q26" s="3">
        <f t="shared" si="6"/>
        <v>13252655.470715441</v>
      </c>
      <c r="R26" s="3">
        <f t="shared" si="6"/>
        <v>11900985.985635877</v>
      </c>
      <c r="S26" s="3">
        <f t="shared" si="6"/>
        <v>157394281.64913303</v>
      </c>
      <c r="T26" s="112">
        <f>SUM(S18,S20,S22,S16,S14)-S26</f>
        <v>0</v>
      </c>
    </row>
    <row r="27" spans="1:20" ht="15.75" x14ac:dyDescent="0.25">
      <c r="A27" s="55"/>
      <c r="B27" s="55"/>
      <c r="C27" s="1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46"/>
    </row>
    <row r="28" spans="1:20" ht="15.75" x14ac:dyDescent="0.25">
      <c r="D28" s="47"/>
    </row>
    <row r="29" spans="1:20" x14ac:dyDescent="0.2">
      <c r="C29" s="22"/>
      <c r="D29" s="22"/>
      <c r="E29" s="22"/>
    </row>
    <row r="30" spans="1:20" x14ac:dyDescent="0.2">
      <c r="A30" s="114"/>
      <c r="B30" s="114"/>
      <c r="C30" s="12"/>
      <c r="D30" s="12"/>
      <c r="E30" s="12"/>
    </row>
    <row r="31" spans="1:20" ht="15.75" x14ac:dyDescent="0.25">
      <c r="A31" s="86"/>
      <c r="B31" s="86"/>
    </row>
    <row r="32" spans="1:20" x14ac:dyDescent="0.2">
      <c r="C32" s="113"/>
      <c r="E32" s="24"/>
    </row>
    <row r="36" spans="1:20" ht="15.75" x14ac:dyDescent="0.25">
      <c r="A36" s="291"/>
      <c r="B36" s="291"/>
      <c r="C36" s="291"/>
      <c r="T36" s="18"/>
    </row>
    <row r="37" spans="1:20" x14ac:dyDescent="0.2">
      <c r="C37" s="24"/>
      <c r="T37" s="18"/>
    </row>
    <row r="38" spans="1:20" x14ac:dyDescent="0.2">
      <c r="C38" s="24"/>
      <c r="H38" s="26"/>
      <c r="T38" s="18"/>
    </row>
    <row r="39" spans="1:20" x14ac:dyDescent="0.2">
      <c r="H39" s="26"/>
      <c r="O39" s="27"/>
      <c r="P39" s="27"/>
      <c r="Q39" s="27"/>
      <c r="R39" s="27"/>
    </row>
    <row r="40" spans="1:20" x14ac:dyDescent="0.2">
      <c r="O40" s="28"/>
      <c r="P40" s="29"/>
      <c r="Q40" s="29"/>
      <c r="R40" s="30"/>
    </row>
    <row r="41" spans="1:20" x14ac:dyDescent="0.2">
      <c r="O41" s="28"/>
      <c r="P41" s="29"/>
      <c r="Q41" s="29"/>
      <c r="R41" s="30"/>
    </row>
    <row r="43" spans="1:20" x14ac:dyDescent="0.2">
      <c r="O43" s="27"/>
      <c r="P43" s="27"/>
      <c r="Q43" s="27"/>
      <c r="R43" s="27"/>
    </row>
    <row r="44" spans="1:20" x14ac:dyDescent="0.2">
      <c r="O44" s="28"/>
      <c r="P44" s="29"/>
      <c r="Q44" s="29"/>
      <c r="R44" s="30"/>
    </row>
    <row r="45" spans="1:20" x14ac:dyDescent="0.2">
      <c r="O45" s="28"/>
      <c r="P45" s="29"/>
      <c r="Q45" s="29"/>
      <c r="R45" s="30"/>
    </row>
    <row r="52" spans="7:15" x14ac:dyDescent="0.2">
      <c r="N52" s="26"/>
      <c r="O52" s="26"/>
    </row>
    <row r="53" spans="7:15" ht="15.75" x14ac:dyDescent="0.25">
      <c r="G53" s="3"/>
      <c r="N53" s="26"/>
      <c r="O53" s="26"/>
    </row>
    <row r="54" spans="7:15" x14ac:dyDescent="0.2">
      <c r="N54" s="26"/>
      <c r="O54" s="26"/>
    </row>
    <row r="55" spans="7:15" x14ac:dyDescent="0.2">
      <c r="N55" s="26"/>
      <c r="O55" s="26"/>
    </row>
    <row r="56" spans="7:15" x14ac:dyDescent="0.2">
      <c r="N56" s="31"/>
      <c r="O56" s="26"/>
    </row>
    <row r="57" spans="7:15" x14ac:dyDescent="0.2">
      <c r="K57" s="24"/>
      <c r="N57" s="31"/>
      <c r="O57" s="26"/>
    </row>
    <row r="58" spans="7:15" x14ac:dyDescent="0.2">
      <c r="K58" s="24"/>
      <c r="L58" s="31"/>
      <c r="N58" s="31"/>
      <c r="O58" s="26"/>
    </row>
    <row r="59" spans="7:15" x14ac:dyDescent="0.2">
      <c r="K59" s="24"/>
      <c r="L59" s="31"/>
      <c r="N59" s="31"/>
      <c r="O59" s="26"/>
    </row>
    <row r="60" spans="7:15" x14ac:dyDescent="0.2">
      <c r="K60" s="24"/>
      <c r="L60" s="31"/>
      <c r="N60" s="31"/>
      <c r="O60" s="26"/>
    </row>
    <row r="61" spans="7:15" x14ac:dyDescent="0.2">
      <c r="K61" s="24"/>
      <c r="L61" s="31"/>
      <c r="N61" s="31"/>
    </row>
    <row r="62" spans="7:15" x14ac:dyDescent="0.2">
      <c r="K62" s="24"/>
      <c r="L62" s="31"/>
    </row>
    <row r="63" spans="7:15" x14ac:dyDescent="0.2">
      <c r="K63" s="24"/>
    </row>
    <row r="64" spans="7:15" x14ac:dyDescent="0.2">
      <c r="K64" s="24"/>
    </row>
  </sheetData>
  <mergeCells count="8">
    <mergeCell ref="A9:S9"/>
    <mergeCell ref="A36:C36"/>
    <mergeCell ref="A8:S8"/>
    <mergeCell ref="A2:S2"/>
    <mergeCell ref="A3:S3"/>
    <mergeCell ref="A4:S4"/>
    <mergeCell ref="A5:S5"/>
    <mergeCell ref="A7:S7"/>
  </mergeCells>
  <printOptions horizontalCentered="1" verticalCentered="1"/>
  <pageMargins left="0.75" right="0.75" top="1" bottom="0.75" header="0.5" footer="0.5"/>
  <pageSetup scale="44" orientation="landscape" r:id="rId1"/>
  <headerFooter alignWithMargins="0">
    <oddFooter>&amp;L&amp;Z&amp;F&amp;RVersion: 1/24/2020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CAB0-1AD3-41F6-847D-F241C5DAFD16}">
  <sheetPr transitionEvaluation="1" transitionEntry="1">
    <tabColor theme="9" tint="0.39997558519241921"/>
    <pageSetUpPr fitToPage="1"/>
  </sheetPr>
  <dimension ref="A2:AA818"/>
  <sheetViews>
    <sheetView zoomScale="60" zoomScaleNormal="60" zoomScaleSheetLayoutView="63" workbookViewId="0">
      <pane xSplit="10" ySplit="12" topLeftCell="K13" activePane="bottomRight" state="frozen"/>
      <selection pane="topRight"/>
      <selection pane="bottomLeft"/>
      <selection pane="bottomRight" activeCell="A2" sqref="A2:W2"/>
    </sheetView>
  </sheetViews>
  <sheetFormatPr defaultColWidth="9.77734375" defaultRowHeight="15" outlineLevelCol="1" x14ac:dyDescent="0.2"/>
  <cols>
    <col min="1" max="1" width="5.5546875" style="32" customWidth="1"/>
    <col min="2" max="2" width="8.44140625" style="1" customWidth="1"/>
    <col min="3" max="3" width="14.33203125" style="1" bestFit="1" customWidth="1"/>
    <col min="4" max="4" width="14.44140625" style="1" bestFit="1" customWidth="1"/>
    <col min="5" max="5" width="34.21875" style="1" bestFit="1" customWidth="1"/>
    <col min="6" max="6" width="14.33203125" style="2" bestFit="1" customWidth="1"/>
    <col min="7" max="7" width="14.44140625" style="2" bestFit="1" customWidth="1"/>
    <col min="8" max="8" width="36.88671875" style="1" bestFit="1" customWidth="1"/>
    <col min="9" max="9" width="13.5546875" style="102" bestFit="1" customWidth="1"/>
    <col min="10" max="10" width="25.77734375" style="1" bestFit="1" customWidth="1"/>
    <col min="11" max="12" width="9.77734375" style="1" customWidth="1" outlineLevel="1"/>
    <col min="13" max="16" width="11" style="1" customWidth="1" outlineLevel="1"/>
    <col min="17" max="19" width="11" style="36" customWidth="1" outlineLevel="1"/>
    <col min="20" max="20" width="10.88671875" style="36" customWidth="1" outlineLevel="1"/>
    <col min="21" max="22" width="12.109375" style="36" customWidth="1" outlineLevel="1"/>
    <col min="23" max="23" width="12.6640625" style="36" customWidth="1"/>
    <col min="24" max="24" width="8.88671875" style="1" customWidth="1"/>
    <col min="25" max="25" width="4.21875" style="1" customWidth="1"/>
    <col min="26" max="26" width="6.88671875" style="1" customWidth="1"/>
    <col min="27" max="28" width="9.77734375" style="1" customWidth="1"/>
    <col min="29" max="35" width="12.77734375" style="1" customWidth="1"/>
    <col min="36" max="16384" width="9.77734375" style="1"/>
  </cols>
  <sheetData>
    <row r="2" spans="1:27" ht="15.75" x14ac:dyDescent="0.25">
      <c r="A2" s="291" t="s">
        <v>57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70"/>
    </row>
    <row r="3" spans="1:27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71"/>
    </row>
    <row r="4" spans="1:27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32"/>
    </row>
    <row r="5" spans="1:27" s="3" customFormat="1" ht="15.75" x14ac:dyDescent="0.25">
      <c r="A5" s="290" t="s">
        <v>1270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72"/>
    </row>
    <row r="6" spans="1:27" ht="15.75" x14ac:dyDescent="0.25">
      <c r="A6" s="33" t="s">
        <v>0</v>
      </c>
      <c r="B6" s="4"/>
      <c r="C6" s="4"/>
      <c r="D6" s="4"/>
      <c r="E6" s="5"/>
      <c r="H6" s="5"/>
      <c r="J6" s="5"/>
      <c r="K6" s="5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7" ht="15.75" x14ac:dyDescent="0.25">
      <c r="A7" s="290" t="s">
        <v>27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72"/>
    </row>
    <row r="8" spans="1:27" ht="15.75" x14ac:dyDescent="0.25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72"/>
    </row>
    <row r="9" spans="1:27" ht="15.75" x14ac:dyDescent="0.25">
      <c r="A9" s="293" t="s">
        <v>53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72"/>
    </row>
    <row r="10" spans="1:27" x14ac:dyDescent="0.2">
      <c r="B10" s="5"/>
      <c r="C10" s="5"/>
      <c r="D10" s="5"/>
      <c r="E10" s="5"/>
      <c r="F10" s="6"/>
      <c r="G10" s="6"/>
      <c r="I10" s="7"/>
      <c r="J10" s="7"/>
      <c r="K10" s="5"/>
      <c r="L10" s="5"/>
      <c r="M10" s="5"/>
      <c r="N10" s="5"/>
      <c r="W10" s="44" t="s">
        <v>2</v>
      </c>
      <c r="Y10" s="126"/>
      <c r="Z10" s="122"/>
    </row>
    <row r="11" spans="1:27" ht="15" customHeight="1" x14ac:dyDescent="0.2">
      <c r="C11" s="120" t="s">
        <v>1282</v>
      </c>
      <c r="D11" s="120" t="s">
        <v>20</v>
      </c>
      <c r="F11" s="120" t="s">
        <v>1282</v>
      </c>
      <c r="G11" s="120" t="s">
        <v>20</v>
      </c>
      <c r="H11" s="7"/>
      <c r="I11" s="7" t="s">
        <v>40</v>
      </c>
      <c r="J11" s="7"/>
      <c r="K11" s="37" t="s">
        <v>3</v>
      </c>
      <c r="L11" s="37" t="s">
        <v>3</v>
      </c>
      <c r="M11" s="37" t="s">
        <v>3</v>
      </c>
      <c r="N11" s="37" t="s">
        <v>3</v>
      </c>
      <c r="O11" s="37" t="s">
        <v>3</v>
      </c>
      <c r="P11" s="37" t="s">
        <v>3</v>
      </c>
      <c r="Q11" s="37" t="s">
        <v>3</v>
      </c>
      <c r="R11" s="37" t="s">
        <v>3</v>
      </c>
      <c r="S11" s="37" t="s">
        <v>3</v>
      </c>
      <c r="T11" s="37" t="s">
        <v>3</v>
      </c>
      <c r="U11" s="37" t="s">
        <v>3</v>
      </c>
      <c r="V11" s="37" t="s">
        <v>3</v>
      </c>
      <c r="W11" s="44" t="s">
        <v>4</v>
      </c>
      <c r="Y11" s="126"/>
      <c r="Z11" s="122"/>
    </row>
    <row r="12" spans="1:27" ht="19.899999999999999" customHeight="1" thickBot="1" x14ac:dyDescent="0.25">
      <c r="A12" s="59" t="s">
        <v>5</v>
      </c>
      <c r="B12" s="57" t="s">
        <v>54</v>
      </c>
      <c r="C12" s="57" t="s">
        <v>35</v>
      </c>
      <c r="D12" s="57" t="s">
        <v>35</v>
      </c>
      <c r="E12" s="57" t="s">
        <v>34</v>
      </c>
      <c r="F12" s="9" t="s">
        <v>38</v>
      </c>
      <c r="G12" s="9" t="s">
        <v>38</v>
      </c>
      <c r="H12" s="9" t="s">
        <v>39</v>
      </c>
      <c r="I12" s="9" t="s">
        <v>29</v>
      </c>
      <c r="J12" s="9" t="s">
        <v>28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  <c r="P12" s="10" t="s">
        <v>11</v>
      </c>
      <c r="Q12" s="38" t="s">
        <v>12</v>
      </c>
      <c r="R12" s="38" t="s">
        <v>13</v>
      </c>
      <c r="S12" s="38" t="s">
        <v>14</v>
      </c>
      <c r="T12" s="38" t="s">
        <v>15</v>
      </c>
      <c r="U12" s="38" t="s">
        <v>16</v>
      </c>
      <c r="V12" s="38" t="s">
        <v>17</v>
      </c>
      <c r="W12" s="38" t="s">
        <v>18</v>
      </c>
      <c r="X12" s="14"/>
      <c r="Y12" s="125"/>
      <c r="Z12" s="125"/>
      <c r="AA12" s="14"/>
    </row>
    <row r="13" spans="1:27" x14ac:dyDescent="0.2">
      <c r="A13" s="76"/>
      <c r="B13" s="11"/>
      <c r="C13" s="11"/>
      <c r="D13" s="83"/>
      <c r="J13" s="15"/>
      <c r="K13" s="36"/>
      <c r="L13" s="36"/>
      <c r="M13" s="36"/>
      <c r="N13" s="36"/>
      <c r="O13" s="36"/>
      <c r="P13" s="36"/>
      <c r="Y13" s="122"/>
      <c r="Z13" s="122"/>
    </row>
    <row r="14" spans="1:27" ht="15.75" x14ac:dyDescent="0.25">
      <c r="A14" s="77" t="s">
        <v>41</v>
      </c>
      <c r="B14" s="3" t="s">
        <v>30</v>
      </c>
      <c r="F14" s="48"/>
      <c r="G14" s="48"/>
      <c r="H14" s="3"/>
      <c r="I14" s="106"/>
      <c r="J14" s="49"/>
      <c r="K14" s="35">
        <f t="shared" ref="K14:V14" si="0">SUM(K15:K665)</f>
        <v>5023610.0247499961</v>
      </c>
      <c r="L14" s="35">
        <f t="shared" si="0"/>
        <v>6196622.7421935769</v>
      </c>
      <c r="M14" s="35">
        <f t="shared" si="0"/>
        <v>7878310.3671011245</v>
      </c>
      <c r="N14" s="35">
        <f t="shared" si="0"/>
        <v>8157583.8880401915</v>
      </c>
      <c r="O14" s="35">
        <f t="shared" si="0"/>
        <v>9250604.426884342</v>
      </c>
      <c r="P14" s="35">
        <f t="shared" si="0"/>
        <v>8634007.0709869917</v>
      </c>
      <c r="Q14" s="35">
        <f t="shared" si="0"/>
        <v>9805843.6654662266</v>
      </c>
      <c r="R14" s="35">
        <f t="shared" si="0"/>
        <v>11454185.28488533</v>
      </c>
      <c r="S14" s="35">
        <f t="shared" si="0"/>
        <v>11027987.763267964</v>
      </c>
      <c r="T14" s="35">
        <f t="shared" si="0"/>
        <v>10232607.253955973</v>
      </c>
      <c r="U14" s="35">
        <f t="shared" si="0"/>
        <v>9592367.1123821065</v>
      </c>
      <c r="V14" s="35">
        <f t="shared" si="0"/>
        <v>8408940.8189692106</v>
      </c>
      <c r="W14" s="35">
        <f t="shared" ref="W14:W77" si="1">SUM(K14:V14)</f>
        <v>105662670.41888304</v>
      </c>
      <c r="X14" s="36"/>
      <c r="Y14" s="124"/>
      <c r="Z14" s="124"/>
    </row>
    <row r="15" spans="1:27" x14ac:dyDescent="0.2">
      <c r="A15" s="76"/>
      <c r="B15" s="24">
        <v>1</v>
      </c>
      <c r="C15" s="105" t="s">
        <v>189</v>
      </c>
      <c r="D15" s="105" t="s">
        <v>1377</v>
      </c>
      <c r="E15" s="58" t="s">
        <v>190</v>
      </c>
      <c r="F15" s="69" t="s">
        <v>189</v>
      </c>
      <c r="G15" s="69" t="s">
        <v>1377</v>
      </c>
      <c r="H15" s="58" t="s">
        <v>190</v>
      </c>
      <c r="I15" s="104" t="s">
        <v>2871</v>
      </c>
      <c r="J15" s="68" t="s">
        <v>1217</v>
      </c>
      <c r="K15" s="65">
        <v>9133</v>
      </c>
      <c r="L15" s="65">
        <v>9133</v>
      </c>
      <c r="M15" s="65">
        <v>9133</v>
      </c>
      <c r="N15" s="65">
        <v>9133</v>
      </c>
      <c r="O15" s="65">
        <v>9133</v>
      </c>
      <c r="P15" s="65">
        <v>9133</v>
      </c>
      <c r="Q15" s="65"/>
      <c r="R15" s="65"/>
      <c r="S15" s="65"/>
      <c r="T15" s="65"/>
      <c r="U15" s="65"/>
      <c r="V15" s="65"/>
      <c r="W15" s="67">
        <f t="shared" si="1"/>
        <v>54798</v>
      </c>
      <c r="X15" s="36"/>
      <c r="Z15" s="122"/>
    </row>
    <row r="16" spans="1:27" x14ac:dyDescent="0.2">
      <c r="A16" s="76"/>
      <c r="B16" s="24">
        <v>2</v>
      </c>
      <c r="C16" s="105" t="s">
        <v>193</v>
      </c>
      <c r="D16" s="105" t="s">
        <v>1379</v>
      </c>
      <c r="E16" s="58" t="s">
        <v>194</v>
      </c>
      <c r="F16" s="69" t="s">
        <v>193</v>
      </c>
      <c r="G16" s="69" t="s">
        <v>1379</v>
      </c>
      <c r="H16" s="58" t="s">
        <v>194</v>
      </c>
      <c r="I16" s="104" t="s">
        <v>2871</v>
      </c>
      <c r="J16" s="68" t="s">
        <v>1217</v>
      </c>
      <c r="K16" s="65">
        <v>9122</v>
      </c>
      <c r="L16" s="65">
        <v>9122</v>
      </c>
      <c r="M16" s="65">
        <v>9122</v>
      </c>
      <c r="N16" s="65">
        <v>9122</v>
      </c>
      <c r="O16" s="65">
        <v>9122</v>
      </c>
      <c r="P16" s="65">
        <v>9122</v>
      </c>
      <c r="Q16" s="65"/>
      <c r="R16" s="65"/>
      <c r="S16" s="65"/>
      <c r="T16" s="65"/>
      <c r="U16" s="65"/>
      <c r="V16" s="65"/>
      <c r="W16" s="67">
        <f t="shared" si="1"/>
        <v>54732</v>
      </c>
      <c r="X16" s="36"/>
      <c r="Z16" s="122"/>
    </row>
    <row r="17" spans="1:26" x14ac:dyDescent="0.2">
      <c r="A17" s="76"/>
      <c r="B17" s="24">
        <v>3</v>
      </c>
      <c r="C17" s="105" t="s">
        <v>297</v>
      </c>
      <c r="D17" s="105" t="s">
        <v>1431</v>
      </c>
      <c r="E17" s="58" t="s">
        <v>298</v>
      </c>
      <c r="F17" s="69" t="s">
        <v>297</v>
      </c>
      <c r="G17" s="69" t="s">
        <v>1431</v>
      </c>
      <c r="H17" s="58" t="s">
        <v>298</v>
      </c>
      <c r="I17" s="104" t="s">
        <v>2856</v>
      </c>
      <c r="J17" s="68" t="s">
        <v>1217</v>
      </c>
      <c r="K17" s="65">
        <v>19482</v>
      </c>
      <c r="L17" s="65">
        <v>19482</v>
      </c>
      <c r="M17" s="65">
        <v>19482</v>
      </c>
      <c r="N17" s="65">
        <v>20824</v>
      </c>
      <c r="O17" s="65">
        <v>20824</v>
      </c>
      <c r="P17" s="65">
        <v>20824</v>
      </c>
      <c r="Q17" s="65"/>
      <c r="R17" s="65"/>
      <c r="S17" s="65"/>
      <c r="T17" s="65"/>
      <c r="U17" s="65">
        <v>70000</v>
      </c>
      <c r="V17" s="65">
        <v>120450</v>
      </c>
      <c r="W17" s="67">
        <f t="shared" si="1"/>
        <v>311368</v>
      </c>
      <c r="X17" s="36"/>
      <c r="Z17" s="122"/>
    </row>
    <row r="18" spans="1:26" x14ac:dyDescent="0.2">
      <c r="A18" s="76"/>
      <c r="B18" s="24">
        <v>4</v>
      </c>
      <c r="C18" s="105" t="s">
        <v>259</v>
      </c>
      <c r="D18" s="105" t="s">
        <v>1409</v>
      </c>
      <c r="E18" s="58" t="s">
        <v>260</v>
      </c>
      <c r="F18" s="69" t="s">
        <v>259</v>
      </c>
      <c r="G18" s="69" t="s">
        <v>1409</v>
      </c>
      <c r="H18" s="58" t="s">
        <v>260</v>
      </c>
      <c r="I18" s="104" t="s">
        <v>2856</v>
      </c>
      <c r="J18" s="68" t="s">
        <v>1217</v>
      </c>
      <c r="K18" s="65">
        <v>21838</v>
      </c>
      <c r="L18" s="65">
        <v>78648</v>
      </c>
      <c r="M18" s="65">
        <v>121838</v>
      </c>
      <c r="N18" s="65">
        <v>76000</v>
      </c>
      <c r="O18" s="65">
        <v>16000</v>
      </c>
      <c r="P18" s="65">
        <v>16000</v>
      </c>
      <c r="Q18" s="65">
        <v>16000</v>
      </c>
      <c r="R18" s="65">
        <v>16000</v>
      </c>
      <c r="S18" s="65">
        <v>16000</v>
      </c>
      <c r="T18" s="65">
        <v>10396</v>
      </c>
      <c r="U18" s="65">
        <v>13298</v>
      </c>
      <c r="V18" s="65"/>
      <c r="W18" s="67">
        <f t="shared" si="1"/>
        <v>402018</v>
      </c>
      <c r="X18" s="36"/>
      <c r="Z18" s="122"/>
    </row>
    <row r="19" spans="1:26" x14ac:dyDescent="0.2">
      <c r="A19" s="76"/>
      <c r="B19" s="24">
        <v>5</v>
      </c>
      <c r="C19" s="105" t="s">
        <v>289</v>
      </c>
      <c r="D19" s="105" t="s">
        <v>1427</v>
      </c>
      <c r="E19" s="58" t="s">
        <v>290</v>
      </c>
      <c r="F19" s="69" t="s">
        <v>289</v>
      </c>
      <c r="G19" s="69" t="s">
        <v>1427</v>
      </c>
      <c r="H19" s="58" t="s">
        <v>290</v>
      </c>
      <c r="I19" s="104" t="s">
        <v>2856</v>
      </c>
      <c r="J19" s="68" t="s">
        <v>1217</v>
      </c>
      <c r="K19" s="65">
        <v>21838</v>
      </c>
      <c r="L19" s="65">
        <v>21838</v>
      </c>
      <c r="M19" s="65">
        <v>21838</v>
      </c>
      <c r="N19" s="65">
        <v>42250</v>
      </c>
      <c r="O19" s="65">
        <v>42250</v>
      </c>
      <c r="P19" s="65">
        <v>42250</v>
      </c>
      <c r="Q19" s="65"/>
      <c r="R19" s="65"/>
      <c r="S19" s="65">
        <v>148400</v>
      </c>
      <c r="T19" s="65"/>
      <c r="U19" s="65">
        <v>255354</v>
      </c>
      <c r="V19" s="65"/>
      <c r="W19" s="67">
        <f t="shared" si="1"/>
        <v>596018</v>
      </c>
      <c r="X19" s="36"/>
      <c r="Z19" s="122"/>
    </row>
    <row r="20" spans="1:26" x14ac:dyDescent="0.2">
      <c r="A20" s="76"/>
      <c r="B20" s="24">
        <v>6</v>
      </c>
      <c r="C20" s="105" t="s">
        <v>233</v>
      </c>
      <c r="D20" s="105" t="s">
        <v>1396</v>
      </c>
      <c r="E20" s="58" t="s">
        <v>234</v>
      </c>
      <c r="F20" s="69" t="s">
        <v>233</v>
      </c>
      <c r="G20" s="69" t="s">
        <v>1396</v>
      </c>
      <c r="H20" s="58" t="s">
        <v>234</v>
      </c>
      <c r="I20" s="104" t="s">
        <v>2842</v>
      </c>
      <c r="J20" s="68" t="s">
        <v>1217</v>
      </c>
      <c r="K20" s="65">
        <v>81853</v>
      </c>
      <c r="L20" s="65">
        <v>95571</v>
      </c>
      <c r="M20" s="65">
        <v>74424</v>
      </c>
      <c r="N20" s="65">
        <v>16000</v>
      </c>
      <c r="O20" s="65">
        <v>16000</v>
      </c>
      <c r="P20" s="65">
        <v>16000</v>
      </c>
      <c r="Q20" s="65">
        <v>16000</v>
      </c>
      <c r="R20" s="65">
        <v>11055</v>
      </c>
      <c r="S20" s="65">
        <v>8000</v>
      </c>
      <c r="T20" s="65">
        <v>2904</v>
      </c>
      <c r="U20" s="65"/>
      <c r="V20" s="65"/>
      <c r="W20" s="67">
        <f t="shared" si="1"/>
        <v>337807</v>
      </c>
      <c r="X20" s="36"/>
      <c r="Z20" s="122"/>
    </row>
    <row r="21" spans="1:26" x14ac:dyDescent="0.2">
      <c r="A21" s="76"/>
      <c r="B21" s="24">
        <v>7</v>
      </c>
      <c r="C21" s="105" t="s">
        <v>287</v>
      </c>
      <c r="D21" s="105" t="s">
        <v>1426</v>
      </c>
      <c r="E21" s="58" t="s">
        <v>288</v>
      </c>
      <c r="F21" s="69" t="s">
        <v>287</v>
      </c>
      <c r="G21" s="69" t="s">
        <v>1426</v>
      </c>
      <c r="H21" s="58" t="s">
        <v>288</v>
      </c>
      <c r="I21" s="104" t="s">
        <v>2871</v>
      </c>
      <c r="J21" s="68" t="s">
        <v>1217</v>
      </c>
      <c r="K21" s="65">
        <v>19482</v>
      </c>
      <c r="L21" s="65">
        <v>17923</v>
      </c>
      <c r="M21" s="65">
        <v>17923</v>
      </c>
      <c r="N21" s="65">
        <v>28027</v>
      </c>
      <c r="O21" s="65">
        <v>48027</v>
      </c>
      <c r="P21" s="65">
        <v>48034</v>
      </c>
      <c r="Q21" s="65">
        <v>1559</v>
      </c>
      <c r="R21" s="65"/>
      <c r="S21" s="65"/>
      <c r="T21" s="65"/>
      <c r="U21" s="65"/>
      <c r="V21" s="65"/>
      <c r="W21" s="67">
        <f t="shared" si="1"/>
        <v>180975</v>
      </c>
      <c r="X21" s="36"/>
      <c r="Z21" s="122"/>
    </row>
    <row r="22" spans="1:26" x14ac:dyDescent="0.2">
      <c r="A22" s="76"/>
      <c r="B22" s="24">
        <v>8</v>
      </c>
      <c r="C22" s="105" t="s">
        <v>253</v>
      </c>
      <c r="D22" s="105" t="s">
        <v>1406</v>
      </c>
      <c r="E22" s="58" t="s">
        <v>254</v>
      </c>
      <c r="F22" s="69" t="s">
        <v>253</v>
      </c>
      <c r="G22" s="69" t="s">
        <v>1406</v>
      </c>
      <c r="H22" s="58" t="s">
        <v>254</v>
      </c>
      <c r="I22" s="104" t="s">
        <v>2871</v>
      </c>
      <c r="J22" s="68" t="s">
        <v>1217</v>
      </c>
      <c r="K22" s="65">
        <v>24674</v>
      </c>
      <c r="L22" s="65">
        <v>24674</v>
      </c>
      <c r="M22" s="65">
        <v>26233</v>
      </c>
      <c r="N22" s="65">
        <v>10000</v>
      </c>
      <c r="O22" s="65">
        <v>10000</v>
      </c>
      <c r="P22" s="65">
        <v>31147</v>
      </c>
      <c r="Q22" s="65">
        <v>10000</v>
      </c>
      <c r="R22" s="65">
        <v>10000</v>
      </c>
      <c r="S22" s="65">
        <v>10000</v>
      </c>
      <c r="T22" s="65">
        <v>7618</v>
      </c>
      <c r="U22" s="65">
        <v>4827</v>
      </c>
      <c r="V22" s="65"/>
      <c r="W22" s="67">
        <f t="shared" si="1"/>
        <v>169173</v>
      </c>
      <c r="X22" s="36"/>
      <c r="Z22" s="122"/>
    </row>
    <row r="23" spans="1:26" x14ac:dyDescent="0.2">
      <c r="A23" s="76"/>
      <c r="B23" s="24">
        <v>9</v>
      </c>
      <c r="C23" s="105" t="s">
        <v>265</v>
      </c>
      <c r="D23" s="105" t="s">
        <v>1412</v>
      </c>
      <c r="E23" s="58" t="s">
        <v>266</v>
      </c>
      <c r="F23" s="69" t="s">
        <v>265</v>
      </c>
      <c r="G23" s="69" t="s">
        <v>1412</v>
      </c>
      <c r="H23" s="58" t="s">
        <v>266</v>
      </c>
      <c r="I23" s="104" t="s">
        <v>2871</v>
      </c>
      <c r="J23" s="68" t="s">
        <v>1217</v>
      </c>
      <c r="K23" s="65">
        <v>23397</v>
      </c>
      <c r="L23" s="65">
        <v>23397</v>
      </c>
      <c r="M23" s="65">
        <v>23397</v>
      </c>
      <c r="N23" s="65">
        <v>11500</v>
      </c>
      <c r="O23" s="65">
        <v>11500</v>
      </c>
      <c r="P23" s="65">
        <v>11500</v>
      </c>
      <c r="Q23" s="65">
        <v>11500</v>
      </c>
      <c r="R23" s="65">
        <v>11500</v>
      </c>
      <c r="S23" s="65">
        <v>11500</v>
      </c>
      <c r="T23" s="65">
        <v>5896</v>
      </c>
      <c r="U23" s="65">
        <v>5139</v>
      </c>
      <c r="V23" s="65"/>
      <c r="W23" s="67">
        <f t="shared" si="1"/>
        <v>150226</v>
      </c>
      <c r="X23" s="36"/>
      <c r="Z23" s="122"/>
    </row>
    <row r="24" spans="1:26" x14ac:dyDescent="0.2">
      <c r="A24" s="76"/>
      <c r="B24" s="24">
        <v>10</v>
      </c>
      <c r="C24" s="105" t="s">
        <v>243</v>
      </c>
      <c r="D24" s="105" t="s">
        <v>1401</v>
      </c>
      <c r="E24" s="58" t="s">
        <v>244</v>
      </c>
      <c r="F24" s="69" t="s">
        <v>243</v>
      </c>
      <c r="G24" s="69" t="s">
        <v>1401</v>
      </c>
      <c r="H24" s="58" t="s">
        <v>244</v>
      </c>
      <c r="I24" s="104" t="s">
        <v>2842</v>
      </c>
      <c r="J24" s="68" t="s">
        <v>1217</v>
      </c>
      <c r="K24" s="65">
        <v>24674</v>
      </c>
      <c r="L24" s="65">
        <v>45821</v>
      </c>
      <c r="M24" s="65">
        <v>27100</v>
      </c>
      <c r="N24" s="65">
        <v>12000</v>
      </c>
      <c r="O24" s="65">
        <v>12000</v>
      </c>
      <c r="P24" s="65">
        <v>162000</v>
      </c>
      <c r="Q24" s="65">
        <v>12000</v>
      </c>
      <c r="R24" s="65">
        <v>310716</v>
      </c>
      <c r="S24" s="65">
        <v>12600</v>
      </c>
      <c r="T24" s="65">
        <v>2904</v>
      </c>
      <c r="U24" s="65"/>
      <c r="V24" s="65"/>
      <c r="W24" s="67">
        <f t="shared" si="1"/>
        <v>621815</v>
      </c>
      <c r="X24" s="36"/>
      <c r="Z24" s="122"/>
    </row>
    <row r="25" spans="1:26" x14ac:dyDescent="0.2">
      <c r="A25" s="76"/>
      <c r="B25" s="24">
        <v>11</v>
      </c>
      <c r="C25" s="105" t="s">
        <v>272</v>
      </c>
      <c r="D25" s="105" t="s">
        <v>1417</v>
      </c>
      <c r="E25" s="58" t="s">
        <v>273</v>
      </c>
      <c r="F25" s="69" t="s">
        <v>272</v>
      </c>
      <c r="G25" s="69" t="s">
        <v>1417</v>
      </c>
      <c r="H25" s="58" t="s">
        <v>273</v>
      </c>
      <c r="I25" s="104" t="s">
        <v>2842</v>
      </c>
      <c r="J25" s="68" t="s">
        <v>1217</v>
      </c>
      <c r="K25" s="65">
        <v>21838</v>
      </c>
      <c r="L25" s="65">
        <v>17923</v>
      </c>
      <c r="M25" s="65">
        <v>27100</v>
      </c>
      <c r="N25" s="65">
        <v>20000</v>
      </c>
      <c r="O25" s="65">
        <v>20000</v>
      </c>
      <c r="P25" s="65">
        <v>20000</v>
      </c>
      <c r="Q25" s="65">
        <v>20000</v>
      </c>
      <c r="R25" s="65">
        <v>20000</v>
      </c>
      <c r="S25" s="65">
        <v>121239</v>
      </c>
      <c r="T25" s="65">
        <v>311346</v>
      </c>
      <c r="U25" s="65">
        <v>91436</v>
      </c>
      <c r="V25" s="65"/>
      <c r="W25" s="67">
        <f t="shared" si="1"/>
        <v>690882</v>
      </c>
      <c r="X25" s="36"/>
      <c r="Z25" s="122"/>
    </row>
    <row r="26" spans="1:26" x14ac:dyDescent="0.2">
      <c r="A26" s="76"/>
      <c r="B26" s="24">
        <v>12</v>
      </c>
      <c r="C26" s="105" t="s">
        <v>280</v>
      </c>
      <c r="D26" s="105" t="s">
        <v>1421</v>
      </c>
      <c r="E26" s="58" t="s">
        <v>281</v>
      </c>
      <c r="F26" s="69" t="s">
        <v>280</v>
      </c>
      <c r="G26" s="69" t="s">
        <v>1421</v>
      </c>
      <c r="H26" s="58" t="s">
        <v>281</v>
      </c>
      <c r="I26" s="104" t="s">
        <v>2842</v>
      </c>
      <c r="J26" s="68" t="s">
        <v>1217</v>
      </c>
      <c r="K26" s="65">
        <v>19482</v>
      </c>
      <c r="L26" s="65">
        <v>17923</v>
      </c>
      <c r="M26" s="65">
        <v>23482</v>
      </c>
      <c r="N26" s="65">
        <v>30734</v>
      </c>
      <c r="O26" s="65">
        <v>30734</v>
      </c>
      <c r="P26" s="65">
        <v>41516</v>
      </c>
      <c r="Q26" s="65"/>
      <c r="R26" s="65"/>
      <c r="S26" s="65"/>
      <c r="T26" s="65"/>
      <c r="U26" s="65"/>
      <c r="V26" s="65">
        <v>115632</v>
      </c>
      <c r="W26" s="67">
        <f t="shared" si="1"/>
        <v>279503</v>
      </c>
      <c r="X26" s="36"/>
      <c r="Z26" s="122"/>
    </row>
    <row r="27" spans="1:26" x14ac:dyDescent="0.2">
      <c r="A27" s="76"/>
      <c r="B27" s="24">
        <v>13</v>
      </c>
      <c r="C27" s="105" t="s">
        <v>267</v>
      </c>
      <c r="D27" s="105" t="s">
        <v>1413</v>
      </c>
      <c r="E27" s="58" t="s">
        <v>268</v>
      </c>
      <c r="F27" s="69" t="s">
        <v>267</v>
      </c>
      <c r="G27" s="69" t="s">
        <v>1413</v>
      </c>
      <c r="H27" s="58" t="s">
        <v>268</v>
      </c>
      <c r="I27" s="104" t="s">
        <v>2840</v>
      </c>
      <c r="J27" s="68" t="s">
        <v>1217</v>
      </c>
      <c r="K27" s="65">
        <v>23397</v>
      </c>
      <c r="L27" s="65">
        <v>23397</v>
      </c>
      <c r="M27" s="65">
        <v>27100</v>
      </c>
      <c r="N27" s="65">
        <v>12000</v>
      </c>
      <c r="O27" s="65">
        <v>12000</v>
      </c>
      <c r="P27" s="65">
        <v>110000</v>
      </c>
      <c r="Q27" s="65">
        <v>97000</v>
      </c>
      <c r="R27" s="65">
        <v>12000</v>
      </c>
      <c r="S27" s="65">
        <v>94364</v>
      </c>
      <c r="T27" s="65">
        <v>33</v>
      </c>
      <c r="U27" s="65"/>
      <c r="V27" s="65"/>
      <c r="W27" s="67">
        <f t="shared" si="1"/>
        <v>411291</v>
      </c>
      <c r="X27" s="36"/>
      <c r="Z27" s="122"/>
    </row>
    <row r="28" spans="1:26" x14ac:dyDescent="0.2">
      <c r="A28" s="76"/>
      <c r="B28" s="24">
        <v>14</v>
      </c>
      <c r="C28" s="105" t="s">
        <v>255</v>
      </c>
      <c r="D28" s="105" t="s">
        <v>1407</v>
      </c>
      <c r="E28" s="58" t="s">
        <v>256</v>
      </c>
      <c r="F28" s="69" t="s">
        <v>255</v>
      </c>
      <c r="G28" s="69" t="s">
        <v>1407</v>
      </c>
      <c r="H28" s="58" t="s">
        <v>256</v>
      </c>
      <c r="I28" s="104" t="s">
        <v>2842</v>
      </c>
      <c r="J28" s="68" t="s">
        <v>1217</v>
      </c>
      <c r="K28" s="65">
        <v>44482</v>
      </c>
      <c r="L28" s="65">
        <v>44482</v>
      </c>
      <c r="M28" s="65">
        <v>19482</v>
      </c>
      <c r="N28" s="65">
        <v>20500</v>
      </c>
      <c r="O28" s="65">
        <v>20500</v>
      </c>
      <c r="P28" s="65">
        <v>20500</v>
      </c>
      <c r="Q28" s="65">
        <v>20500</v>
      </c>
      <c r="R28" s="65">
        <v>20500</v>
      </c>
      <c r="S28" s="65">
        <v>19852</v>
      </c>
      <c r="T28" s="65">
        <v>5500</v>
      </c>
      <c r="U28" s="65">
        <v>5139</v>
      </c>
      <c r="V28" s="65"/>
      <c r="W28" s="67">
        <f t="shared" si="1"/>
        <v>241437</v>
      </c>
      <c r="X28" s="36"/>
      <c r="Z28" s="122"/>
    </row>
    <row r="29" spans="1:26" x14ac:dyDescent="0.2">
      <c r="A29" s="76"/>
      <c r="B29" s="24">
        <v>15</v>
      </c>
      <c r="C29" s="105" t="s">
        <v>291</v>
      </c>
      <c r="D29" s="105" t="s">
        <v>1428</v>
      </c>
      <c r="E29" s="58" t="s">
        <v>292</v>
      </c>
      <c r="F29" s="69" t="s">
        <v>291</v>
      </c>
      <c r="G29" s="69" t="s">
        <v>1428</v>
      </c>
      <c r="H29" s="58" t="s">
        <v>292</v>
      </c>
      <c r="I29" s="104" t="s">
        <v>2842</v>
      </c>
      <c r="J29" s="68" t="s">
        <v>1217</v>
      </c>
      <c r="K29" s="65">
        <v>19482</v>
      </c>
      <c r="L29" s="65">
        <v>19482</v>
      </c>
      <c r="M29" s="65">
        <v>23397</v>
      </c>
      <c r="N29" s="65">
        <v>42379</v>
      </c>
      <c r="O29" s="65">
        <v>42379</v>
      </c>
      <c r="P29" s="65">
        <v>42379</v>
      </c>
      <c r="Q29" s="65"/>
      <c r="R29" s="65"/>
      <c r="S29" s="65"/>
      <c r="T29" s="65">
        <v>117600</v>
      </c>
      <c r="U29" s="65"/>
      <c r="V29" s="65">
        <v>110814</v>
      </c>
      <c r="W29" s="67">
        <f t="shared" si="1"/>
        <v>417912</v>
      </c>
      <c r="X29" s="36"/>
      <c r="Z29" s="122"/>
    </row>
    <row r="30" spans="1:26" x14ac:dyDescent="0.2">
      <c r="A30" s="76"/>
      <c r="B30" s="24">
        <v>16</v>
      </c>
      <c r="C30" s="105" t="s">
        <v>241</v>
      </c>
      <c r="D30" s="105" t="s">
        <v>1400</v>
      </c>
      <c r="E30" s="58" t="s">
        <v>242</v>
      </c>
      <c r="F30" s="69" t="s">
        <v>241</v>
      </c>
      <c r="G30" s="69" t="s">
        <v>1400</v>
      </c>
      <c r="H30" s="58" t="s">
        <v>242</v>
      </c>
      <c r="I30" s="104" t="s">
        <v>2842</v>
      </c>
      <c r="J30" s="68" t="s">
        <v>1217</v>
      </c>
      <c r="K30" s="65">
        <v>17923</v>
      </c>
      <c r="L30" s="65">
        <v>17923</v>
      </c>
      <c r="M30" s="65">
        <v>23397</v>
      </c>
      <c r="N30" s="65">
        <v>131147</v>
      </c>
      <c r="O30" s="65">
        <v>53362</v>
      </c>
      <c r="P30" s="65">
        <v>10000</v>
      </c>
      <c r="Q30" s="65">
        <v>10000</v>
      </c>
      <c r="R30" s="65">
        <v>168694</v>
      </c>
      <c r="S30" s="65">
        <v>5000</v>
      </c>
      <c r="T30" s="65">
        <v>2151</v>
      </c>
      <c r="U30" s="65"/>
      <c r="V30" s="65"/>
      <c r="W30" s="67">
        <f t="shared" si="1"/>
        <v>439597</v>
      </c>
      <c r="X30" s="36"/>
      <c r="Z30" s="122"/>
    </row>
    <row r="31" spans="1:26" x14ac:dyDescent="0.2">
      <c r="A31" s="76"/>
      <c r="B31" s="24">
        <v>17</v>
      </c>
      <c r="C31" s="105" t="s">
        <v>245</v>
      </c>
      <c r="D31" s="105" t="s">
        <v>1402</v>
      </c>
      <c r="E31" s="58" t="s">
        <v>246</v>
      </c>
      <c r="F31" s="69" t="s">
        <v>245</v>
      </c>
      <c r="G31" s="69" t="s">
        <v>1402</v>
      </c>
      <c r="H31" s="58" t="s">
        <v>246</v>
      </c>
      <c r="I31" s="104" t="s">
        <v>2856</v>
      </c>
      <c r="J31" s="68" t="s">
        <v>1217</v>
      </c>
      <c r="K31" s="65">
        <v>19482</v>
      </c>
      <c r="L31" s="65">
        <v>19482</v>
      </c>
      <c r="M31" s="65">
        <v>22530</v>
      </c>
      <c r="N31" s="65">
        <v>9500</v>
      </c>
      <c r="O31" s="65">
        <v>9500</v>
      </c>
      <c r="P31" s="65">
        <v>48700.000000000007</v>
      </c>
      <c r="Q31" s="65">
        <v>38151</v>
      </c>
      <c r="R31" s="65">
        <v>72952</v>
      </c>
      <c r="S31" s="65">
        <v>5500</v>
      </c>
      <c r="T31" s="65">
        <v>795</v>
      </c>
      <c r="U31" s="65"/>
      <c r="V31" s="65"/>
      <c r="W31" s="67">
        <f t="shared" si="1"/>
        <v>246592</v>
      </c>
      <c r="X31" s="36"/>
      <c r="Z31" s="122"/>
    </row>
    <row r="32" spans="1:26" x14ac:dyDescent="0.2">
      <c r="A32" s="76"/>
      <c r="B32" s="24">
        <v>18</v>
      </c>
      <c r="C32" s="105" t="s">
        <v>284</v>
      </c>
      <c r="D32" s="105" t="s">
        <v>1423</v>
      </c>
      <c r="E32" s="58" t="s">
        <v>1424</v>
      </c>
      <c r="F32" s="69" t="s">
        <v>284</v>
      </c>
      <c r="G32" s="69" t="s">
        <v>1423</v>
      </c>
      <c r="H32" s="58" t="s">
        <v>1424</v>
      </c>
      <c r="I32" s="104" t="s">
        <v>2856</v>
      </c>
      <c r="J32" s="68" t="s">
        <v>1217</v>
      </c>
      <c r="K32" s="65">
        <v>19482</v>
      </c>
      <c r="L32" s="65">
        <v>17923</v>
      </c>
      <c r="M32" s="65">
        <v>17923</v>
      </c>
      <c r="N32" s="65">
        <v>41049</v>
      </c>
      <c r="O32" s="65">
        <v>41049</v>
      </c>
      <c r="P32" s="65">
        <v>44049</v>
      </c>
      <c r="Q32" s="65">
        <v>5474</v>
      </c>
      <c r="R32" s="65"/>
      <c r="S32" s="65"/>
      <c r="T32" s="65"/>
      <c r="U32" s="65"/>
      <c r="V32" s="65">
        <v>115632</v>
      </c>
      <c r="W32" s="67">
        <f t="shared" si="1"/>
        <v>302581</v>
      </c>
      <c r="X32" s="36"/>
      <c r="Z32" s="122"/>
    </row>
    <row r="33" spans="1:26" x14ac:dyDescent="0.2">
      <c r="A33" s="76"/>
      <c r="B33" s="24">
        <v>19</v>
      </c>
      <c r="C33" s="105" t="s">
        <v>191</v>
      </c>
      <c r="D33" s="105" t="s">
        <v>1378</v>
      </c>
      <c r="E33" s="58" t="s">
        <v>192</v>
      </c>
      <c r="F33" s="69" t="s">
        <v>191</v>
      </c>
      <c r="G33" s="69" t="s">
        <v>1378</v>
      </c>
      <c r="H33" s="58" t="s">
        <v>192</v>
      </c>
      <c r="I33" s="104" t="s">
        <v>2847</v>
      </c>
      <c r="J33" s="68" t="s">
        <v>1217</v>
      </c>
      <c r="K33" s="65">
        <v>56392</v>
      </c>
      <c r="L33" s="65">
        <v>9122</v>
      </c>
      <c r="M33" s="65">
        <v>9122</v>
      </c>
      <c r="N33" s="65">
        <v>9122</v>
      </c>
      <c r="O33" s="65">
        <v>9122</v>
      </c>
      <c r="P33" s="65">
        <v>9122</v>
      </c>
      <c r="Q33" s="65"/>
      <c r="R33" s="65"/>
      <c r="S33" s="65"/>
      <c r="T33" s="65"/>
      <c r="U33" s="65"/>
      <c r="V33" s="65"/>
      <c r="W33" s="67">
        <f t="shared" si="1"/>
        <v>102002</v>
      </c>
      <c r="X33" s="36"/>
      <c r="Z33" s="122"/>
    </row>
    <row r="34" spans="1:26" x14ac:dyDescent="0.2">
      <c r="A34" s="76"/>
      <c r="B34" s="24">
        <v>20</v>
      </c>
      <c r="C34" s="105" t="s">
        <v>251</v>
      </c>
      <c r="D34" s="105" t="s">
        <v>1405</v>
      </c>
      <c r="E34" s="58" t="s">
        <v>252</v>
      </c>
      <c r="F34" s="69" t="s">
        <v>251</v>
      </c>
      <c r="G34" s="69" t="s">
        <v>1405</v>
      </c>
      <c r="H34" s="58" t="s">
        <v>252</v>
      </c>
      <c r="I34" s="104" t="s">
        <v>2842</v>
      </c>
      <c r="J34" s="68" t="s">
        <v>1217</v>
      </c>
      <c r="K34" s="65">
        <v>19482</v>
      </c>
      <c r="L34" s="65">
        <v>19482</v>
      </c>
      <c r="M34" s="65">
        <v>26233</v>
      </c>
      <c r="N34" s="65">
        <v>9500</v>
      </c>
      <c r="O34" s="65">
        <v>96300</v>
      </c>
      <c r="P34" s="65">
        <v>9500</v>
      </c>
      <c r="Q34" s="65">
        <v>9500</v>
      </c>
      <c r="R34" s="65">
        <v>158858</v>
      </c>
      <c r="S34" s="65">
        <v>9500</v>
      </c>
      <c r="T34" s="65">
        <v>1446</v>
      </c>
      <c r="U34" s="65"/>
      <c r="V34" s="65"/>
      <c r="W34" s="67">
        <f t="shared" si="1"/>
        <v>359801</v>
      </c>
      <c r="X34" s="36"/>
      <c r="Z34" s="122"/>
    </row>
    <row r="35" spans="1:26" x14ac:dyDescent="0.2">
      <c r="A35" s="76"/>
      <c r="B35" s="24">
        <v>21</v>
      </c>
      <c r="C35" s="105" t="s">
        <v>295</v>
      </c>
      <c r="D35" s="105" t="s">
        <v>1430</v>
      </c>
      <c r="E35" s="58" t="s">
        <v>296</v>
      </c>
      <c r="F35" s="69" t="s">
        <v>295</v>
      </c>
      <c r="G35" s="69" t="s">
        <v>1430</v>
      </c>
      <c r="H35" s="58" t="s">
        <v>296</v>
      </c>
      <c r="I35" s="104" t="s">
        <v>2842</v>
      </c>
      <c r="J35" s="68" t="s">
        <v>1217</v>
      </c>
      <c r="K35" s="65">
        <v>21838</v>
      </c>
      <c r="L35" s="65">
        <v>21838</v>
      </c>
      <c r="M35" s="65">
        <v>230571</v>
      </c>
      <c r="N35" s="65">
        <v>37235</v>
      </c>
      <c r="O35" s="65">
        <v>37235</v>
      </c>
      <c r="P35" s="65">
        <v>37235</v>
      </c>
      <c r="Q35" s="65"/>
      <c r="R35" s="65"/>
      <c r="S35" s="65"/>
      <c r="T35" s="65">
        <v>120400</v>
      </c>
      <c r="U35" s="65">
        <v>207174</v>
      </c>
      <c r="V35" s="65"/>
      <c r="W35" s="67">
        <f t="shared" si="1"/>
        <v>713526</v>
      </c>
      <c r="X35" s="36"/>
      <c r="Z35" s="122"/>
    </row>
    <row r="36" spans="1:26" x14ac:dyDescent="0.2">
      <c r="A36" s="76"/>
      <c r="B36" s="24">
        <v>22</v>
      </c>
      <c r="C36" s="105" t="s">
        <v>235</v>
      </c>
      <c r="D36" s="105" t="s">
        <v>1410</v>
      </c>
      <c r="E36" s="58" t="s">
        <v>262</v>
      </c>
      <c r="F36" s="69" t="s">
        <v>235</v>
      </c>
      <c r="G36" s="69" t="s">
        <v>1410</v>
      </c>
      <c r="H36" s="58" t="s">
        <v>262</v>
      </c>
      <c r="I36" s="104" t="s">
        <v>2842</v>
      </c>
      <c r="J36" s="68" t="s">
        <v>1217</v>
      </c>
      <c r="K36" s="65">
        <v>19482</v>
      </c>
      <c r="L36" s="65">
        <v>19482</v>
      </c>
      <c r="M36" s="65">
        <v>113033</v>
      </c>
      <c r="N36" s="65">
        <v>131356</v>
      </c>
      <c r="O36" s="65">
        <v>131000</v>
      </c>
      <c r="P36" s="65">
        <v>30000</v>
      </c>
      <c r="Q36" s="65">
        <v>116800</v>
      </c>
      <c r="R36" s="65">
        <v>22600</v>
      </c>
      <c r="S36" s="65">
        <v>64352</v>
      </c>
      <c r="T36" s="65">
        <v>99358</v>
      </c>
      <c r="U36" s="65"/>
      <c r="V36" s="65"/>
      <c r="W36" s="67">
        <f t="shared" si="1"/>
        <v>747463</v>
      </c>
      <c r="X36" s="36"/>
      <c r="Z36" s="122"/>
    </row>
    <row r="37" spans="1:26" x14ac:dyDescent="0.2">
      <c r="A37" s="76"/>
      <c r="B37" s="24">
        <v>23</v>
      </c>
      <c r="C37" s="105" t="s">
        <v>247</v>
      </c>
      <c r="D37" s="105" t="s">
        <v>1403</v>
      </c>
      <c r="E37" s="58" t="s">
        <v>248</v>
      </c>
      <c r="F37" s="69" t="s">
        <v>247</v>
      </c>
      <c r="G37" s="69" t="s">
        <v>1403</v>
      </c>
      <c r="H37" s="58" t="s">
        <v>248</v>
      </c>
      <c r="I37" s="104" t="s">
        <v>2842</v>
      </c>
      <c r="J37" s="68" t="s">
        <v>1217</v>
      </c>
      <c r="K37" s="65">
        <v>24674</v>
      </c>
      <c r="L37" s="65">
        <v>24674</v>
      </c>
      <c r="M37" s="65">
        <v>27100</v>
      </c>
      <c r="N37" s="65">
        <v>11000</v>
      </c>
      <c r="O37" s="65">
        <v>92200</v>
      </c>
      <c r="P37" s="65">
        <v>11000</v>
      </c>
      <c r="Q37" s="65">
        <v>14000</v>
      </c>
      <c r="R37" s="65">
        <v>125814</v>
      </c>
      <c r="S37" s="65">
        <v>6904</v>
      </c>
      <c r="T37" s="65">
        <v>4000</v>
      </c>
      <c r="U37" s="65">
        <v>1118</v>
      </c>
      <c r="V37" s="65"/>
      <c r="W37" s="67">
        <f t="shared" si="1"/>
        <v>342484</v>
      </c>
      <c r="X37" s="36"/>
      <c r="Z37" s="122"/>
    </row>
    <row r="38" spans="1:26" x14ac:dyDescent="0.2">
      <c r="A38" s="76"/>
      <c r="B38" s="24">
        <v>24</v>
      </c>
      <c r="C38" s="105" t="s">
        <v>282</v>
      </c>
      <c r="D38" s="105" t="s">
        <v>1422</v>
      </c>
      <c r="E38" s="58" t="s">
        <v>283</v>
      </c>
      <c r="F38" s="69" t="s">
        <v>282</v>
      </c>
      <c r="G38" s="69" t="s">
        <v>1422</v>
      </c>
      <c r="H38" s="58" t="s">
        <v>283</v>
      </c>
      <c r="I38" s="104" t="s">
        <v>2842</v>
      </c>
      <c r="J38" s="68" t="s">
        <v>1217</v>
      </c>
      <c r="K38" s="65">
        <v>21838</v>
      </c>
      <c r="L38" s="65">
        <v>17923</v>
      </c>
      <c r="M38" s="65">
        <v>18808</v>
      </c>
      <c r="N38" s="65">
        <v>37941</v>
      </c>
      <c r="O38" s="65">
        <v>37941</v>
      </c>
      <c r="P38" s="65">
        <v>47785</v>
      </c>
      <c r="Q38" s="65">
        <v>379115</v>
      </c>
      <c r="R38" s="65"/>
      <c r="S38" s="65">
        <v>600000</v>
      </c>
      <c r="T38" s="65">
        <v>45612</v>
      </c>
      <c r="U38" s="65"/>
      <c r="V38" s="65"/>
      <c r="W38" s="67">
        <f t="shared" si="1"/>
        <v>1206963</v>
      </c>
      <c r="X38" s="36"/>
      <c r="Z38" s="122"/>
    </row>
    <row r="39" spans="1:26" x14ac:dyDescent="0.2">
      <c r="A39" s="76"/>
      <c r="B39" s="24">
        <v>25</v>
      </c>
      <c r="C39" s="105" t="s">
        <v>263</v>
      </c>
      <c r="D39" s="105" t="s">
        <v>1411</v>
      </c>
      <c r="E39" s="58" t="s">
        <v>264</v>
      </c>
      <c r="F39" s="69" t="s">
        <v>263</v>
      </c>
      <c r="G39" s="69" t="s">
        <v>1411</v>
      </c>
      <c r="H39" s="58" t="s">
        <v>264</v>
      </c>
      <c r="I39" s="104" t="s">
        <v>2842</v>
      </c>
      <c r="J39" s="68" t="s">
        <v>1217</v>
      </c>
      <c r="K39" s="65">
        <v>21838</v>
      </c>
      <c r="L39" s="65">
        <v>21838</v>
      </c>
      <c r="M39" s="65">
        <v>26233</v>
      </c>
      <c r="N39" s="65">
        <v>279500</v>
      </c>
      <c r="O39" s="65">
        <v>13500</v>
      </c>
      <c r="P39" s="65">
        <v>358210</v>
      </c>
      <c r="Q39" s="65">
        <v>126500</v>
      </c>
      <c r="R39" s="65">
        <v>13500</v>
      </c>
      <c r="S39" s="65">
        <v>13500</v>
      </c>
      <c r="T39" s="65">
        <v>8863</v>
      </c>
      <c r="U39" s="65">
        <v>5139</v>
      </c>
      <c r="V39" s="65"/>
      <c r="W39" s="67">
        <f t="shared" si="1"/>
        <v>888621</v>
      </c>
      <c r="X39" s="36"/>
      <c r="Z39" s="122"/>
    </row>
    <row r="40" spans="1:26" x14ac:dyDescent="0.2">
      <c r="A40" s="76"/>
      <c r="B40" s="24">
        <v>26</v>
      </c>
      <c r="C40" s="105" t="s">
        <v>257</v>
      </c>
      <c r="D40" s="105" t="s">
        <v>1429</v>
      </c>
      <c r="E40" s="58" t="s">
        <v>294</v>
      </c>
      <c r="F40" s="69" t="s">
        <v>257</v>
      </c>
      <c r="G40" s="69" t="s">
        <v>1429</v>
      </c>
      <c r="H40" s="58" t="s">
        <v>294</v>
      </c>
      <c r="I40" s="104" t="s">
        <v>2842</v>
      </c>
      <c r="J40" s="68" t="s">
        <v>1217</v>
      </c>
      <c r="K40" s="65">
        <v>17923</v>
      </c>
      <c r="L40" s="65">
        <v>17923</v>
      </c>
      <c r="M40" s="65">
        <v>23397</v>
      </c>
      <c r="N40" s="65">
        <v>32793</v>
      </c>
      <c r="O40" s="65">
        <v>32793</v>
      </c>
      <c r="P40" s="65">
        <v>138789</v>
      </c>
      <c r="Q40" s="65"/>
      <c r="R40" s="65"/>
      <c r="S40" s="65">
        <v>64400</v>
      </c>
      <c r="T40" s="65"/>
      <c r="U40" s="65">
        <v>110814</v>
      </c>
      <c r="V40" s="65"/>
      <c r="W40" s="67">
        <f t="shared" si="1"/>
        <v>438832</v>
      </c>
      <c r="X40" s="36"/>
      <c r="Z40" s="122"/>
    </row>
    <row r="41" spans="1:26" x14ac:dyDescent="0.2">
      <c r="A41" s="76"/>
      <c r="B41" s="24">
        <v>27</v>
      </c>
      <c r="C41" s="105" t="s">
        <v>278</v>
      </c>
      <c r="D41" s="105" t="s">
        <v>1420</v>
      </c>
      <c r="E41" s="58" t="s">
        <v>279</v>
      </c>
      <c r="F41" s="69" t="s">
        <v>278</v>
      </c>
      <c r="G41" s="69" t="s">
        <v>1420</v>
      </c>
      <c r="H41" s="58" t="s">
        <v>279</v>
      </c>
      <c r="I41" s="104" t="s">
        <v>2871</v>
      </c>
      <c r="J41" s="68" t="s">
        <v>1217</v>
      </c>
      <c r="K41" s="65">
        <v>21838</v>
      </c>
      <c r="L41" s="65">
        <v>17923</v>
      </c>
      <c r="M41" s="65">
        <v>27100</v>
      </c>
      <c r="N41" s="65">
        <v>24000</v>
      </c>
      <c r="O41" s="65">
        <v>24000</v>
      </c>
      <c r="P41" s="65">
        <v>24000</v>
      </c>
      <c r="Q41" s="65">
        <v>24000</v>
      </c>
      <c r="R41" s="65">
        <v>24000</v>
      </c>
      <c r="S41" s="65">
        <v>17889</v>
      </c>
      <c r="T41" s="65">
        <v>2970</v>
      </c>
      <c r="U41" s="65"/>
      <c r="V41" s="65"/>
      <c r="W41" s="67">
        <f t="shared" si="1"/>
        <v>207720</v>
      </c>
      <c r="X41" s="36"/>
      <c r="Z41" s="122"/>
    </row>
    <row r="42" spans="1:26" x14ac:dyDescent="0.2">
      <c r="A42" s="76"/>
      <c r="B42" s="24">
        <v>28</v>
      </c>
      <c r="C42" s="105" t="s">
        <v>239</v>
      </c>
      <c r="D42" s="105" t="s">
        <v>1399</v>
      </c>
      <c r="E42" s="58" t="s">
        <v>240</v>
      </c>
      <c r="F42" s="69" t="s">
        <v>239</v>
      </c>
      <c r="G42" s="69" t="s">
        <v>1399</v>
      </c>
      <c r="H42" s="58" t="s">
        <v>240</v>
      </c>
      <c r="I42" s="104" t="s">
        <v>2842</v>
      </c>
      <c r="J42" s="68" t="s">
        <v>1217</v>
      </c>
      <c r="K42" s="65">
        <v>26140</v>
      </c>
      <c r="L42" s="65">
        <v>26140</v>
      </c>
      <c r="M42" s="65">
        <v>34662</v>
      </c>
      <c r="N42" s="65">
        <v>271500</v>
      </c>
      <c r="O42" s="65">
        <v>21500</v>
      </c>
      <c r="P42" s="65">
        <v>21500</v>
      </c>
      <c r="Q42" s="65">
        <v>474392</v>
      </c>
      <c r="R42" s="65">
        <v>21500</v>
      </c>
      <c r="S42" s="65">
        <v>21500</v>
      </c>
      <c r="T42" s="65">
        <v>7863</v>
      </c>
      <c r="U42" s="65"/>
      <c r="V42" s="65"/>
      <c r="W42" s="67">
        <f t="shared" si="1"/>
        <v>926697</v>
      </c>
      <c r="X42" s="36"/>
      <c r="Z42" s="122"/>
    </row>
    <row r="43" spans="1:26" x14ac:dyDescent="0.2">
      <c r="A43" s="76"/>
      <c r="B43" s="24">
        <v>29</v>
      </c>
      <c r="C43" s="105" t="s">
        <v>276</v>
      </c>
      <c r="D43" s="105" t="s">
        <v>1419</v>
      </c>
      <c r="E43" s="58" t="s">
        <v>277</v>
      </c>
      <c r="F43" s="69" t="s">
        <v>276</v>
      </c>
      <c r="G43" s="69" t="s">
        <v>1419</v>
      </c>
      <c r="H43" s="58" t="s">
        <v>277</v>
      </c>
      <c r="I43" s="104" t="s">
        <v>2845</v>
      </c>
      <c r="J43" s="68" t="s">
        <v>1217</v>
      </c>
      <c r="K43" s="65">
        <v>19482</v>
      </c>
      <c r="L43" s="65">
        <v>17923</v>
      </c>
      <c r="M43" s="65">
        <v>220299.99999999997</v>
      </c>
      <c r="N43" s="65">
        <v>205220</v>
      </c>
      <c r="O43" s="65">
        <v>12500</v>
      </c>
      <c r="P43" s="65">
        <v>12500</v>
      </c>
      <c r="Q43" s="65">
        <v>12500</v>
      </c>
      <c r="R43" s="65">
        <v>12500</v>
      </c>
      <c r="S43" s="65">
        <v>12500</v>
      </c>
      <c r="T43" s="65">
        <v>7795</v>
      </c>
      <c r="U43" s="65">
        <v>2045</v>
      </c>
      <c r="V43" s="65">
        <v>332442</v>
      </c>
      <c r="W43" s="67">
        <f t="shared" si="1"/>
        <v>867707</v>
      </c>
      <c r="X43" s="36"/>
      <c r="Z43" s="122"/>
    </row>
    <row r="44" spans="1:26" x14ac:dyDescent="0.2">
      <c r="A44" s="76"/>
      <c r="B44" s="24">
        <v>30</v>
      </c>
      <c r="C44" s="105" t="s">
        <v>285</v>
      </c>
      <c r="D44" s="105" t="s">
        <v>1425</v>
      </c>
      <c r="E44" s="58" t="s">
        <v>286</v>
      </c>
      <c r="F44" s="69" t="s">
        <v>285</v>
      </c>
      <c r="G44" s="69" t="s">
        <v>1425</v>
      </c>
      <c r="H44" s="58" t="s">
        <v>286</v>
      </c>
      <c r="I44" s="104" t="s">
        <v>2838</v>
      </c>
      <c r="J44" s="68" t="s">
        <v>1217</v>
      </c>
      <c r="K44" s="65">
        <v>21838</v>
      </c>
      <c r="L44" s="65">
        <v>17923</v>
      </c>
      <c r="M44" s="65">
        <v>185923</v>
      </c>
      <c r="N44" s="65">
        <v>53792</v>
      </c>
      <c r="O44" s="65">
        <v>54351</v>
      </c>
      <c r="P44" s="65">
        <v>54351</v>
      </c>
      <c r="Q44" s="65">
        <v>5474</v>
      </c>
      <c r="R44" s="65"/>
      <c r="S44" s="65"/>
      <c r="T44" s="65"/>
      <c r="U44" s="65"/>
      <c r="V44" s="65"/>
      <c r="W44" s="67">
        <f t="shared" si="1"/>
        <v>393652</v>
      </c>
      <c r="X44" s="36"/>
      <c r="Z44" s="122"/>
    </row>
    <row r="45" spans="1:26" x14ac:dyDescent="0.2">
      <c r="A45" s="76"/>
      <c r="B45" s="24">
        <v>31</v>
      </c>
      <c r="C45" s="105" t="s">
        <v>271</v>
      </c>
      <c r="D45" s="105" t="s">
        <v>1415</v>
      </c>
      <c r="E45" s="58" t="s">
        <v>1416</v>
      </c>
      <c r="F45" s="69" t="s">
        <v>271</v>
      </c>
      <c r="G45" s="69" t="s">
        <v>1415</v>
      </c>
      <c r="H45" s="58" t="s">
        <v>1416</v>
      </c>
      <c r="I45" s="104" t="s">
        <v>2840</v>
      </c>
      <c r="J45" s="68" t="s">
        <v>1217</v>
      </c>
      <c r="K45" s="65">
        <v>19482</v>
      </c>
      <c r="L45" s="65">
        <v>19482</v>
      </c>
      <c r="M45" s="65">
        <v>23397</v>
      </c>
      <c r="N45" s="65">
        <v>25000</v>
      </c>
      <c r="O45" s="65">
        <v>25000</v>
      </c>
      <c r="P45" s="65">
        <v>25000</v>
      </c>
      <c r="Q45" s="65">
        <v>25000</v>
      </c>
      <c r="R45" s="65">
        <v>291000</v>
      </c>
      <c r="S45" s="65">
        <v>116444</v>
      </c>
      <c r="T45" s="65">
        <v>367384</v>
      </c>
      <c r="U45" s="65"/>
      <c r="V45" s="65"/>
      <c r="W45" s="67">
        <f t="shared" si="1"/>
        <v>937189</v>
      </c>
      <c r="X45" s="36"/>
      <c r="Z45" s="122"/>
    </row>
    <row r="46" spans="1:26" x14ac:dyDescent="0.2">
      <c r="A46" s="76"/>
      <c r="B46" s="24">
        <v>32</v>
      </c>
      <c r="C46" s="105" t="s">
        <v>223</v>
      </c>
      <c r="D46" s="105" t="s">
        <v>1391</v>
      </c>
      <c r="E46" s="58" t="s">
        <v>224</v>
      </c>
      <c r="F46" s="69" t="s">
        <v>223</v>
      </c>
      <c r="G46" s="69" t="s">
        <v>1391</v>
      </c>
      <c r="H46" s="58" t="s">
        <v>224</v>
      </c>
      <c r="I46" s="104" t="s">
        <v>2840</v>
      </c>
      <c r="J46" s="68" t="s">
        <v>1217</v>
      </c>
      <c r="K46" s="65">
        <v>26233</v>
      </c>
      <c r="L46" s="65">
        <v>26233</v>
      </c>
      <c r="M46" s="65">
        <v>258633</v>
      </c>
      <c r="N46" s="65">
        <v>109396</v>
      </c>
      <c r="O46" s="65">
        <v>165498</v>
      </c>
      <c r="P46" s="65">
        <v>162500</v>
      </c>
      <c r="Q46" s="65">
        <v>12500</v>
      </c>
      <c r="R46" s="65">
        <v>12500</v>
      </c>
      <c r="S46" s="65">
        <v>12500</v>
      </c>
      <c r="T46" s="65">
        <v>3699</v>
      </c>
      <c r="U46" s="65"/>
      <c r="V46" s="65"/>
      <c r="W46" s="67">
        <f t="shared" si="1"/>
        <v>789692</v>
      </c>
      <c r="X46" s="36"/>
      <c r="Z46" s="122"/>
    </row>
    <row r="47" spans="1:26" x14ac:dyDescent="0.2">
      <c r="A47" s="76"/>
      <c r="B47" s="24">
        <v>33</v>
      </c>
      <c r="C47" s="105" t="s">
        <v>183</v>
      </c>
      <c r="D47" s="105" t="s">
        <v>1374</v>
      </c>
      <c r="E47" s="58" t="s">
        <v>184</v>
      </c>
      <c r="F47" s="69" t="s">
        <v>183</v>
      </c>
      <c r="G47" s="69" t="s">
        <v>1374</v>
      </c>
      <c r="H47" s="58" t="s">
        <v>184</v>
      </c>
      <c r="I47" s="104" t="s">
        <v>2871</v>
      </c>
      <c r="J47" s="68" t="s">
        <v>1217</v>
      </c>
      <c r="K47" s="65">
        <v>9932</v>
      </c>
      <c r="L47" s="65">
        <v>9932</v>
      </c>
      <c r="M47" s="65">
        <v>9932</v>
      </c>
      <c r="N47" s="65">
        <v>9932</v>
      </c>
      <c r="O47" s="65">
        <v>9932</v>
      </c>
      <c r="P47" s="65">
        <v>9932</v>
      </c>
      <c r="Q47" s="65"/>
      <c r="R47" s="65"/>
      <c r="S47" s="65"/>
      <c r="T47" s="65"/>
      <c r="U47" s="65"/>
      <c r="V47" s="65"/>
      <c r="W47" s="67">
        <f t="shared" si="1"/>
        <v>59592</v>
      </c>
      <c r="X47" s="36"/>
      <c r="Z47" s="122"/>
    </row>
    <row r="48" spans="1:26" x14ac:dyDescent="0.2">
      <c r="A48" s="76"/>
      <c r="B48" s="24">
        <v>34</v>
      </c>
      <c r="C48" s="105" t="s">
        <v>195</v>
      </c>
      <c r="D48" s="105" t="s">
        <v>1380</v>
      </c>
      <c r="E48" s="58" t="s">
        <v>196</v>
      </c>
      <c r="F48" s="69" t="s">
        <v>195</v>
      </c>
      <c r="G48" s="69" t="s">
        <v>1380</v>
      </c>
      <c r="H48" s="58" t="s">
        <v>196</v>
      </c>
      <c r="I48" s="104" t="s">
        <v>2838</v>
      </c>
      <c r="J48" s="68" t="s">
        <v>1217</v>
      </c>
      <c r="K48" s="65">
        <v>150564</v>
      </c>
      <c r="L48" s="65">
        <v>9122</v>
      </c>
      <c r="M48" s="65">
        <v>9122</v>
      </c>
      <c r="N48" s="65">
        <v>9122</v>
      </c>
      <c r="O48" s="65">
        <v>9122</v>
      </c>
      <c r="P48" s="65">
        <v>9122</v>
      </c>
      <c r="Q48" s="65"/>
      <c r="R48" s="65"/>
      <c r="S48" s="65"/>
      <c r="T48" s="65"/>
      <c r="U48" s="65"/>
      <c r="V48" s="65"/>
      <c r="W48" s="67">
        <f t="shared" si="1"/>
        <v>196174</v>
      </c>
      <c r="X48" s="36"/>
      <c r="Z48" s="122"/>
    </row>
    <row r="49" spans="1:26" x14ac:dyDescent="0.2">
      <c r="A49" s="76"/>
      <c r="B49" s="24">
        <v>35</v>
      </c>
      <c r="C49" s="105" t="s">
        <v>229</v>
      </c>
      <c r="D49" s="105" t="s">
        <v>1394</v>
      </c>
      <c r="E49" s="58" t="s">
        <v>230</v>
      </c>
      <c r="F49" s="69" t="s">
        <v>229</v>
      </c>
      <c r="G49" s="69" t="s">
        <v>1394</v>
      </c>
      <c r="H49" s="58" t="s">
        <v>230</v>
      </c>
      <c r="I49" s="104" t="s">
        <v>2871</v>
      </c>
      <c r="J49" s="68" t="s">
        <v>1217</v>
      </c>
      <c r="K49" s="65">
        <v>26233</v>
      </c>
      <c r="L49" s="65">
        <v>26233</v>
      </c>
      <c r="M49" s="65">
        <v>26233</v>
      </c>
      <c r="N49" s="65">
        <v>12500</v>
      </c>
      <c r="O49" s="65">
        <v>12500</v>
      </c>
      <c r="P49" s="65">
        <v>12500</v>
      </c>
      <c r="Q49" s="65">
        <v>12500</v>
      </c>
      <c r="R49" s="65">
        <v>12500</v>
      </c>
      <c r="S49" s="65">
        <v>12500</v>
      </c>
      <c r="T49" s="65">
        <v>3699</v>
      </c>
      <c r="U49" s="65"/>
      <c r="V49" s="65"/>
      <c r="W49" s="67">
        <f t="shared" si="1"/>
        <v>157398</v>
      </c>
      <c r="X49" s="36"/>
      <c r="Z49" s="122"/>
    </row>
    <row r="50" spans="1:26" x14ac:dyDescent="0.2">
      <c r="A50" s="76"/>
      <c r="B50" s="24">
        <v>36</v>
      </c>
      <c r="C50" s="105" t="s">
        <v>197</v>
      </c>
      <c r="D50" s="105" t="s">
        <v>1381</v>
      </c>
      <c r="E50" s="58" t="s">
        <v>198</v>
      </c>
      <c r="F50" s="69" t="s">
        <v>197</v>
      </c>
      <c r="G50" s="69" t="s">
        <v>1381</v>
      </c>
      <c r="H50" s="58" t="s">
        <v>198</v>
      </c>
      <c r="I50" s="104" t="s">
        <v>2838</v>
      </c>
      <c r="J50" s="68" t="s">
        <v>1217</v>
      </c>
      <c r="K50" s="65">
        <v>140122</v>
      </c>
      <c r="L50" s="65">
        <v>49122</v>
      </c>
      <c r="M50" s="65">
        <v>9122</v>
      </c>
      <c r="N50" s="65">
        <v>9122</v>
      </c>
      <c r="O50" s="65">
        <v>9122</v>
      </c>
      <c r="P50" s="65">
        <v>9122</v>
      </c>
      <c r="Q50" s="65"/>
      <c r="R50" s="65"/>
      <c r="S50" s="65"/>
      <c r="T50" s="65"/>
      <c r="U50" s="65"/>
      <c r="V50" s="65"/>
      <c r="W50" s="67">
        <f t="shared" si="1"/>
        <v>225732</v>
      </c>
      <c r="X50" s="36"/>
      <c r="Z50" s="122"/>
    </row>
    <row r="51" spans="1:26" x14ac:dyDescent="0.2">
      <c r="A51" s="76"/>
      <c r="B51" s="24">
        <v>37</v>
      </c>
      <c r="C51" s="105" t="s">
        <v>227</v>
      </c>
      <c r="D51" s="105" t="s">
        <v>1393</v>
      </c>
      <c r="E51" s="58" t="s">
        <v>228</v>
      </c>
      <c r="F51" s="69" t="s">
        <v>227</v>
      </c>
      <c r="G51" s="69" t="s">
        <v>1393</v>
      </c>
      <c r="H51" s="58" t="s">
        <v>228</v>
      </c>
      <c r="I51" s="104" t="s">
        <v>2872</v>
      </c>
      <c r="J51" s="68" t="s">
        <v>1217</v>
      </c>
      <c r="K51" s="65">
        <v>136405</v>
      </c>
      <c r="L51" s="65">
        <v>26233</v>
      </c>
      <c r="M51" s="65">
        <v>26233</v>
      </c>
      <c r="N51" s="65">
        <v>12500</v>
      </c>
      <c r="O51" s="65">
        <v>12500</v>
      </c>
      <c r="P51" s="65">
        <v>12500</v>
      </c>
      <c r="Q51" s="65">
        <v>12500</v>
      </c>
      <c r="R51" s="65">
        <v>12500</v>
      </c>
      <c r="S51" s="65">
        <v>12500</v>
      </c>
      <c r="T51" s="65">
        <v>3699</v>
      </c>
      <c r="U51" s="65"/>
      <c r="V51" s="65"/>
      <c r="W51" s="67">
        <f t="shared" si="1"/>
        <v>267570</v>
      </c>
      <c r="X51" s="36"/>
      <c r="Z51" s="122"/>
    </row>
    <row r="52" spans="1:26" x14ac:dyDescent="0.2">
      <c r="A52" s="76"/>
      <c r="B52" s="24">
        <v>38</v>
      </c>
      <c r="C52" s="105" t="s">
        <v>217</v>
      </c>
      <c r="D52" s="105" t="s">
        <v>1389</v>
      </c>
      <c r="E52" s="58" t="s">
        <v>218</v>
      </c>
      <c r="F52" s="69" t="s">
        <v>217</v>
      </c>
      <c r="G52" s="69" t="s">
        <v>1389</v>
      </c>
      <c r="H52" s="58" t="s">
        <v>218</v>
      </c>
      <c r="I52" s="104" t="s">
        <v>2871</v>
      </c>
      <c r="J52" s="68" t="s">
        <v>1217</v>
      </c>
      <c r="K52" s="65">
        <v>9122</v>
      </c>
      <c r="L52" s="65">
        <v>9122</v>
      </c>
      <c r="M52" s="65">
        <v>9122</v>
      </c>
      <c r="N52" s="65">
        <v>9122</v>
      </c>
      <c r="O52" s="65">
        <v>9122</v>
      </c>
      <c r="P52" s="65">
        <v>9122</v>
      </c>
      <c r="Q52" s="65"/>
      <c r="R52" s="65"/>
      <c r="S52" s="65"/>
      <c r="T52" s="65"/>
      <c r="U52" s="65"/>
      <c r="V52" s="65"/>
      <c r="W52" s="67">
        <f t="shared" si="1"/>
        <v>54732</v>
      </c>
      <c r="X52" s="36"/>
      <c r="Z52" s="122"/>
    </row>
    <row r="53" spans="1:26" x14ac:dyDescent="0.2">
      <c r="A53" s="76"/>
      <c r="B53" s="24">
        <v>39</v>
      </c>
      <c r="C53" s="105" t="s">
        <v>199</v>
      </c>
      <c r="D53" s="105" t="s">
        <v>1388</v>
      </c>
      <c r="E53" s="58" t="s">
        <v>214</v>
      </c>
      <c r="F53" s="69" t="s">
        <v>199</v>
      </c>
      <c r="G53" s="69" t="s">
        <v>1388</v>
      </c>
      <c r="H53" s="58" t="s">
        <v>214</v>
      </c>
      <c r="I53" s="104" t="s">
        <v>2838</v>
      </c>
      <c r="J53" s="68" t="s">
        <v>1217</v>
      </c>
      <c r="K53" s="65">
        <v>259122</v>
      </c>
      <c r="L53" s="65">
        <v>412594</v>
      </c>
      <c r="M53" s="65">
        <v>159122</v>
      </c>
      <c r="N53" s="65">
        <v>9122</v>
      </c>
      <c r="O53" s="65">
        <v>9122</v>
      </c>
      <c r="P53" s="65">
        <v>9122</v>
      </c>
      <c r="Q53" s="65"/>
      <c r="R53" s="65"/>
      <c r="S53" s="65"/>
      <c r="T53" s="65"/>
      <c r="U53" s="65"/>
      <c r="V53" s="65"/>
      <c r="W53" s="67">
        <f t="shared" si="1"/>
        <v>858204</v>
      </c>
      <c r="X53" s="36"/>
      <c r="Z53" s="122"/>
    </row>
    <row r="54" spans="1:26" x14ac:dyDescent="0.2">
      <c r="A54" s="76"/>
      <c r="B54" s="24">
        <v>40</v>
      </c>
      <c r="C54" s="105" t="s">
        <v>221</v>
      </c>
      <c r="D54" s="105" t="s">
        <v>1390</v>
      </c>
      <c r="E54" s="58" t="s">
        <v>222</v>
      </c>
      <c r="F54" s="69" t="s">
        <v>221</v>
      </c>
      <c r="G54" s="69" t="s">
        <v>1390</v>
      </c>
      <c r="H54" s="58" t="s">
        <v>222</v>
      </c>
      <c r="I54" s="104" t="s">
        <v>2838</v>
      </c>
      <c r="J54" s="68" t="s">
        <v>1217</v>
      </c>
      <c r="K54" s="65">
        <v>47380</v>
      </c>
      <c r="L54" s="65">
        <v>26233</v>
      </c>
      <c r="M54" s="65">
        <v>328633</v>
      </c>
      <c r="N54" s="65">
        <v>132844</v>
      </c>
      <c r="O54" s="65">
        <v>212500</v>
      </c>
      <c r="P54" s="65">
        <v>112500</v>
      </c>
      <c r="Q54" s="65">
        <v>112500</v>
      </c>
      <c r="R54" s="65">
        <v>12500</v>
      </c>
      <c r="S54" s="65">
        <v>12500</v>
      </c>
      <c r="T54" s="65">
        <v>3699</v>
      </c>
      <c r="U54" s="65"/>
      <c r="V54" s="65"/>
      <c r="W54" s="67">
        <f t="shared" si="1"/>
        <v>1001289</v>
      </c>
      <c r="X54" s="36"/>
      <c r="Z54" s="122"/>
    </row>
    <row r="55" spans="1:26" x14ac:dyDescent="0.2">
      <c r="A55" s="76"/>
      <c r="B55" s="24">
        <v>41</v>
      </c>
      <c r="C55" s="105" t="s">
        <v>323</v>
      </c>
      <c r="D55" s="105" t="s">
        <v>1446</v>
      </c>
      <c r="E55" s="58" t="s">
        <v>328</v>
      </c>
      <c r="F55" s="69" t="s">
        <v>323</v>
      </c>
      <c r="G55" s="69" t="s">
        <v>1446</v>
      </c>
      <c r="H55" s="58" t="s">
        <v>328</v>
      </c>
      <c r="I55" s="104" t="s">
        <v>2871</v>
      </c>
      <c r="J55" s="68" t="s">
        <v>1217</v>
      </c>
      <c r="K55" s="65">
        <v>21838</v>
      </c>
      <c r="L55" s="65">
        <v>17923</v>
      </c>
      <c r="M55" s="65">
        <v>17923</v>
      </c>
      <c r="N55" s="65">
        <v>17923</v>
      </c>
      <c r="O55" s="65">
        <v>17923</v>
      </c>
      <c r="P55" s="65">
        <v>17923</v>
      </c>
      <c r="Q55" s="65">
        <v>11195</v>
      </c>
      <c r="R55" s="65"/>
      <c r="S55" s="65"/>
      <c r="T55" s="65"/>
      <c r="U55" s="65"/>
      <c r="V55" s="65"/>
      <c r="W55" s="67">
        <f t="shared" si="1"/>
        <v>122648</v>
      </c>
      <c r="X55" s="36"/>
      <c r="Z55" s="122"/>
    </row>
    <row r="56" spans="1:26" x14ac:dyDescent="0.2">
      <c r="A56" s="76"/>
      <c r="B56" s="24">
        <v>42</v>
      </c>
      <c r="C56" s="105" t="s">
        <v>185</v>
      </c>
      <c r="D56" s="105" t="s">
        <v>1375</v>
      </c>
      <c r="E56" s="58" t="s">
        <v>186</v>
      </c>
      <c r="F56" s="69" t="s">
        <v>185</v>
      </c>
      <c r="G56" s="69" t="s">
        <v>1375</v>
      </c>
      <c r="H56" s="58" t="s">
        <v>186</v>
      </c>
      <c r="I56" s="104" t="s">
        <v>2871</v>
      </c>
      <c r="J56" s="68" t="s">
        <v>1217</v>
      </c>
      <c r="K56" s="65">
        <v>9932</v>
      </c>
      <c r="L56" s="65">
        <v>9932</v>
      </c>
      <c r="M56" s="65">
        <v>9932</v>
      </c>
      <c r="N56" s="65">
        <v>9932</v>
      </c>
      <c r="O56" s="65">
        <v>161132</v>
      </c>
      <c r="P56" s="65">
        <v>9932</v>
      </c>
      <c r="Q56" s="65"/>
      <c r="R56" s="65">
        <v>130086</v>
      </c>
      <c r="S56" s="65"/>
      <c r="T56" s="65"/>
      <c r="U56" s="65"/>
      <c r="V56" s="65"/>
      <c r="W56" s="67">
        <f t="shared" si="1"/>
        <v>340878</v>
      </c>
      <c r="X56" s="36"/>
      <c r="Z56" s="122"/>
    </row>
    <row r="57" spans="1:26" x14ac:dyDescent="0.2">
      <c r="A57" s="76"/>
      <c r="B57" s="24">
        <v>43</v>
      </c>
      <c r="C57" s="105" t="s">
        <v>309</v>
      </c>
      <c r="D57" s="105" t="s">
        <v>1437</v>
      </c>
      <c r="E57" s="58" t="s">
        <v>310</v>
      </c>
      <c r="F57" s="69" t="s">
        <v>309</v>
      </c>
      <c r="G57" s="69" t="s">
        <v>1437</v>
      </c>
      <c r="H57" s="58" t="s">
        <v>310</v>
      </c>
      <c r="I57" s="104" t="s">
        <v>2874</v>
      </c>
      <c r="J57" s="68" t="s">
        <v>1217</v>
      </c>
      <c r="K57" s="65">
        <v>19482</v>
      </c>
      <c r="L57" s="65">
        <v>17923</v>
      </c>
      <c r="M57" s="65">
        <v>17923</v>
      </c>
      <c r="N57" s="65">
        <v>17923</v>
      </c>
      <c r="O57" s="65">
        <v>17923</v>
      </c>
      <c r="P57" s="65">
        <v>14791</v>
      </c>
      <c r="Q57" s="65">
        <v>9706</v>
      </c>
      <c r="R57" s="65">
        <v>9706</v>
      </c>
      <c r="S57" s="65">
        <v>9706</v>
      </c>
      <c r="T57" s="65">
        <v>9706</v>
      </c>
      <c r="U57" s="65">
        <v>376</v>
      </c>
      <c r="V57" s="65"/>
      <c r="W57" s="67">
        <f t="shared" si="1"/>
        <v>145165</v>
      </c>
      <c r="X57" s="36"/>
      <c r="Z57" s="122"/>
    </row>
    <row r="58" spans="1:26" x14ac:dyDescent="0.2">
      <c r="A58" s="76"/>
      <c r="B58" s="24">
        <v>44</v>
      </c>
      <c r="C58" s="105" t="s">
        <v>299</v>
      </c>
      <c r="D58" s="105" t="s">
        <v>1435</v>
      </c>
      <c r="E58" s="58" t="s">
        <v>306</v>
      </c>
      <c r="F58" s="69" t="s">
        <v>299</v>
      </c>
      <c r="G58" s="69" t="s">
        <v>1435</v>
      </c>
      <c r="H58" s="58" t="s">
        <v>306</v>
      </c>
      <c r="I58" s="104" t="s">
        <v>2874</v>
      </c>
      <c r="J58" s="68" t="s">
        <v>1217</v>
      </c>
      <c r="K58" s="65">
        <v>23397</v>
      </c>
      <c r="L58" s="65">
        <v>17923</v>
      </c>
      <c r="M58" s="65">
        <v>19482</v>
      </c>
      <c r="N58" s="65">
        <v>19482</v>
      </c>
      <c r="O58" s="65">
        <v>19482</v>
      </c>
      <c r="P58" s="65">
        <v>19482</v>
      </c>
      <c r="Q58" s="65">
        <v>8217</v>
      </c>
      <c r="R58" s="65">
        <v>7443</v>
      </c>
      <c r="S58" s="65">
        <v>492800</v>
      </c>
      <c r="T58" s="65">
        <v>675884</v>
      </c>
      <c r="U58" s="65">
        <v>100000</v>
      </c>
      <c r="V58" s="65">
        <v>400000</v>
      </c>
      <c r="W58" s="67">
        <f t="shared" si="1"/>
        <v>1803592</v>
      </c>
      <c r="X58" s="36"/>
      <c r="Z58" s="122"/>
    </row>
    <row r="59" spans="1:26" x14ac:dyDescent="0.2">
      <c r="A59" s="76"/>
      <c r="B59" s="24">
        <v>45</v>
      </c>
      <c r="C59" s="105" t="s">
        <v>319</v>
      </c>
      <c r="D59" s="105" t="s">
        <v>1442</v>
      </c>
      <c r="E59" s="58" t="s">
        <v>320</v>
      </c>
      <c r="F59" s="69" t="s">
        <v>319</v>
      </c>
      <c r="G59" s="69" t="s">
        <v>1442</v>
      </c>
      <c r="H59" s="58" t="s">
        <v>320</v>
      </c>
      <c r="I59" s="104" t="s">
        <v>2840</v>
      </c>
      <c r="J59" s="68" t="s">
        <v>1217</v>
      </c>
      <c r="K59" s="65">
        <v>20971</v>
      </c>
      <c r="L59" s="65">
        <v>17923</v>
      </c>
      <c r="M59" s="65">
        <v>17923</v>
      </c>
      <c r="N59" s="65">
        <v>17923</v>
      </c>
      <c r="O59" s="65">
        <v>17923</v>
      </c>
      <c r="P59" s="65">
        <v>17923</v>
      </c>
      <c r="Q59" s="65">
        <v>101923</v>
      </c>
      <c r="R59" s="65">
        <v>63681</v>
      </c>
      <c r="S59" s="65">
        <v>98932</v>
      </c>
      <c r="T59" s="65"/>
      <c r="U59" s="65"/>
      <c r="V59" s="65"/>
      <c r="W59" s="67">
        <f t="shared" si="1"/>
        <v>375122</v>
      </c>
      <c r="X59" s="36"/>
      <c r="Z59" s="122"/>
    </row>
    <row r="60" spans="1:26" x14ac:dyDescent="0.2">
      <c r="A60" s="76"/>
      <c r="B60" s="24">
        <v>46</v>
      </c>
      <c r="C60" s="105" t="s">
        <v>301</v>
      </c>
      <c r="D60" s="105" t="s">
        <v>1433</v>
      </c>
      <c r="E60" s="58" t="s">
        <v>302</v>
      </c>
      <c r="F60" s="69" t="s">
        <v>301</v>
      </c>
      <c r="G60" s="69" t="s">
        <v>1433</v>
      </c>
      <c r="H60" s="58" t="s">
        <v>302</v>
      </c>
      <c r="I60" s="104" t="s">
        <v>2872</v>
      </c>
      <c r="J60" s="68" t="s">
        <v>1217</v>
      </c>
      <c r="K60" s="65">
        <v>21838</v>
      </c>
      <c r="L60" s="65">
        <v>23709</v>
      </c>
      <c r="M60" s="65">
        <v>21838</v>
      </c>
      <c r="N60" s="65">
        <v>39227</v>
      </c>
      <c r="O60" s="65">
        <v>39227</v>
      </c>
      <c r="P60" s="65">
        <v>39227</v>
      </c>
      <c r="Q60" s="65"/>
      <c r="R60" s="65"/>
      <c r="S60" s="65"/>
      <c r="T60" s="65"/>
      <c r="U60" s="65"/>
      <c r="V60" s="65"/>
      <c r="W60" s="67">
        <f t="shared" si="1"/>
        <v>185066</v>
      </c>
      <c r="X60" s="36"/>
      <c r="Z60" s="122"/>
    </row>
    <row r="61" spans="1:26" x14ac:dyDescent="0.2">
      <c r="A61" s="76"/>
      <c r="B61" s="24">
        <v>47</v>
      </c>
      <c r="C61" s="105" t="s">
        <v>313</v>
      </c>
      <c r="D61" s="105" t="s">
        <v>1439</v>
      </c>
      <c r="E61" s="58" t="s">
        <v>314</v>
      </c>
      <c r="F61" s="69" t="s">
        <v>313</v>
      </c>
      <c r="G61" s="69" t="s">
        <v>1439</v>
      </c>
      <c r="H61" s="58" t="s">
        <v>314</v>
      </c>
      <c r="I61" s="104" t="s">
        <v>2872</v>
      </c>
      <c r="J61" s="68" t="s">
        <v>1217</v>
      </c>
      <c r="K61" s="65">
        <v>23397</v>
      </c>
      <c r="L61" s="65">
        <v>17923</v>
      </c>
      <c r="M61" s="65">
        <v>17923</v>
      </c>
      <c r="N61" s="65">
        <v>17923</v>
      </c>
      <c r="O61" s="65">
        <v>17923</v>
      </c>
      <c r="P61" s="65">
        <v>17923</v>
      </c>
      <c r="Q61" s="65">
        <v>17923</v>
      </c>
      <c r="R61" s="65">
        <v>17149</v>
      </c>
      <c r="S61" s="65">
        <v>4392</v>
      </c>
      <c r="T61" s="65"/>
      <c r="U61" s="65"/>
      <c r="V61" s="65"/>
      <c r="W61" s="67">
        <f t="shared" si="1"/>
        <v>152476</v>
      </c>
      <c r="X61" s="36"/>
      <c r="Z61" s="122"/>
    </row>
    <row r="62" spans="1:26" x14ac:dyDescent="0.2">
      <c r="A62" s="76"/>
      <c r="B62" s="24">
        <v>48</v>
      </c>
      <c r="C62" s="105" t="s">
        <v>181</v>
      </c>
      <c r="D62" s="105" t="s">
        <v>1373</v>
      </c>
      <c r="E62" s="58" t="s">
        <v>182</v>
      </c>
      <c r="F62" s="69" t="s">
        <v>181</v>
      </c>
      <c r="G62" s="69" t="s">
        <v>1373</v>
      </c>
      <c r="H62" s="58" t="s">
        <v>182</v>
      </c>
      <c r="I62" s="104" t="s">
        <v>2838</v>
      </c>
      <c r="J62" s="68" t="s">
        <v>1217</v>
      </c>
      <c r="K62" s="65">
        <v>11842</v>
      </c>
      <c r="L62" s="65">
        <v>241842</v>
      </c>
      <c r="M62" s="65">
        <v>311842</v>
      </c>
      <c r="N62" s="65">
        <v>191842</v>
      </c>
      <c r="O62" s="65">
        <v>371842</v>
      </c>
      <c r="P62" s="65">
        <v>201842</v>
      </c>
      <c r="Q62" s="65">
        <v>180000</v>
      </c>
      <c r="R62" s="65"/>
      <c r="S62" s="65"/>
      <c r="T62" s="65"/>
      <c r="U62" s="65"/>
      <c r="V62" s="65"/>
      <c r="W62" s="67">
        <f t="shared" si="1"/>
        <v>1511052</v>
      </c>
      <c r="X62" s="36"/>
      <c r="Z62" s="122"/>
    </row>
    <row r="63" spans="1:26" x14ac:dyDescent="0.2">
      <c r="A63" s="76"/>
      <c r="B63" s="24">
        <v>49</v>
      </c>
      <c r="C63" s="105" t="s">
        <v>321</v>
      </c>
      <c r="D63" s="105" t="s">
        <v>1443</v>
      </c>
      <c r="E63" s="58" t="s">
        <v>322</v>
      </c>
      <c r="F63" s="69" t="s">
        <v>321</v>
      </c>
      <c r="G63" s="69" t="s">
        <v>1443</v>
      </c>
      <c r="H63" s="58" t="s">
        <v>322</v>
      </c>
      <c r="I63" s="104" t="s">
        <v>2995</v>
      </c>
      <c r="J63" s="68" t="s">
        <v>1217</v>
      </c>
      <c r="K63" s="65">
        <v>20349</v>
      </c>
      <c r="L63" s="65">
        <v>17923</v>
      </c>
      <c r="M63" s="65">
        <v>17923</v>
      </c>
      <c r="N63" s="65">
        <v>17923</v>
      </c>
      <c r="O63" s="65">
        <v>17923</v>
      </c>
      <c r="P63" s="65">
        <v>17923</v>
      </c>
      <c r="Q63" s="65">
        <v>17923</v>
      </c>
      <c r="R63" s="65">
        <v>1866</v>
      </c>
      <c r="S63" s="65"/>
      <c r="T63" s="65"/>
      <c r="U63" s="65"/>
      <c r="V63" s="65"/>
      <c r="W63" s="67">
        <f t="shared" si="1"/>
        <v>129753</v>
      </c>
      <c r="X63" s="36"/>
      <c r="Z63" s="122"/>
    </row>
    <row r="64" spans="1:26" x14ac:dyDescent="0.2">
      <c r="A64" s="76"/>
      <c r="B64" s="24">
        <v>50</v>
      </c>
      <c r="C64" s="105" t="s">
        <v>303</v>
      </c>
      <c r="D64" s="105" t="s">
        <v>1434</v>
      </c>
      <c r="E64" s="58" t="s">
        <v>304</v>
      </c>
      <c r="F64" s="69" t="s">
        <v>303</v>
      </c>
      <c r="G64" s="69" t="s">
        <v>1434</v>
      </c>
      <c r="H64" s="58" t="s">
        <v>304</v>
      </c>
      <c r="I64" s="104" t="s">
        <v>2856</v>
      </c>
      <c r="J64" s="68" t="s">
        <v>1217</v>
      </c>
      <c r="K64" s="65">
        <v>23397</v>
      </c>
      <c r="L64" s="65">
        <v>19482</v>
      </c>
      <c r="M64" s="65">
        <v>23397</v>
      </c>
      <c r="N64" s="65">
        <v>19456</v>
      </c>
      <c r="O64" s="65">
        <v>19456</v>
      </c>
      <c r="P64" s="65">
        <v>19456</v>
      </c>
      <c r="Q64" s="65"/>
      <c r="R64" s="65">
        <v>249200</v>
      </c>
      <c r="S64" s="65"/>
      <c r="T64" s="65">
        <v>75000</v>
      </c>
      <c r="U64" s="65">
        <v>353802</v>
      </c>
      <c r="V64" s="65"/>
      <c r="W64" s="67">
        <f t="shared" si="1"/>
        <v>802646</v>
      </c>
      <c r="X64" s="36"/>
      <c r="Z64" s="122"/>
    </row>
    <row r="65" spans="1:26" x14ac:dyDescent="0.2">
      <c r="A65" s="76"/>
      <c r="B65" s="24">
        <v>51</v>
      </c>
      <c r="C65" s="105" t="s">
        <v>317</v>
      </c>
      <c r="D65" s="105" t="s">
        <v>1441</v>
      </c>
      <c r="E65" s="58" t="s">
        <v>318</v>
      </c>
      <c r="F65" s="69" t="s">
        <v>317</v>
      </c>
      <c r="G65" s="69" t="s">
        <v>1441</v>
      </c>
      <c r="H65" s="58" t="s">
        <v>318</v>
      </c>
      <c r="I65" s="104" t="s">
        <v>2972</v>
      </c>
      <c r="J65" s="68" t="s">
        <v>1217</v>
      </c>
      <c r="K65" s="65">
        <v>17923</v>
      </c>
      <c r="L65" s="65">
        <v>17923</v>
      </c>
      <c r="M65" s="65">
        <v>17923</v>
      </c>
      <c r="N65" s="65">
        <v>17923</v>
      </c>
      <c r="O65" s="65">
        <v>17923</v>
      </c>
      <c r="P65" s="65">
        <v>17923</v>
      </c>
      <c r="Q65" s="65">
        <v>9776</v>
      </c>
      <c r="R65" s="65">
        <v>4842</v>
      </c>
      <c r="S65" s="65"/>
      <c r="T65" s="65"/>
      <c r="U65" s="65"/>
      <c r="V65" s="65"/>
      <c r="W65" s="67">
        <f t="shared" si="1"/>
        <v>122156</v>
      </c>
      <c r="X65" s="36"/>
      <c r="Z65" s="122"/>
    </row>
    <row r="66" spans="1:26" x14ac:dyDescent="0.2">
      <c r="A66" s="76"/>
      <c r="B66" s="24">
        <v>52</v>
      </c>
      <c r="C66" s="105" t="s">
        <v>307</v>
      </c>
      <c r="D66" s="105" t="s">
        <v>1438</v>
      </c>
      <c r="E66" s="58" t="s">
        <v>312</v>
      </c>
      <c r="F66" s="69" t="s">
        <v>307</v>
      </c>
      <c r="G66" s="69" t="s">
        <v>1438</v>
      </c>
      <c r="H66" s="58" t="s">
        <v>312</v>
      </c>
      <c r="I66" s="104" t="s">
        <v>2871</v>
      </c>
      <c r="J66" s="68" t="s">
        <v>1217</v>
      </c>
      <c r="K66" s="65">
        <v>21838</v>
      </c>
      <c r="L66" s="65">
        <v>17923</v>
      </c>
      <c r="M66" s="65">
        <v>117923</v>
      </c>
      <c r="N66" s="65">
        <v>81735</v>
      </c>
      <c r="O66" s="65">
        <v>17923</v>
      </c>
      <c r="P66" s="65">
        <v>17923</v>
      </c>
      <c r="Q66" s="65">
        <v>18059</v>
      </c>
      <c r="R66" s="65">
        <v>4842</v>
      </c>
      <c r="S66" s="65"/>
      <c r="T66" s="65"/>
      <c r="U66" s="65"/>
      <c r="V66" s="65"/>
      <c r="W66" s="67">
        <f t="shared" si="1"/>
        <v>298166</v>
      </c>
      <c r="X66" s="36"/>
      <c r="Z66" s="122"/>
    </row>
    <row r="67" spans="1:26" x14ac:dyDescent="0.2">
      <c r="A67" s="76"/>
      <c r="B67" s="24">
        <v>53</v>
      </c>
      <c r="C67" s="105" t="s">
        <v>315</v>
      </c>
      <c r="D67" s="105" t="s">
        <v>1440</v>
      </c>
      <c r="E67" s="58" t="s">
        <v>316</v>
      </c>
      <c r="F67" s="69" t="s">
        <v>315</v>
      </c>
      <c r="G67" s="69" t="s">
        <v>1440</v>
      </c>
      <c r="H67" s="58" t="s">
        <v>316</v>
      </c>
      <c r="I67" s="104" t="s">
        <v>2874</v>
      </c>
      <c r="J67" s="68" t="s">
        <v>1217</v>
      </c>
      <c r="K67" s="65">
        <v>20228</v>
      </c>
      <c r="L67" s="65">
        <v>17923</v>
      </c>
      <c r="M67" s="65">
        <v>17923</v>
      </c>
      <c r="N67" s="65">
        <v>17923</v>
      </c>
      <c r="O67" s="65">
        <v>17923</v>
      </c>
      <c r="P67" s="65">
        <v>17923</v>
      </c>
      <c r="Q67" s="65">
        <v>13135</v>
      </c>
      <c r="R67" s="65"/>
      <c r="S67" s="65"/>
      <c r="T67" s="65"/>
      <c r="U67" s="65"/>
      <c r="V67" s="65"/>
      <c r="W67" s="67">
        <f t="shared" si="1"/>
        <v>122978</v>
      </c>
      <c r="X67" s="36"/>
      <c r="Z67" s="122"/>
    </row>
    <row r="68" spans="1:26" x14ac:dyDescent="0.2">
      <c r="A68" s="76"/>
      <c r="B68" s="24">
        <v>54</v>
      </c>
      <c r="C68" s="105" t="s">
        <v>187</v>
      </c>
      <c r="D68" s="105" t="s">
        <v>1376</v>
      </c>
      <c r="E68" s="58" t="s">
        <v>188</v>
      </c>
      <c r="F68" s="69" t="s">
        <v>187</v>
      </c>
      <c r="G68" s="69" t="s">
        <v>1376</v>
      </c>
      <c r="H68" s="58" t="s">
        <v>188</v>
      </c>
      <c r="I68" s="104" t="s">
        <v>2871</v>
      </c>
      <c r="J68" s="68" t="s">
        <v>1217</v>
      </c>
      <c r="K68" s="65">
        <v>9351</v>
      </c>
      <c r="L68" s="65">
        <v>9351</v>
      </c>
      <c r="M68" s="65">
        <v>9351</v>
      </c>
      <c r="N68" s="65">
        <v>9351</v>
      </c>
      <c r="O68" s="65">
        <v>9351</v>
      </c>
      <c r="P68" s="65">
        <v>9351</v>
      </c>
      <c r="Q68" s="65"/>
      <c r="R68" s="65"/>
      <c r="S68" s="65"/>
      <c r="T68" s="65"/>
      <c r="U68" s="65"/>
      <c r="V68" s="65"/>
      <c r="W68" s="67">
        <f t="shared" si="1"/>
        <v>56106</v>
      </c>
      <c r="X68" s="36"/>
      <c r="Z68" s="122"/>
    </row>
    <row r="69" spans="1:26" x14ac:dyDescent="0.2">
      <c r="A69" s="76"/>
      <c r="B69" s="24">
        <v>55</v>
      </c>
      <c r="C69" s="105" t="s">
        <v>211</v>
      </c>
      <c r="D69" s="105" t="s">
        <v>1387</v>
      </c>
      <c r="E69" s="58" t="s">
        <v>212</v>
      </c>
      <c r="F69" s="69" t="s">
        <v>211</v>
      </c>
      <c r="G69" s="69" t="s">
        <v>1387</v>
      </c>
      <c r="H69" s="58" t="s">
        <v>212</v>
      </c>
      <c r="I69" s="104" t="s">
        <v>2847</v>
      </c>
      <c r="J69" s="68" t="s">
        <v>1217</v>
      </c>
      <c r="K69" s="65">
        <v>9122</v>
      </c>
      <c r="L69" s="65">
        <v>148762</v>
      </c>
      <c r="M69" s="65">
        <v>9122</v>
      </c>
      <c r="N69" s="65">
        <v>9122</v>
      </c>
      <c r="O69" s="65">
        <v>9122</v>
      </c>
      <c r="P69" s="65">
        <v>9122</v>
      </c>
      <c r="Q69" s="65"/>
      <c r="R69" s="65"/>
      <c r="S69" s="65"/>
      <c r="T69" s="65"/>
      <c r="U69" s="65"/>
      <c r="V69" s="65"/>
      <c r="W69" s="67">
        <f t="shared" si="1"/>
        <v>194372</v>
      </c>
      <c r="X69" s="36"/>
      <c r="Z69" s="122"/>
    </row>
    <row r="70" spans="1:26" x14ac:dyDescent="0.2">
      <c r="A70" s="76"/>
      <c r="B70" s="24">
        <v>56</v>
      </c>
      <c r="C70" s="105" t="s">
        <v>2996</v>
      </c>
      <c r="D70" s="105" t="s">
        <v>2996</v>
      </c>
      <c r="E70" s="58" t="s">
        <v>2997</v>
      </c>
      <c r="F70" s="69" t="s">
        <v>2996</v>
      </c>
      <c r="G70" s="69" t="s">
        <v>2996</v>
      </c>
      <c r="H70" s="58" t="s">
        <v>2997</v>
      </c>
      <c r="I70" s="104" t="s">
        <v>2964</v>
      </c>
      <c r="J70" s="68" t="s">
        <v>1217</v>
      </c>
      <c r="K70" s="65"/>
      <c r="L70" s="65"/>
      <c r="M70" s="65"/>
      <c r="N70" s="65"/>
      <c r="O70" s="65"/>
      <c r="P70" s="65"/>
      <c r="Q70" s="65"/>
      <c r="R70" s="65">
        <v>9147.1969696969718</v>
      </c>
      <c r="S70" s="65">
        <v>9147.1969696969718</v>
      </c>
      <c r="T70" s="65">
        <v>9147.1969696969718</v>
      </c>
      <c r="U70" s="65">
        <v>9147.1969696969718</v>
      </c>
      <c r="V70" s="65">
        <v>9147.1969696969718</v>
      </c>
      <c r="W70" s="67">
        <f t="shared" si="1"/>
        <v>45735.984848484863</v>
      </c>
      <c r="X70" s="36"/>
      <c r="Z70" s="122"/>
    </row>
    <row r="71" spans="1:26" x14ac:dyDescent="0.2">
      <c r="A71" s="76"/>
      <c r="B71" s="24">
        <v>57</v>
      </c>
      <c r="C71" s="105" t="s">
        <v>2998</v>
      </c>
      <c r="D71" s="105" t="s">
        <v>2998</v>
      </c>
      <c r="E71" s="58" t="s">
        <v>2999</v>
      </c>
      <c r="F71" s="69" t="s">
        <v>2998</v>
      </c>
      <c r="G71" s="69" t="s">
        <v>2998</v>
      </c>
      <c r="H71" s="58" t="s">
        <v>2999</v>
      </c>
      <c r="I71" s="104" t="s">
        <v>2964</v>
      </c>
      <c r="J71" s="68" t="s">
        <v>1217</v>
      </c>
      <c r="K71" s="65"/>
      <c r="L71" s="65"/>
      <c r="M71" s="65"/>
      <c r="N71" s="65"/>
      <c r="O71" s="65"/>
      <c r="P71" s="65"/>
      <c r="Q71" s="65"/>
      <c r="R71" s="65">
        <v>8897.9545454545441</v>
      </c>
      <c r="S71" s="65">
        <v>8897.9545454545441</v>
      </c>
      <c r="T71" s="65">
        <v>8897.9545454545441</v>
      </c>
      <c r="U71" s="65">
        <v>8897.9545454545441</v>
      </c>
      <c r="V71" s="65">
        <v>8897.9545454545441</v>
      </c>
      <c r="W71" s="67">
        <f t="shared" si="1"/>
        <v>44489.772727272721</v>
      </c>
      <c r="X71" s="36"/>
      <c r="Z71" s="122"/>
    </row>
    <row r="72" spans="1:26" x14ac:dyDescent="0.2">
      <c r="A72" s="76"/>
      <c r="B72" s="24">
        <v>58</v>
      </c>
      <c r="C72" s="105" t="s">
        <v>3000</v>
      </c>
      <c r="D72" s="105" t="s">
        <v>3000</v>
      </c>
      <c r="E72" s="58" t="s">
        <v>3001</v>
      </c>
      <c r="F72" s="69" t="s">
        <v>3000</v>
      </c>
      <c r="G72" s="69" t="s">
        <v>3000</v>
      </c>
      <c r="H72" s="58" t="s">
        <v>3001</v>
      </c>
      <c r="I72" s="104" t="s">
        <v>2964</v>
      </c>
      <c r="J72" s="68" t="s">
        <v>1217</v>
      </c>
      <c r="K72" s="65"/>
      <c r="L72" s="65"/>
      <c r="M72" s="65"/>
      <c r="N72" s="65"/>
      <c r="O72" s="65"/>
      <c r="P72" s="65"/>
      <c r="Q72" s="65"/>
      <c r="R72" s="65"/>
      <c r="S72" s="65"/>
      <c r="T72" s="65">
        <v>11735.164141414141</v>
      </c>
      <c r="U72" s="65">
        <v>11735.164141414141</v>
      </c>
      <c r="V72" s="65">
        <v>11735.164141414141</v>
      </c>
      <c r="W72" s="67">
        <f t="shared" si="1"/>
        <v>35205.492424242424</v>
      </c>
      <c r="X72" s="36"/>
      <c r="Z72" s="122"/>
    </row>
    <row r="73" spans="1:26" x14ac:dyDescent="0.2">
      <c r="A73" s="76"/>
      <c r="B73" s="24">
        <v>59</v>
      </c>
      <c r="C73" s="105" t="s">
        <v>3002</v>
      </c>
      <c r="D73" s="105" t="s">
        <v>3002</v>
      </c>
      <c r="E73" s="58" t="s">
        <v>3003</v>
      </c>
      <c r="F73" s="69" t="s">
        <v>3002</v>
      </c>
      <c r="G73" s="69" t="s">
        <v>3002</v>
      </c>
      <c r="H73" s="58" t="s">
        <v>3003</v>
      </c>
      <c r="I73" s="104" t="s">
        <v>2964</v>
      </c>
      <c r="J73" s="68" t="s">
        <v>1217</v>
      </c>
      <c r="K73" s="65"/>
      <c r="L73" s="65"/>
      <c r="M73" s="65"/>
      <c r="N73" s="65"/>
      <c r="O73" s="65"/>
      <c r="P73" s="65"/>
      <c r="Q73" s="65">
        <v>12181.72348484849</v>
      </c>
      <c r="R73" s="65">
        <v>12181.72348484849</v>
      </c>
      <c r="S73" s="65">
        <v>12181.72348484849</v>
      </c>
      <c r="T73" s="65">
        <v>12181.72348484849</v>
      </c>
      <c r="U73" s="65">
        <v>12181.72348484849</v>
      </c>
      <c r="V73" s="65">
        <v>12181.72348484849</v>
      </c>
      <c r="W73" s="67">
        <f t="shared" si="1"/>
        <v>73090.340909090941</v>
      </c>
      <c r="X73" s="36"/>
      <c r="Z73" s="122"/>
    </row>
    <row r="74" spans="1:26" x14ac:dyDescent="0.2">
      <c r="A74" s="76"/>
      <c r="B74" s="24">
        <v>60</v>
      </c>
      <c r="C74" s="105" t="s">
        <v>3004</v>
      </c>
      <c r="D74" s="105" t="s">
        <v>3004</v>
      </c>
      <c r="E74" s="58" t="s">
        <v>3005</v>
      </c>
      <c r="F74" s="69" t="s">
        <v>3004</v>
      </c>
      <c r="G74" s="69" t="s">
        <v>3004</v>
      </c>
      <c r="H74" s="58" t="s">
        <v>3005</v>
      </c>
      <c r="I74" s="104" t="s">
        <v>2964</v>
      </c>
      <c r="J74" s="68" t="s">
        <v>1217</v>
      </c>
      <c r="K74" s="65"/>
      <c r="L74" s="65"/>
      <c r="M74" s="65"/>
      <c r="N74" s="65"/>
      <c r="O74" s="65"/>
      <c r="P74" s="65"/>
      <c r="Q74" s="65">
        <v>25339.646464646474</v>
      </c>
      <c r="R74" s="65">
        <v>25339.646464646474</v>
      </c>
      <c r="S74" s="65">
        <v>25339.646464646474</v>
      </c>
      <c r="T74" s="65">
        <v>25339.646464646474</v>
      </c>
      <c r="U74" s="65">
        <v>25339.646464646474</v>
      </c>
      <c r="V74" s="65">
        <v>25339.646464646474</v>
      </c>
      <c r="W74" s="67">
        <f t="shared" si="1"/>
        <v>152037.87878787884</v>
      </c>
      <c r="X74" s="36"/>
      <c r="Z74" s="122"/>
    </row>
    <row r="75" spans="1:26" x14ac:dyDescent="0.2">
      <c r="A75" s="76"/>
      <c r="B75" s="24">
        <v>61</v>
      </c>
      <c r="C75" s="105" t="s">
        <v>3006</v>
      </c>
      <c r="D75" s="105" t="s">
        <v>3006</v>
      </c>
      <c r="E75" s="58" t="s">
        <v>3007</v>
      </c>
      <c r="F75" s="69" t="s">
        <v>3006</v>
      </c>
      <c r="G75" s="69" t="s">
        <v>3006</v>
      </c>
      <c r="H75" s="58" t="s">
        <v>3007</v>
      </c>
      <c r="I75" s="104" t="s">
        <v>2964</v>
      </c>
      <c r="J75" s="68" t="s">
        <v>1217</v>
      </c>
      <c r="K75" s="65"/>
      <c r="L75" s="65"/>
      <c r="M75" s="65"/>
      <c r="N75" s="65"/>
      <c r="O75" s="65"/>
      <c r="P75" s="65"/>
      <c r="Q75" s="65">
        <v>10374.71590909091</v>
      </c>
      <c r="R75" s="65">
        <v>10374.71590909091</v>
      </c>
      <c r="S75" s="65">
        <v>10374.71590909091</v>
      </c>
      <c r="T75" s="65">
        <v>10374.71590909091</v>
      </c>
      <c r="U75" s="65">
        <v>10374.71590909091</v>
      </c>
      <c r="V75" s="65">
        <v>10374.71590909091</v>
      </c>
      <c r="W75" s="67">
        <f t="shared" si="1"/>
        <v>62248.295454545463</v>
      </c>
      <c r="X75" s="36"/>
      <c r="Z75" s="122"/>
    </row>
    <row r="76" spans="1:26" x14ac:dyDescent="0.2">
      <c r="A76" s="76"/>
      <c r="B76" s="24">
        <v>62</v>
      </c>
      <c r="C76" s="105" t="s">
        <v>3008</v>
      </c>
      <c r="D76" s="105" t="s">
        <v>3008</v>
      </c>
      <c r="E76" s="58" t="s">
        <v>3009</v>
      </c>
      <c r="F76" s="69" t="s">
        <v>3008</v>
      </c>
      <c r="G76" s="69" t="s">
        <v>3008</v>
      </c>
      <c r="H76" s="58" t="s">
        <v>3009</v>
      </c>
      <c r="I76" s="104" t="s">
        <v>2964</v>
      </c>
      <c r="J76" s="68" t="s">
        <v>1217</v>
      </c>
      <c r="K76" s="65"/>
      <c r="L76" s="65"/>
      <c r="M76" s="65"/>
      <c r="N76" s="65"/>
      <c r="O76" s="65"/>
      <c r="P76" s="65"/>
      <c r="Q76" s="65">
        <v>3780.1767676767686</v>
      </c>
      <c r="R76" s="65">
        <v>3780.1767676767686</v>
      </c>
      <c r="S76" s="65">
        <v>3780.1767676767686</v>
      </c>
      <c r="T76" s="65">
        <v>3780.1767676767686</v>
      </c>
      <c r="U76" s="65">
        <v>3780.1767676767686</v>
      </c>
      <c r="V76" s="65">
        <v>3780.1767676767686</v>
      </c>
      <c r="W76" s="67">
        <f t="shared" si="1"/>
        <v>22681.060606060615</v>
      </c>
      <c r="X76" s="36"/>
      <c r="Z76" s="122"/>
    </row>
    <row r="77" spans="1:26" x14ac:dyDescent="0.2">
      <c r="A77" s="76"/>
      <c r="B77" s="24">
        <v>63</v>
      </c>
      <c r="C77" s="105" t="s">
        <v>3010</v>
      </c>
      <c r="D77" s="105" t="s">
        <v>3010</v>
      </c>
      <c r="E77" s="58" t="s">
        <v>3011</v>
      </c>
      <c r="F77" s="69" t="s">
        <v>3010</v>
      </c>
      <c r="G77" s="69" t="s">
        <v>3010</v>
      </c>
      <c r="H77" s="58" t="s">
        <v>3011</v>
      </c>
      <c r="I77" s="104" t="s">
        <v>2964</v>
      </c>
      <c r="J77" s="68" t="s">
        <v>1217</v>
      </c>
      <c r="K77" s="65"/>
      <c r="L77" s="65"/>
      <c r="M77" s="65"/>
      <c r="N77" s="65"/>
      <c r="O77" s="65"/>
      <c r="P77" s="65"/>
      <c r="Q77" s="65"/>
      <c r="R77" s="65">
        <v>12786.136363636371</v>
      </c>
      <c r="S77" s="65">
        <v>12786.136363636371</v>
      </c>
      <c r="T77" s="65">
        <v>12786.136363636371</v>
      </c>
      <c r="U77" s="65">
        <v>12786.136363636371</v>
      </c>
      <c r="V77" s="65">
        <v>12786.136363636371</v>
      </c>
      <c r="W77" s="67">
        <f t="shared" si="1"/>
        <v>63930.681818181853</v>
      </c>
      <c r="X77" s="36"/>
      <c r="Z77" s="122"/>
    </row>
    <row r="78" spans="1:26" x14ac:dyDescent="0.2">
      <c r="A78" s="76"/>
      <c r="B78" s="24">
        <v>64</v>
      </c>
      <c r="C78" s="105" t="s">
        <v>3012</v>
      </c>
      <c r="D78" s="105" t="s">
        <v>3012</v>
      </c>
      <c r="E78" s="58" t="s">
        <v>3013</v>
      </c>
      <c r="F78" s="69" t="s">
        <v>3012</v>
      </c>
      <c r="G78" s="69" t="s">
        <v>3012</v>
      </c>
      <c r="H78" s="58" t="s">
        <v>3013</v>
      </c>
      <c r="I78" s="104" t="s">
        <v>2973</v>
      </c>
      <c r="J78" s="68" t="s">
        <v>1217</v>
      </c>
      <c r="K78" s="65"/>
      <c r="L78" s="65"/>
      <c r="M78" s="65"/>
      <c r="N78" s="65"/>
      <c r="O78" s="65"/>
      <c r="P78" s="65"/>
      <c r="Q78" s="65">
        <v>33533.491161616163</v>
      </c>
      <c r="R78" s="65">
        <v>33533.491161616163</v>
      </c>
      <c r="S78" s="65">
        <v>33533.491161616163</v>
      </c>
      <c r="T78" s="65">
        <v>33533.491161616163</v>
      </c>
      <c r="U78" s="65">
        <v>33533.491161616163</v>
      </c>
      <c r="V78" s="65">
        <v>33533.491161616163</v>
      </c>
      <c r="W78" s="67">
        <f t="shared" ref="W78:W141" si="2">SUM(K78:V78)</f>
        <v>201200.94696969699</v>
      </c>
      <c r="X78" s="36"/>
      <c r="Z78" s="122"/>
    </row>
    <row r="79" spans="1:26" x14ac:dyDescent="0.2">
      <c r="A79" s="76"/>
      <c r="B79" s="24">
        <v>65</v>
      </c>
      <c r="C79" s="105" t="s">
        <v>3014</v>
      </c>
      <c r="D79" s="105" t="s">
        <v>3014</v>
      </c>
      <c r="E79" s="58" t="s">
        <v>3015</v>
      </c>
      <c r="F79" s="69" t="s">
        <v>3014</v>
      </c>
      <c r="G79" s="69" t="s">
        <v>3014</v>
      </c>
      <c r="H79" s="58" t="s">
        <v>3015</v>
      </c>
      <c r="I79" s="104" t="s">
        <v>2973</v>
      </c>
      <c r="J79" s="68" t="s">
        <v>1217</v>
      </c>
      <c r="K79" s="65"/>
      <c r="L79" s="65"/>
      <c r="M79" s="65"/>
      <c r="N79" s="65"/>
      <c r="O79" s="65"/>
      <c r="P79" s="65"/>
      <c r="Q79" s="65">
        <v>13230.618686868687</v>
      </c>
      <c r="R79" s="65">
        <v>13230.618686868687</v>
      </c>
      <c r="S79" s="65">
        <v>13230.618686868687</v>
      </c>
      <c r="T79" s="65">
        <v>13230.618686868687</v>
      </c>
      <c r="U79" s="65">
        <v>13230.618686868687</v>
      </c>
      <c r="V79" s="65">
        <v>13230.618686868687</v>
      </c>
      <c r="W79" s="67">
        <f t="shared" si="2"/>
        <v>79383.712121212127</v>
      </c>
      <c r="X79" s="36"/>
      <c r="Z79" s="122"/>
    </row>
    <row r="80" spans="1:26" x14ac:dyDescent="0.2">
      <c r="A80" s="76"/>
      <c r="B80" s="24">
        <v>66</v>
      </c>
      <c r="C80" s="105" t="s">
        <v>3016</v>
      </c>
      <c r="D80" s="105" t="s">
        <v>3016</v>
      </c>
      <c r="E80" s="58" t="s">
        <v>3017</v>
      </c>
      <c r="F80" s="69" t="s">
        <v>3016</v>
      </c>
      <c r="G80" s="69" t="s">
        <v>3016</v>
      </c>
      <c r="H80" s="58" t="s">
        <v>3017</v>
      </c>
      <c r="I80" s="104" t="s">
        <v>2973</v>
      </c>
      <c r="J80" s="68" t="s">
        <v>1217</v>
      </c>
      <c r="K80" s="65"/>
      <c r="L80" s="65"/>
      <c r="M80" s="65"/>
      <c r="N80" s="65"/>
      <c r="O80" s="65"/>
      <c r="P80" s="65"/>
      <c r="Q80" s="65">
        <v>24633.459595959594</v>
      </c>
      <c r="R80" s="65">
        <v>24633.459595959594</v>
      </c>
      <c r="S80" s="65">
        <v>24633.459595959594</v>
      </c>
      <c r="T80" s="65">
        <v>24633.459595959594</v>
      </c>
      <c r="U80" s="65">
        <v>24633.459595959594</v>
      </c>
      <c r="V80" s="65">
        <v>24633.459595959594</v>
      </c>
      <c r="W80" s="67">
        <f t="shared" si="2"/>
        <v>147800.75757575757</v>
      </c>
      <c r="X80" s="36"/>
      <c r="Z80" s="122"/>
    </row>
    <row r="81" spans="1:26" x14ac:dyDescent="0.2">
      <c r="A81" s="76"/>
      <c r="B81" s="24">
        <v>67</v>
      </c>
      <c r="C81" s="105" t="s">
        <v>3018</v>
      </c>
      <c r="D81" s="105" t="s">
        <v>3018</v>
      </c>
      <c r="E81" s="58" t="s">
        <v>3019</v>
      </c>
      <c r="F81" s="69" t="s">
        <v>3018</v>
      </c>
      <c r="G81" s="69" t="s">
        <v>3018</v>
      </c>
      <c r="H81" s="58" t="s">
        <v>3019</v>
      </c>
      <c r="I81" s="104" t="s">
        <v>2973</v>
      </c>
      <c r="J81" s="68" t="s">
        <v>1217</v>
      </c>
      <c r="K81" s="65"/>
      <c r="L81" s="65"/>
      <c r="M81" s="65"/>
      <c r="N81" s="65"/>
      <c r="O81" s="65"/>
      <c r="P81" s="65"/>
      <c r="Q81" s="65">
        <v>50824.684343434346</v>
      </c>
      <c r="R81" s="65">
        <v>50824.684343434346</v>
      </c>
      <c r="S81" s="65">
        <v>50824.684343434346</v>
      </c>
      <c r="T81" s="65">
        <v>50824.684343434346</v>
      </c>
      <c r="U81" s="65">
        <v>50824.684343434346</v>
      </c>
      <c r="V81" s="65">
        <v>50824.684343434346</v>
      </c>
      <c r="W81" s="67">
        <f t="shared" si="2"/>
        <v>304948.10606060608</v>
      </c>
      <c r="X81" s="36"/>
      <c r="Z81" s="122"/>
    </row>
    <row r="82" spans="1:26" x14ac:dyDescent="0.2">
      <c r="A82" s="76"/>
      <c r="B82" s="24">
        <v>68</v>
      </c>
      <c r="C82" s="105" t="s">
        <v>3020</v>
      </c>
      <c r="D82" s="105" t="s">
        <v>3020</v>
      </c>
      <c r="E82" s="58" t="s">
        <v>3021</v>
      </c>
      <c r="F82" s="69" t="s">
        <v>3020</v>
      </c>
      <c r="G82" s="69" t="s">
        <v>3020</v>
      </c>
      <c r="H82" s="58" t="s">
        <v>3021</v>
      </c>
      <c r="I82" s="104" t="s">
        <v>2973</v>
      </c>
      <c r="J82" s="68" t="s">
        <v>1217</v>
      </c>
      <c r="K82" s="65"/>
      <c r="L82" s="65"/>
      <c r="M82" s="65"/>
      <c r="N82" s="65"/>
      <c r="O82" s="65"/>
      <c r="P82" s="65"/>
      <c r="Q82" s="65">
        <v>9367.3611111111113</v>
      </c>
      <c r="R82" s="65">
        <v>9367.3611111111113</v>
      </c>
      <c r="S82" s="65">
        <v>9367.3611111111113</v>
      </c>
      <c r="T82" s="65">
        <v>9367.3611111111113</v>
      </c>
      <c r="U82" s="65">
        <v>9367.3611111111113</v>
      </c>
      <c r="V82" s="65">
        <v>9367.3611111111113</v>
      </c>
      <c r="W82" s="67">
        <f t="shared" si="2"/>
        <v>56204.166666666664</v>
      </c>
      <c r="X82" s="36"/>
      <c r="Z82" s="122"/>
    </row>
    <row r="83" spans="1:26" x14ac:dyDescent="0.2">
      <c r="A83" s="76"/>
      <c r="B83" s="24">
        <v>69</v>
      </c>
      <c r="C83" s="105" t="s">
        <v>3022</v>
      </c>
      <c r="D83" s="105" t="s">
        <v>3022</v>
      </c>
      <c r="E83" s="58" t="s">
        <v>3023</v>
      </c>
      <c r="F83" s="69" t="s">
        <v>3022</v>
      </c>
      <c r="G83" s="69" t="s">
        <v>3022</v>
      </c>
      <c r="H83" s="58" t="s">
        <v>3023</v>
      </c>
      <c r="I83" s="104" t="s">
        <v>2973</v>
      </c>
      <c r="J83" s="68" t="s">
        <v>1217</v>
      </c>
      <c r="K83" s="65"/>
      <c r="L83" s="65"/>
      <c r="M83" s="65"/>
      <c r="N83" s="65"/>
      <c r="O83" s="65"/>
      <c r="P83" s="65"/>
      <c r="Q83" s="65">
        <v>18963.194444444445</v>
      </c>
      <c r="R83" s="65">
        <v>18963.194444444445</v>
      </c>
      <c r="S83" s="65">
        <v>18963.194444444445</v>
      </c>
      <c r="T83" s="65">
        <v>18963.194444444445</v>
      </c>
      <c r="U83" s="65">
        <v>18963.194444444445</v>
      </c>
      <c r="V83" s="65">
        <v>18963.194444444445</v>
      </c>
      <c r="W83" s="67">
        <f t="shared" si="2"/>
        <v>113779.16666666666</v>
      </c>
      <c r="X83" s="36"/>
      <c r="Z83" s="122"/>
    </row>
    <row r="84" spans="1:26" x14ac:dyDescent="0.2">
      <c r="A84" s="76"/>
      <c r="B84" s="24">
        <v>70</v>
      </c>
      <c r="C84" s="105" t="s">
        <v>3024</v>
      </c>
      <c r="D84" s="105" t="s">
        <v>3024</v>
      </c>
      <c r="E84" s="58" t="s">
        <v>3025</v>
      </c>
      <c r="F84" s="69" t="s">
        <v>3024</v>
      </c>
      <c r="G84" s="69" t="s">
        <v>3024</v>
      </c>
      <c r="H84" s="58" t="s">
        <v>3025</v>
      </c>
      <c r="I84" s="104" t="s">
        <v>2973</v>
      </c>
      <c r="J84" s="68" t="s">
        <v>1217</v>
      </c>
      <c r="K84" s="65"/>
      <c r="L84" s="65"/>
      <c r="M84" s="65"/>
      <c r="N84" s="65"/>
      <c r="O84" s="65"/>
      <c r="P84" s="65"/>
      <c r="Q84" s="65">
        <v>11247.064393939394</v>
      </c>
      <c r="R84" s="65">
        <v>11247.064393939394</v>
      </c>
      <c r="S84" s="65">
        <v>11247.064393939394</v>
      </c>
      <c r="T84" s="65">
        <v>11247.064393939394</v>
      </c>
      <c r="U84" s="65">
        <v>11247.064393939394</v>
      </c>
      <c r="V84" s="65">
        <v>11247.064393939394</v>
      </c>
      <c r="W84" s="67">
        <f t="shared" si="2"/>
        <v>67482.386363636368</v>
      </c>
      <c r="X84" s="36"/>
      <c r="Z84" s="122"/>
    </row>
    <row r="85" spans="1:26" x14ac:dyDescent="0.2">
      <c r="A85" s="76"/>
      <c r="B85" s="24">
        <v>71</v>
      </c>
      <c r="C85" s="105" t="s">
        <v>3026</v>
      </c>
      <c r="D85" s="105" t="s">
        <v>3026</v>
      </c>
      <c r="E85" s="58" t="s">
        <v>3027</v>
      </c>
      <c r="F85" s="69" t="s">
        <v>3026</v>
      </c>
      <c r="G85" s="69" t="s">
        <v>3026</v>
      </c>
      <c r="H85" s="58" t="s">
        <v>3027</v>
      </c>
      <c r="I85" s="104" t="s">
        <v>2973</v>
      </c>
      <c r="J85" s="68" t="s">
        <v>1217</v>
      </c>
      <c r="K85" s="65"/>
      <c r="L85" s="65"/>
      <c r="M85" s="65"/>
      <c r="N85" s="65"/>
      <c r="O85" s="65"/>
      <c r="P85" s="65"/>
      <c r="Q85" s="65">
        <v>13646.022727272728</v>
      </c>
      <c r="R85" s="65">
        <v>13646.022727272728</v>
      </c>
      <c r="S85" s="65">
        <v>13646.022727272728</v>
      </c>
      <c r="T85" s="65">
        <v>13646.022727272728</v>
      </c>
      <c r="U85" s="65">
        <v>13646.022727272728</v>
      </c>
      <c r="V85" s="65">
        <v>13646.022727272728</v>
      </c>
      <c r="W85" s="67">
        <f t="shared" si="2"/>
        <v>81876.136363636382</v>
      </c>
      <c r="X85" s="36"/>
      <c r="Z85" s="122"/>
    </row>
    <row r="86" spans="1:26" x14ac:dyDescent="0.2">
      <c r="A86" s="76"/>
      <c r="B86" s="24">
        <v>72</v>
      </c>
      <c r="C86" s="105" t="s">
        <v>3028</v>
      </c>
      <c r="D86" s="105" t="s">
        <v>3028</v>
      </c>
      <c r="E86" s="58" t="s">
        <v>3029</v>
      </c>
      <c r="F86" s="69" t="s">
        <v>3028</v>
      </c>
      <c r="G86" s="69" t="s">
        <v>3028</v>
      </c>
      <c r="H86" s="58" t="s">
        <v>3029</v>
      </c>
      <c r="I86" s="104" t="s">
        <v>2973</v>
      </c>
      <c r="J86" s="68" t="s">
        <v>1217</v>
      </c>
      <c r="K86" s="65"/>
      <c r="L86" s="65"/>
      <c r="M86" s="65"/>
      <c r="N86" s="65"/>
      <c r="O86" s="65"/>
      <c r="P86" s="65"/>
      <c r="Q86" s="65"/>
      <c r="R86" s="65">
        <v>6218.5984848484859</v>
      </c>
      <c r="S86" s="65">
        <v>6218.5984848484859</v>
      </c>
      <c r="T86" s="65">
        <v>6218.5984848484859</v>
      </c>
      <c r="U86" s="65">
        <v>6218.5984848484859</v>
      </c>
      <c r="V86" s="65">
        <v>6218.5984848484859</v>
      </c>
      <c r="W86" s="67">
        <f t="shared" si="2"/>
        <v>31092.992424242431</v>
      </c>
      <c r="X86" s="36"/>
      <c r="Z86" s="122"/>
    </row>
    <row r="87" spans="1:26" x14ac:dyDescent="0.2">
      <c r="A87" s="76"/>
      <c r="B87" s="24">
        <v>73</v>
      </c>
      <c r="C87" s="105" t="s">
        <v>3030</v>
      </c>
      <c r="D87" s="105" t="s">
        <v>3030</v>
      </c>
      <c r="E87" s="58" t="s">
        <v>3031</v>
      </c>
      <c r="F87" s="69" t="s">
        <v>3030</v>
      </c>
      <c r="G87" s="69" t="s">
        <v>3030</v>
      </c>
      <c r="H87" s="58" t="s">
        <v>3031</v>
      </c>
      <c r="I87" s="104" t="s">
        <v>2973</v>
      </c>
      <c r="J87" s="68" t="s">
        <v>1217</v>
      </c>
      <c r="K87" s="65"/>
      <c r="L87" s="65"/>
      <c r="M87" s="65"/>
      <c r="N87" s="65"/>
      <c r="O87" s="65"/>
      <c r="P87" s="65"/>
      <c r="Q87" s="65">
        <v>33824.273989898997</v>
      </c>
      <c r="R87" s="65">
        <v>33824.273989898997</v>
      </c>
      <c r="S87" s="65">
        <v>33824.273989898997</v>
      </c>
      <c r="T87" s="65">
        <v>33824.273989898997</v>
      </c>
      <c r="U87" s="65">
        <v>33824.273989898997</v>
      </c>
      <c r="V87" s="65">
        <v>33824.273989898997</v>
      </c>
      <c r="W87" s="67">
        <f t="shared" si="2"/>
        <v>202945.64393939398</v>
      </c>
      <c r="X87" s="36"/>
      <c r="Z87" s="122"/>
    </row>
    <row r="88" spans="1:26" x14ac:dyDescent="0.2">
      <c r="A88" s="76"/>
      <c r="B88" s="24">
        <v>74</v>
      </c>
      <c r="C88" s="105" t="s">
        <v>3032</v>
      </c>
      <c r="D88" s="105" t="s">
        <v>3032</v>
      </c>
      <c r="E88" s="58" t="s">
        <v>3033</v>
      </c>
      <c r="F88" s="69" t="s">
        <v>3032</v>
      </c>
      <c r="G88" s="69" t="s">
        <v>3032</v>
      </c>
      <c r="H88" s="58" t="s">
        <v>3033</v>
      </c>
      <c r="I88" s="104" t="s">
        <v>2973</v>
      </c>
      <c r="J88" s="68" t="s">
        <v>1217</v>
      </c>
      <c r="K88" s="65"/>
      <c r="L88" s="65"/>
      <c r="M88" s="65"/>
      <c r="N88" s="65"/>
      <c r="O88" s="65"/>
      <c r="P88" s="65"/>
      <c r="Q88" s="65">
        <v>10395.486111111111</v>
      </c>
      <c r="R88" s="65">
        <v>10395.486111111111</v>
      </c>
      <c r="S88" s="65">
        <v>10395.486111111111</v>
      </c>
      <c r="T88" s="65">
        <v>10395.486111111111</v>
      </c>
      <c r="U88" s="65">
        <v>10395.486111111111</v>
      </c>
      <c r="V88" s="65">
        <v>10395.486111111111</v>
      </c>
      <c r="W88" s="67">
        <f t="shared" si="2"/>
        <v>62372.916666666664</v>
      </c>
      <c r="X88" s="36"/>
      <c r="Z88" s="122"/>
    </row>
    <row r="89" spans="1:26" x14ac:dyDescent="0.2">
      <c r="A89" s="76"/>
      <c r="B89" s="24">
        <v>75</v>
      </c>
      <c r="C89" s="105" t="s">
        <v>3034</v>
      </c>
      <c r="D89" s="105" t="s">
        <v>3034</v>
      </c>
      <c r="E89" s="58" t="s">
        <v>3035</v>
      </c>
      <c r="F89" s="69" t="s">
        <v>3034</v>
      </c>
      <c r="G89" s="69" t="s">
        <v>3034</v>
      </c>
      <c r="H89" s="58" t="s">
        <v>3035</v>
      </c>
      <c r="I89" s="104" t="s">
        <v>2973</v>
      </c>
      <c r="J89" s="68" t="s">
        <v>1217</v>
      </c>
      <c r="K89" s="65"/>
      <c r="L89" s="65"/>
      <c r="M89" s="65"/>
      <c r="N89" s="65"/>
      <c r="O89" s="65"/>
      <c r="P89" s="65"/>
      <c r="Q89" s="65"/>
      <c r="R89" s="65"/>
      <c r="S89" s="65"/>
      <c r="T89" s="65">
        <v>24945.012626262618</v>
      </c>
      <c r="U89" s="65">
        <v>24945.012626262618</v>
      </c>
      <c r="V89" s="65">
        <v>24945.012626262618</v>
      </c>
      <c r="W89" s="67">
        <f t="shared" si="2"/>
        <v>74835.037878787858</v>
      </c>
      <c r="X89" s="36"/>
      <c r="Z89" s="122"/>
    </row>
    <row r="90" spans="1:26" x14ac:dyDescent="0.2">
      <c r="A90" s="76"/>
      <c r="B90" s="24">
        <v>76</v>
      </c>
      <c r="C90" s="105" t="s">
        <v>3036</v>
      </c>
      <c r="D90" s="105" t="s">
        <v>3036</v>
      </c>
      <c r="E90" s="58" t="s">
        <v>3037</v>
      </c>
      <c r="F90" s="69" t="s">
        <v>3036</v>
      </c>
      <c r="G90" s="69" t="s">
        <v>3036</v>
      </c>
      <c r="H90" s="58" t="s">
        <v>3037</v>
      </c>
      <c r="I90" s="104" t="s">
        <v>2973</v>
      </c>
      <c r="J90" s="68" t="s">
        <v>1217</v>
      </c>
      <c r="K90" s="65"/>
      <c r="L90" s="65"/>
      <c r="M90" s="65"/>
      <c r="N90" s="65"/>
      <c r="O90" s="65"/>
      <c r="P90" s="65"/>
      <c r="Q90" s="65"/>
      <c r="R90" s="65"/>
      <c r="S90" s="65">
        <v>11356.107954545454</v>
      </c>
      <c r="T90" s="65">
        <v>11356.107954545454</v>
      </c>
      <c r="U90" s="65">
        <v>11356.107954545454</v>
      </c>
      <c r="V90" s="65">
        <v>11356.107954545454</v>
      </c>
      <c r="W90" s="67">
        <f t="shared" si="2"/>
        <v>45424.431818181816</v>
      </c>
      <c r="X90" s="36"/>
      <c r="Z90" s="122"/>
    </row>
    <row r="91" spans="1:26" x14ac:dyDescent="0.2">
      <c r="A91" s="76"/>
      <c r="B91" s="24">
        <v>77</v>
      </c>
      <c r="C91" s="105" t="s">
        <v>3038</v>
      </c>
      <c r="D91" s="105" t="s">
        <v>3038</v>
      </c>
      <c r="E91" s="58" t="s">
        <v>3039</v>
      </c>
      <c r="F91" s="69" t="s">
        <v>3038</v>
      </c>
      <c r="G91" s="69" t="s">
        <v>3038</v>
      </c>
      <c r="H91" s="58" t="s">
        <v>3039</v>
      </c>
      <c r="I91" s="104" t="s">
        <v>2973</v>
      </c>
      <c r="J91" s="68" t="s">
        <v>1217</v>
      </c>
      <c r="K91" s="65"/>
      <c r="L91" s="65"/>
      <c r="M91" s="65"/>
      <c r="N91" s="65"/>
      <c r="O91" s="65"/>
      <c r="P91" s="65"/>
      <c r="Q91" s="65">
        <v>13272.159090909094</v>
      </c>
      <c r="R91" s="65">
        <v>13272.159090909094</v>
      </c>
      <c r="S91" s="65">
        <v>13272.159090909094</v>
      </c>
      <c r="T91" s="65">
        <v>13272.159090909094</v>
      </c>
      <c r="U91" s="65">
        <v>13272.159090909094</v>
      </c>
      <c r="V91" s="65">
        <v>13272.159090909094</v>
      </c>
      <c r="W91" s="67">
        <f t="shared" si="2"/>
        <v>79632.954545454559</v>
      </c>
      <c r="X91" s="36"/>
      <c r="Z91" s="122"/>
    </row>
    <row r="92" spans="1:26" x14ac:dyDescent="0.2">
      <c r="A92" s="76"/>
      <c r="B92" s="24">
        <v>78</v>
      </c>
      <c r="C92" s="105" t="s">
        <v>3040</v>
      </c>
      <c r="D92" s="105" t="s">
        <v>3040</v>
      </c>
      <c r="E92" s="58" t="s">
        <v>3041</v>
      </c>
      <c r="F92" s="69" t="s">
        <v>3040</v>
      </c>
      <c r="G92" s="69" t="s">
        <v>3040</v>
      </c>
      <c r="H92" s="58" t="s">
        <v>3041</v>
      </c>
      <c r="I92" s="104" t="s">
        <v>2973</v>
      </c>
      <c r="J92" s="68" t="s">
        <v>1217</v>
      </c>
      <c r="K92" s="65"/>
      <c r="L92" s="65"/>
      <c r="M92" s="65"/>
      <c r="N92" s="65"/>
      <c r="O92" s="65"/>
      <c r="P92" s="65"/>
      <c r="Q92" s="65">
        <v>5514.4886363636369</v>
      </c>
      <c r="R92" s="65">
        <v>5514.4886363636369</v>
      </c>
      <c r="S92" s="65">
        <v>5514.4886363636369</v>
      </c>
      <c r="T92" s="65">
        <v>5514.4886363636369</v>
      </c>
      <c r="U92" s="65">
        <v>5514.4886363636369</v>
      </c>
      <c r="V92" s="65">
        <v>5514.4886363636369</v>
      </c>
      <c r="W92" s="67">
        <f t="shared" si="2"/>
        <v>33086.931818181823</v>
      </c>
      <c r="X92" s="36"/>
      <c r="Z92" s="122"/>
    </row>
    <row r="93" spans="1:26" x14ac:dyDescent="0.2">
      <c r="A93" s="76"/>
      <c r="B93" s="24">
        <v>79</v>
      </c>
      <c r="C93" s="105" t="s">
        <v>3042</v>
      </c>
      <c r="D93" s="105" t="s">
        <v>3042</v>
      </c>
      <c r="E93" s="58" t="s">
        <v>3043</v>
      </c>
      <c r="F93" s="69" t="s">
        <v>3042</v>
      </c>
      <c r="G93" s="69" t="s">
        <v>3042</v>
      </c>
      <c r="H93" s="58" t="s">
        <v>3043</v>
      </c>
      <c r="I93" s="104" t="s">
        <v>3044</v>
      </c>
      <c r="J93" s="68" t="s">
        <v>1217</v>
      </c>
      <c r="K93" s="65"/>
      <c r="L93" s="65"/>
      <c r="M93" s="65"/>
      <c r="N93" s="65"/>
      <c r="O93" s="65"/>
      <c r="P93" s="65"/>
      <c r="Q93" s="65">
        <v>30719.128787878788</v>
      </c>
      <c r="R93" s="65">
        <v>30719.128787878788</v>
      </c>
      <c r="S93" s="65">
        <v>30719.128787878788</v>
      </c>
      <c r="T93" s="65">
        <v>30719.128787878788</v>
      </c>
      <c r="U93" s="65">
        <v>30719.128787878788</v>
      </c>
      <c r="V93" s="65">
        <v>30719.128787878788</v>
      </c>
      <c r="W93" s="67">
        <f t="shared" si="2"/>
        <v>184314.77272727274</v>
      </c>
      <c r="X93" s="36"/>
      <c r="Z93" s="122"/>
    </row>
    <row r="94" spans="1:26" x14ac:dyDescent="0.2">
      <c r="A94" s="76"/>
      <c r="B94" s="24">
        <v>80</v>
      </c>
      <c r="C94" s="105" t="s">
        <v>3045</v>
      </c>
      <c r="D94" s="105" t="s">
        <v>3045</v>
      </c>
      <c r="E94" s="58" t="s">
        <v>3046</v>
      </c>
      <c r="F94" s="69" t="s">
        <v>3045</v>
      </c>
      <c r="G94" s="69" t="s">
        <v>3045</v>
      </c>
      <c r="H94" s="58" t="s">
        <v>3046</v>
      </c>
      <c r="I94" s="104" t="s">
        <v>3044</v>
      </c>
      <c r="J94" s="68" t="s">
        <v>1217</v>
      </c>
      <c r="K94" s="65"/>
      <c r="L94" s="65"/>
      <c r="M94" s="65"/>
      <c r="N94" s="65"/>
      <c r="O94" s="65"/>
      <c r="P94" s="65"/>
      <c r="Q94" s="65">
        <v>17509.280303030311</v>
      </c>
      <c r="R94" s="65">
        <v>17509.280303030311</v>
      </c>
      <c r="S94" s="65">
        <v>17509.280303030311</v>
      </c>
      <c r="T94" s="65">
        <v>17509.280303030311</v>
      </c>
      <c r="U94" s="65">
        <v>17509.280303030311</v>
      </c>
      <c r="V94" s="65">
        <v>17509.280303030311</v>
      </c>
      <c r="W94" s="67">
        <f t="shared" si="2"/>
        <v>105055.68181818185</v>
      </c>
      <c r="X94" s="36"/>
      <c r="Z94" s="122"/>
    </row>
    <row r="95" spans="1:26" x14ac:dyDescent="0.2">
      <c r="A95" s="76"/>
      <c r="B95" s="24">
        <v>81</v>
      </c>
      <c r="C95" s="105" t="s">
        <v>3047</v>
      </c>
      <c r="D95" s="105" t="s">
        <v>3047</v>
      </c>
      <c r="E95" s="58" t="s">
        <v>3048</v>
      </c>
      <c r="F95" s="69" t="s">
        <v>3047</v>
      </c>
      <c r="G95" s="69" t="s">
        <v>3047</v>
      </c>
      <c r="H95" s="58" t="s">
        <v>3048</v>
      </c>
      <c r="I95" s="104" t="s">
        <v>3044</v>
      </c>
      <c r="J95" s="68" t="s">
        <v>1217</v>
      </c>
      <c r="K95" s="65"/>
      <c r="L95" s="65"/>
      <c r="M95" s="65"/>
      <c r="N95" s="65"/>
      <c r="O95" s="65"/>
      <c r="P95" s="65"/>
      <c r="Q95" s="65">
        <v>11101.672979797979</v>
      </c>
      <c r="R95" s="65">
        <v>11101.672979797979</v>
      </c>
      <c r="S95" s="65">
        <v>11101.672979797979</v>
      </c>
      <c r="T95" s="65">
        <v>11101.672979797979</v>
      </c>
      <c r="U95" s="65">
        <v>11101.672979797979</v>
      </c>
      <c r="V95" s="65">
        <v>11101.672979797979</v>
      </c>
      <c r="W95" s="67">
        <f t="shared" si="2"/>
        <v>66610.037878787873</v>
      </c>
      <c r="X95" s="36"/>
      <c r="Z95" s="122"/>
    </row>
    <row r="96" spans="1:26" x14ac:dyDescent="0.2">
      <c r="A96" s="76"/>
      <c r="B96" s="24">
        <v>82</v>
      </c>
      <c r="C96" s="105" t="s">
        <v>3049</v>
      </c>
      <c r="D96" s="105" t="s">
        <v>3049</v>
      </c>
      <c r="E96" s="58" t="s">
        <v>3050</v>
      </c>
      <c r="F96" s="69" t="s">
        <v>3049</v>
      </c>
      <c r="G96" s="69" t="s">
        <v>3049</v>
      </c>
      <c r="H96" s="58" t="s">
        <v>3050</v>
      </c>
      <c r="I96" s="104" t="s">
        <v>3044</v>
      </c>
      <c r="J96" s="68" t="s">
        <v>1217</v>
      </c>
      <c r="K96" s="65"/>
      <c r="L96" s="65"/>
      <c r="M96" s="65"/>
      <c r="N96" s="65"/>
      <c r="O96" s="65"/>
      <c r="P96" s="65"/>
      <c r="Q96" s="65">
        <v>20936.363636363647</v>
      </c>
      <c r="R96" s="65">
        <v>20936.363636363647</v>
      </c>
      <c r="S96" s="65">
        <v>20936.363636363647</v>
      </c>
      <c r="T96" s="65">
        <v>20936.363636363647</v>
      </c>
      <c r="U96" s="65">
        <v>20936.363636363647</v>
      </c>
      <c r="V96" s="65">
        <v>20936.363636363647</v>
      </c>
      <c r="W96" s="67">
        <f t="shared" si="2"/>
        <v>125618.18181818188</v>
      </c>
      <c r="X96" s="36"/>
      <c r="Z96" s="122"/>
    </row>
    <row r="97" spans="1:26" x14ac:dyDescent="0.2">
      <c r="A97" s="76"/>
      <c r="B97" s="24">
        <v>83</v>
      </c>
      <c r="C97" s="105" t="s">
        <v>3051</v>
      </c>
      <c r="D97" s="105" t="s">
        <v>3051</v>
      </c>
      <c r="E97" s="58" t="s">
        <v>3052</v>
      </c>
      <c r="F97" s="69" t="s">
        <v>3051</v>
      </c>
      <c r="G97" s="69" t="s">
        <v>3051</v>
      </c>
      <c r="H97" s="58" t="s">
        <v>3052</v>
      </c>
      <c r="I97" s="104" t="s">
        <v>3044</v>
      </c>
      <c r="J97" s="68" t="s">
        <v>1217</v>
      </c>
      <c r="K97" s="65"/>
      <c r="L97" s="65"/>
      <c r="M97" s="65"/>
      <c r="N97" s="65"/>
      <c r="O97" s="65"/>
      <c r="P97" s="65"/>
      <c r="Q97" s="65">
        <v>25163.099747474767</v>
      </c>
      <c r="R97" s="65">
        <v>25163.099747474767</v>
      </c>
      <c r="S97" s="65">
        <v>25163.099747474767</v>
      </c>
      <c r="T97" s="65">
        <v>25163.099747474767</v>
      </c>
      <c r="U97" s="65">
        <v>25163.099747474767</v>
      </c>
      <c r="V97" s="65">
        <v>25163.099747474767</v>
      </c>
      <c r="W97" s="67">
        <f t="shared" si="2"/>
        <v>150978.5984848486</v>
      </c>
      <c r="X97" s="36"/>
      <c r="Z97" s="122"/>
    </row>
    <row r="98" spans="1:26" x14ac:dyDescent="0.2">
      <c r="A98" s="76"/>
      <c r="B98" s="24">
        <v>84</v>
      </c>
      <c r="C98" s="105" t="s">
        <v>3053</v>
      </c>
      <c r="D98" s="105" t="s">
        <v>3053</v>
      </c>
      <c r="E98" s="58" t="s">
        <v>3054</v>
      </c>
      <c r="F98" s="69" t="s">
        <v>3053</v>
      </c>
      <c r="G98" s="69" t="s">
        <v>3053</v>
      </c>
      <c r="H98" s="58" t="s">
        <v>3054</v>
      </c>
      <c r="I98" s="104" t="s">
        <v>3044</v>
      </c>
      <c r="J98" s="68" t="s">
        <v>1217</v>
      </c>
      <c r="K98" s="65"/>
      <c r="L98" s="65"/>
      <c r="M98" s="65"/>
      <c r="N98" s="65"/>
      <c r="O98" s="65"/>
      <c r="P98" s="65"/>
      <c r="Q98" s="65">
        <v>13074.842171717168</v>
      </c>
      <c r="R98" s="65">
        <v>13074.842171717168</v>
      </c>
      <c r="S98" s="65">
        <v>13074.842171717168</v>
      </c>
      <c r="T98" s="65">
        <v>13074.842171717168</v>
      </c>
      <c r="U98" s="65">
        <v>13074.842171717168</v>
      </c>
      <c r="V98" s="65">
        <v>13074.842171717168</v>
      </c>
      <c r="W98" s="67">
        <f t="shared" si="2"/>
        <v>78449.05303030301</v>
      </c>
      <c r="X98" s="36"/>
      <c r="Z98" s="122"/>
    </row>
    <row r="99" spans="1:26" x14ac:dyDescent="0.2">
      <c r="A99" s="76"/>
      <c r="B99" s="24">
        <v>85</v>
      </c>
      <c r="C99" s="105" t="s">
        <v>3055</v>
      </c>
      <c r="D99" s="105" t="s">
        <v>3055</v>
      </c>
      <c r="E99" s="58" t="s">
        <v>3056</v>
      </c>
      <c r="F99" s="69" t="s">
        <v>3055</v>
      </c>
      <c r="G99" s="69" t="s">
        <v>3055</v>
      </c>
      <c r="H99" s="58" t="s">
        <v>3056</v>
      </c>
      <c r="I99" s="104" t="s">
        <v>3044</v>
      </c>
      <c r="J99" s="68" t="s">
        <v>1217</v>
      </c>
      <c r="K99" s="65"/>
      <c r="L99" s="65"/>
      <c r="M99" s="65"/>
      <c r="N99" s="65"/>
      <c r="O99" s="65"/>
      <c r="P99" s="65"/>
      <c r="Q99" s="65"/>
      <c r="R99" s="65">
        <v>6006.7424242424231</v>
      </c>
      <c r="S99" s="65">
        <v>6006.7424242424231</v>
      </c>
      <c r="T99" s="65">
        <v>6006.7424242424231</v>
      </c>
      <c r="U99" s="65">
        <v>6006.7424242424231</v>
      </c>
      <c r="V99" s="65">
        <v>6006.7424242424231</v>
      </c>
      <c r="W99" s="67">
        <f t="shared" si="2"/>
        <v>30033.712121212116</v>
      </c>
      <c r="X99" s="36"/>
      <c r="Z99" s="122"/>
    </row>
    <row r="100" spans="1:26" x14ac:dyDescent="0.2">
      <c r="A100" s="76"/>
      <c r="B100" s="24">
        <v>86</v>
      </c>
      <c r="C100" s="105" t="s">
        <v>3057</v>
      </c>
      <c r="D100" s="105" t="s">
        <v>3057</v>
      </c>
      <c r="E100" s="58" t="s">
        <v>3058</v>
      </c>
      <c r="F100" s="69" t="s">
        <v>3057</v>
      </c>
      <c r="G100" s="69" t="s">
        <v>3057</v>
      </c>
      <c r="H100" s="58" t="s">
        <v>3058</v>
      </c>
      <c r="I100" s="104" t="s">
        <v>3044</v>
      </c>
      <c r="J100" s="68" t="s">
        <v>1217</v>
      </c>
      <c r="K100" s="65"/>
      <c r="L100" s="65"/>
      <c r="M100" s="65"/>
      <c r="N100" s="65"/>
      <c r="O100" s="65"/>
      <c r="P100" s="65"/>
      <c r="Q100" s="65">
        <v>18932.039141414141</v>
      </c>
      <c r="R100" s="65">
        <v>18932.039141414141</v>
      </c>
      <c r="S100" s="65">
        <v>18932.039141414141</v>
      </c>
      <c r="T100" s="65">
        <v>18932.039141414141</v>
      </c>
      <c r="U100" s="65">
        <v>18932.039141414141</v>
      </c>
      <c r="V100" s="65">
        <v>18932.039141414141</v>
      </c>
      <c r="W100" s="67">
        <f t="shared" si="2"/>
        <v>113592.23484848483</v>
      </c>
      <c r="X100" s="36"/>
      <c r="Z100" s="122"/>
    </row>
    <row r="101" spans="1:26" x14ac:dyDescent="0.2">
      <c r="A101" s="76"/>
      <c r="B101" s="24">
        <v>87</v>
      </c>
      <c r="C101" s="105" t="s">
        <v>3059</v>
      </c>
      <c r="D101" s="105" t="s">
        <v>3059</v>
      </c>
      <c r="E101" s="58" t="s">
        <v>3060</v>
      </c>
      <c r="F101" s="69" t="s">
        <v>3059</v>
      </c>
      <c r="G101" s="69" t="s">
        <v>3059</v>
      </c>
      <c r="H101" s="58" t="s">
        <v>3060</v>
      </c>
      <c r="I101" s="104" t="s">
        <v>3044</v>
      </c>
      <c r="J101" s="68" t="s">
        <v>1217</v>
      </c>
      <c r="K101" s="65"/>
      <c r="L101" s="65"/>
      <c r="M101" s="65"/>
      <c r="N101" s="65"/>
      <c r="O101" s="65"/>
      <c r="P101" s="65"/>
      <c r="Q101" s="65">
        <v>9170.0441919191908</v>
      </c>
      <c r="R101" s="65">
        <v>9170.0441919191908</v>
      </c>
      <c r="S101" s="65">
        <v>9170.0441919191908</v>
      </c>
      <c r="T101" s="65">
        <v>9170.0441919191908</v>
      </c>
      <c r="U101" s="65">
        <v>9170.0441919191908</v>
      </c>
      <c r="V101" s="65">
        <v>9170.0441919191908</v>
      </c>
      <c r="W101" s="67">
        <f t="shared" si="2"/>
        <v>55020.265151515152</v>
      </c>
      <c r="X101" s="36"/>
      <c r="Z101" s="122"/>
    </row>
    <row r="102" spans="1:26" x14ac:dyDescent="0.2">
      <c r="A102" s="76"/>
      <c r="B102" s="24">
        <v>88</v>
      </c>
      <c r="C102" s="105" t="s">
        <v>3061</v>
      </c>
      <c r="D102" s="105" t="s">
        <v>3061</v>
      </c>
      <c r="E102" s="58" t="s">
        <v>3062</v>
      </c>
      <c r="F102" s="69" t="s">
        <v>3061</v>
      </c>
      <c r="G102" s="69" t="s">
        <v>3061</v>
      </c>
      <c r="H102" s="58" t="s">
        <v>3062</v>
      </c>
      <c r="I102" s="104" t="s">
        <v>3044</v>
      </c>
      <c r="J102" s="68" t="s">
        <v>1217</v>
      </c>
      <c r="K102" s="65"/>
      <c r="L102" s="65"/>
      <c r="M102" s="65"/>
      <c r="N102" s="65"/>
      <c r="O102" s="65"/>
      <c r="P102" s="65"/>
      <c r="Q102" s="65"/>
      <c r="R102" s="65">
        <v>5146.8560606060601</v>
      </c>
      <c r="S102" s="65">
        <v>5146.8560606060601</v>
      </c>
      <c r="T102" s="65">
        <v>5146.8560606060601</v>
      </c>
      <c r="U102" s="65">
        <v>5146.8560606060601</v>
      </c>
      <c r="V102" s="65">
        <v>5146.8560606060601</v>
      </c>
      <c r="W102" s="67">
        <f t="shared" si="2"/>
        <v>25734.2803030303</v>
      </c>
      <c r="X102" s="36"/>
      <c r="Z102" s="122"/>
    </row>
    <row r="103" spans="1:26" x14ac:dyDescent="0.2">
      <c r="A103" s="76"/>
      <c r="B103" s="24">
        <v>89</v>
      </c>
      <c r="C103" s="105" t="s">
        <v>3063</v>
      </c>
      <c r="D103" s="105" t="s">
        <v>3063</v>
      </c>
      <c r="E103" s="58" t="s">
        <v>3064</v>
      </c>
      <c r="F103" s="69" t="s">
        <v>3063</v>
      </c>
      <c r="G103" s="69" t="s">
        <v>3063</v>
      </c>
      <c r="H103" s="58" t="s">
        <v>3064</v>
      </c>
      <c r="I103" s="104" t="s">
        <v>3044</v>
      </c>
      <c r="J103" s="68" t="s">
        <v>1217</v>
      </c>
      <c r="K103" s="65"/>
      <c r="L103" s="65"/>
      <c r="M103" s="65"/>
      <c r="N103" s="65"/>
      <c r="O103" s="65"/>
      <c r="P103" s="65"/>
      <c r="Q103" s="65">
        <v>6303.7563131313154</v>
      </c>
      <c r="R103" s="65">
        <v>6303.7563131313154</v>
      </c>
      <c r="S103" s="65">
        <v>6303.7563131313154</v>
      </c>
      <c r="T103" s="65">
        <v>6303.7563131313154</v>
      </c>
      <c r="U103" s="65">
        <v>6303.7563131313154</v>
      </c>
      <c r="V103" s="65">
        <v>6303.7563131313154</v>
      </c>
      <c r="W103" s="67">
        <f t="shared" si="2"/>
        <v>37822.537878787894</v>
      </c>
      <c r="X103" s="36"/>
      <c r="Z103" s="122"/>
    </row>
    <row r="104" spans="1:26" x14ac:dyDescent="0.2">
      <c r="A104" s="76"/>
      <c r="B104" s="24">
        <v>90</v>
      </c>
      <c r="C104" s="105" t="s">
        <v>3065</v>
      </c>
      <c r="D104" s="105" t="s">
        <v>3065</v>
      </c>
      <c r="E104" s="58" t="s">
        <v>3066</v>
      </c>
      <c r="F104" s="69" t="s">
        <v>3065</v>
      </c>
      <c r="G104" s="69" t="s">
        <v>3065</v>
      </c>
      <c r="H104" s="58" t="s">
        <v>3066</v>
      </c>
      <c r="I104" s="104" t="s">
        <v>3044</v>
      </c>
      <c r="J104" s="68" t="s">
        <v>1217</v>
      </c>
      <c r="K104" s="65"/>
      <c r="L104" s="65"/>
      <c r="M104" s="65"/>
      <c r="N104" s="65"/>
      <c r="O104" s="65"/>
      <c r="P104" s="65"/>
      <c r="Q104" s="65">
        <v>7061.8686868686855</v>
      </c>
      <c r="R104" s="65">
        <v>7061.8686868686855</v>
      </c>
      <c r="S104" s="65">
        <v>7061.8686868686855</v>
      </c>
      <c r="T104" s="65">
        <v>7061.8686868686855</v>
      </c>
      <c r="U104" s="65">
        <v>7061.8686868686855</v>
      </c>
      <c r="V104" s="65">
        <v>7061.8686868686855</v>
      </c>
      <c r="W104" s="67">
        <f t="shared" si="2"/>
        <v>42371.212121212113</v>
      </c>
      <c r="X104" s="36"/>
      <c r="Z104" s="122"/>
    </row>
    <row r="105" spans="1:26" x14ac:dyDescent="0.2">
      <c r="A105" s="76"/>
      <c r="B105" s="24">
        <v>91</v>
      </c>
      <c r="C105" s="105" t="s">
        <v>3067</v>
      </c>
      <c r="D105" s="105" t="s">
        <v>3067</v>
      </c>
      <c r="E105" s="58" t="s">
        <v>3068</v>
      </c>
      <c r="F105" s="69" t="s">
        <v>3067</v>
      </c>
      <c r="G105" s="69" t="s">
        <v>3067</v>
      </c>
      <c r="H105" s="58" t="s">
        <v>3068</v>
      </c>
      <c r="I105" s="104" t="s">
        <v>3044</v>
      </c>
      <c r="J105" s="68" t="s">
        <v>1217</v>
      </c>
      <c r="K105" s="65"/>
      <c r="L105" s="65"/>
      <c r="M105" s="65"/>
      <c r="N105" s="65"/>
      <c r="O105" s="65"/>
      <c r="P105" s="65"/>
      <c r="Q105" s="65">
        <v>11662.468434343433</v>
      </c>
      <c r="R105" s="65">
        <v>11662.468434343433</v>
      </c>
      <c r="S105" s="65">
        <v>11662.468434343433</v>
      </c>
      <c r="T105" s="65">
        <v>11662.468434343433</v>
      </c>
      <c r="U105" s="65">
        <v>11662.468434343433</v>
      </c>
      <c r="V105" s="65">
        <v>11662.468434343433</v>
      </c>
      <c r="W105" s="67">
        <f t="shared" si="2"/>
        <v>69974.810606060593</v>
      </c>
      <c r="X105" s="36"/>
      <c r="Z105" s="122"/>
    </row>
    <row r="106" spans="1:26" x14ac:dyDescent="0.2">
      <c r="A106" s="76"/>
      <c r="B106" s="24">
        <v>92</v>
      </c>
      <c r="C106" s="105" t="s">
        <v>3069</v>
      </c>
      <c r="D106" s="105" t="s">
        <v>3069</v>
      </c>
      <c r="E106" s="58" t="s">
        <v>3070</v>
      </c>
      <c r="F106" s="69" t="s">
        <v>3069</v>
      </c>
      <c r="G106" s="69" t="s">
        <v>3069</v>
      </c>
      <c r="H106" s="58" t="s">
        <v>3070</v>
      </c>
      <c r="I106" s="104" t="s">
        <v>3044</v>
      </c>
      <c r="J106" s="68" t="s">
        <v>1217</v>
      </c>
      <c r="K106" s="65"/>
      <c r="L106" s="65"/>
      <c r="M106" s="65"/>
      <c r="N106" s="65"/>
      <c r="O106" s="65"/>
      <c r="P106" s="65"/>
      <c r="Q106" s="65">
        <v>17187.34217171717</v>
      </c>
      <c r="R106" s="65">
        <v>17187.34217171717</v>
      </c>
      <c r="S106" s="65">
        <v>17187.34217171717</v>
      </c>
      <c r="T106" s="65">
        <v>17187.34217171717</v>
      </c>
      <c r="U106" s="65">
        <v>17187.34217171717</v>
      </c>
      <c r="V106" s="65">
        <v>17187.34217171717</v>
      </c>
      <c r="W106" s="67">
        <f t="shared" si="2"/>
        <v>103124.05303030302</v>
      </c>
      <c r="X106" s="36"/>
      <c r="Z106" s="122"/>
    </row>
    <row r="107" spans="1:26" x14ac:dyDescent="0.2">
      <c r="A107" s="76"/>
      <c r="B107" s="24">
        <v>93</v>
      </c>
      <c r="C107" s="105" t="s">
        <v>3071</v>
      </c>
      <c r="D107" s="105" t="s">
        <v>3071</v>
      </c>
      <c r="E107" s="58" t="s">
        <v>3072</v>
      </c>
      <c r="F107" s="69" t="s">
        <v>3071</v>
      </c>
      <c r="G107" s="69" t="s">
        <v>3071</v>
      </c>
      <c r="H107" s="58" t="s">
        <v>3072</v>
      </c>
      <c r="I107" s="104" t="s">
        <v>3044</v>
      </c>
      <c r="J107" s="68" t="s">
        <v>1217</v>
      </c>
      <c r="K107" s="65"/>
      <c r="L107" s="65"/>
      <c r="M107" s="65"/>
      <c r="N107" s="65"/>
      <c r="O107" s="65"/>
      <c r="P107" s="65"/>
      <c r="Q107" s="65">
        <v>3530.9343434343427</v>
      </c>
      <c r="R107" s="65">
        <v>3530.9343434343427</v>
      </c>
      <c r="S107" s="65">
        <v>3530.9343434343427</v>
      </c>
      <c r="T107" s="65">
        <v>3530.9343434343427</v>
      </c>
      <c r="U107" s="65">
        <v>3530.9343434343427</v>
      </c>
      <c r="V107" s="65">
        <v>3530.9343434343427</v>
      </c>
      <c r="W107" s="67">
        <f t="shared" si="2"/>
        <v>21185.606060606056</v>
      </c>
      <c r="X107" s="36"/>
      <c r="Z107" s="122"/>
    </row>
    <row r="108" spans="1:26" x14ac:dyDescent="0.2">
      <c r="A108" s="76"/>
      <c r="B108" s="24">
        <v>94</v>
      </c>
      <c r="C108" s="105" t="s">
        <v>3073</v>
      </c>
      <c r="D108" s="105" t="s">
        <v>3073</v>
      </c>
      <c r="E108" s="58" t="s">
        <v>3074</v>
      </c>
      <c r="F108" s="69" t="s">
        <v>3073</v>
      </c>
      <c r="G108" s="69" t="s">
        <v>3073</v>
      </c>
      <c r="H108" s="58" t="s">
        <v>3074</v>
      </c>
      <c r="I108" s="104" t="s">
        <v>3044</v>
      </c>
      <c r="J108" s="68" t="s">
        <v>1217</v>
      </c>
      <c r="K108" s="65"/>
      <c r="L108" s="65"/>
      <c r="M108" s="65"/>
      <c r="N108" s="65"/>
      <c r="O108" s="65"/>
      <c r="P108" s="65"/>
      <c r="Q108" s="65"/>
      <c r="R108" s="65"/>
      <c r="S108" s="65"/>
      <c r="T108" s="65">
        <v>6085.6691919191908</v>
      </c>
      <c r="U108" s="65">
        <v>6085.6691919191908</v>
      </c>
      <c r="V108" s="65">
        <v>6085.6691919191908</v>
      </c>
      <c r="W108" s="67">
        <f t="shared" si="2"/>
        <v>18257.007575757572</v>
      </c>
      <c r="X108" s="36"/>
      <c r="Z108" s="122"/>
    </row>
    <row r="109" spans="1:26" x14ac:dyDescent="0.2">
      <c r="A109" s="76"/>
      <c r="B109" s="24">
        <v>95</v>
      </c>
      <c r="C109" s="105" t="s">
        <v>3075</v>
      </c>
      <c r="D109" s="105" t="s">
        <v>3075</v>
      </c>
      <c r="E109" s="58" t="s">
        <v>3076</v>
      </c>
      <c r="F109" s="69" t="s">
        <v>3075</v>
      </c>
      <c r="G109" s="69" t="s">
        <v>3075</v>
      </c>
      <c r="H109" s="58" t="s">
        <v>3076</v>
      </c>
      <c r="I109" s="104" t="s">
        <v>3044</v>
      </c>
      <c r="J109" s="68" t="s">
        <v>1217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>
        <v>8640.4040404040406</v>
      </c>
      <c r="U109" s="65">
        <v>8640.4040404040406</v>
      </c>
      <c r="V109" s="65">
        <v>8640.4040404040406</v>
      </c>
      <c r="W109" s="67">
        <f t="shared" si="2"/>
        <v>25921.21212121212</v>
      </c>
      <c r="X109" s="36"/>
      <c r="Z109" s="122"/>
    </row>
    <row r="110" spans="1:26" x14ac:dyDescent="0.2">
      <c r="A110" s="76"/>
      <c r="B110" s="24">
        <v>96</v>
      </c>
      <c r="C110" s="105" t="s">
        <v>3077</v>
      </c>
      <c r="D110" s="105" t="s">
        <v>3077</v>
      </c>
      <c r="E110" s="58" t="s">
        <v>3078</v>
      </c>
      <c r="F110" s="69" t="s">
        <v>3077</v>
      </c>
      <c r="G110" s="69" t="s">
        <v>3077</v>
      </c>
      <c r="H110" s="58" t="s">
        <v>3078</v>
      </c>
      <c r="I110" s="104" t="s">
        <v>3044</v>
      </c>
      <c r="J110" s="68" t="s">
        <v>1217</v>
      </c>
      <c r="K110" s="65"/>
      <c r="L110" s="65"/>
      <c r="M110" s="65"/>
      <c r="N110" s="65"/>
      <c r="O110" s="65"/>
      <c r="P110" s="65"/>
      <c r="Q110" s="65">
        <v>6552.9987373737385</v>
      </c>
      <c r="R110" s="65">
        <v>6552.9987373737385</v>
      </c>
      <c r="S110" s="65">
        <v>6552.9987373737385</v>
      </c>
      <c r="T110" s="65">
        <v>6552.9987373737385</v>
      </c>
      <c r="U110" s="65">
        <v>6552.9987373737385</v>
      </c>
      <c r="V110" s="65">
        <v>6552.9987373737385</v>
      </c>
      <c r="W110" s="67">
        <f t="shared" si="2"/>
        <v>39317.992424242431</v>
      </c>
      <c r="X110" s="36"/>
      <c r="Z110" s="122"/>
    </row>
    <row r="111" spans="1:26" x14ac:dyDescent="0.2">
      <c r="A111" s="76"/>
      <c r="B111" s="24">
        <v>97</v>
      </c>
      <c r="C111" s="105" t="s">
        <v>3079</v>
      </c>
      <c r="D111" s="105" t="s">
        <v>3079</v>
      </c>
      <c r="E111" s="58" t="s">
        <v>3080</v>
      </c>
      <c r="F111" s="69" t="s">
        <v>3079</v>
      </c>
      <c r="G111" s="69" t="s">
        <v>3079</v>
      </c>
      <c r="H111" s="58" t="s">
        <v>3080</v>
      </c>
      <c r="I111" s="104" t="s">
        <v>3044</v>
      </c>
      <c r="J111" s="68" t="s">
        <v>1217</v>
      </c>
      <c r="K111" s="65"/>
      <c r="L111" s="65"/>
      <c r="M111" s="65"/>
      <c r="N111" s="65"/>
      <c r="O111" s="65"/>
      <c r="P111" s="65"/>
      <c r="Q111" s="65">
        <v>5203</v>
      </c>
      <c r="R111" s="65">
        <v>5203</v>
      </c>
      <c r="S111" s="65">
        <v>5203</v>
      </c>
      <c r="T111" s="65">
        <v>5203</v>
      </c>
      <c r="U111" s="65">
        <v>5203</v>
      </c>
      <c r="V111" s="65">
        <v>5203</v>
      </c>
      <c r="W111" s="67">
        <f t="shared" si="2"/>
        <v>31218</v>
      </c>
      <c r="X111" s="36"/>
      <c r="Z111" s="122"/>
    </row>
    <row r="112" spans="1:26" x14ac:dyDescent="0.2">
      <c r="A112" s="76"/>
      <c r="B112" s="24">
        <v>98</v>
      </c>
      <c r="C112" s="105" t="s">
        <v>3081</v>
      </c>
      <c r="D112" s="105" t="s">
        <v>3081</v>
      </c>
      <c r="E112" s="58" t="s">
        <v>3082</v>
      </c>
      <c r="F112" s="69" t="s">
        <v>3081</v>
      </c>
      <c r="G112" s="69" t="s">
        <v>3081</v>
      </c>
      <c r="H112" s="58" t="s">
        <v>3082</v>
      </c>
      <c r="I112" s="104" t="s">
        <v>3044</v>
      </c>
      <c r="J112" s="68" t="s">
        <v>1217</v>
      </c>
      <c r="K112" s="65"/>
      <c r="L112" s="65"/>
      <c r="M112" s="65"/>
      <c r="N112" s="65"/>
      <c r="O112" s="65"/>
      <c r="P112" s="65"/>
      <c r="Q112" s="65">
        <v>5421.0227272727261</v>
      </c>
      <c r="R112" s="65">
        <v>5421.0227272727261</v>
      </c>
      <c r="S112" s="65">
        <v>5421.0227272727261</v>
      </c>
      <c r="T112" s="65">
        <v>5421.0227272727261</v>
      </c>
      <c r="U112" s="65">
        <v>5421.0227272727261</v>
      </c>
      <c r="V112" s="65">
        <v>5421.0227272727261</v>
      </c>
      <c r="W112" s="67">
        <f t="shared" si="2"/>
        <v>32526.13636363636</v>
      </c>
      <c r="X112" s="36"/>
      <c r="Z112" s="122"/>
    </row>
    <row r="113" spans="1:26" x14ac:dyDescent="0.2">
      <c r="A113" s="76"/>
      <c r="B113" s="24">
        <v>99</v>
      </c>
      <c r="C113" s="105" t="s">
        <v>3083</v>
      </c>
      <c r="D113" s="105" t="s">
        <v>3083</v>
      </c>
      <c r="E113" s="58" t="s">
        <v>3084</v>
      </c>
      <c r="F113" s="69" t="s">
        <v>3083</v>
      </c>
      <c r="G113" s="69" t="s">
        <v>3083</v>
      </c>
      <c r="H113" s="58" t="s">
        <v>3084</v>
      </c>
      <c r="I113" s="104" t="s">
        <v>3044</v>
      </c>
      <c r="J113" s="68" t="s">
        <v>1217</v>
      </c>
      <c r="K113" s="65"/>
      <c r="L113" s="65"/>
      <c r="M113" s="65"/>
      <c r="N113" s="65"/>
      <c r="O113" s="65"/>
      <c r="P113" s="65"/>
      <c r="Q113" s="65">
        <v>19503.219696969692</v>
      </c>
      <c r="R113" s="65">
        <v>19503.219696969692</v>
      </c>
      <c r="S113" s="65">
        <v>19503.219696969692</v>
      </c>
      <c r="T113" s="65">
        <v>19503.219696969692</v>
      </c>
      <c r="U113" s="65">
        <v>19503.219696969692</v>
      </c>
      <c r="V113" s="65">
        <v>19503.219696969692</v>
      </c>
      <c r="W113" s="67">
        <f t="shared" si="2"/>
        <v>117019.31818181816</v>
      </c>
      <c r="X113" s="36"/>
      <c r="Z113" s="122"/>
    </row>
    <row r="114" spans="1:26" x14ac:dyDescent="0.2">
      <c r="A114" s="76"/>
      <c r="B114" s="24">
        <v>100</v>
      </c>
      <c r="C114" s="105" t="s">
        <v>3085</v>
      </c>
      <c r="D114" s="105" t="s">
        <v>3085</v>
      </c>
      <c r="E114" s="58" t="s">
        <v>3086</v>
      </c>
      <c r="F114" s="69" t="s">
        <v>3085</v>
      </c>
      <c r="G114" s="69" t="s">
        <v>3085</v>
      </c>
      <c r="H114" s="58" t="s">
        <v>3086</v>
      </c>
      <c r="I114" s="104" t="s">
        <v>3044</v>
      </c>
      <c r="J114" s="68" t="s">
        <v>1217</v>
      </c>
      <c r="K114" s="65"/>
      <c r="L114" s="65"/>
      <c r="M114" s="65"/>
      <c r="N114" s="65"/>
      <c r="O114" s="65"/>
      <c r="P114" s="65"/>
      <c r="Q114" s="65">
        <v>14777.99873737374</v>
      </c>
      <c r="R114" s="65">
        <v>14777.99873737374</v>
      </c>
      <c r="S114" s="65">
        <v>14777.99873737374</v>
      </c>
      <c r="T114" s="65">
        <v>14777.99873737374</v>
      </c>
      <c r="U114" s="65">
        <v>14777.99873737374</v>
      </c>
      <c r="V114" s="65">
        <v>14777.99873737374</v>
      </c>
      <c r="W114" s="67">
        <f t="shared" si="2"/>
        <v>88667.992424242446</v>
      </c>
      <c r="X114" s="36"/>
      <c r="Z114" s="122"/>
    </row>
    <row r="115" spans="1:26" x14ac:dyDescent="0.2">
      <c r="A115" s="76"/>
      <c r="B115" s="24">
        <v>101</v>
      </c>
      <c r="C115" s="105" t="s">
        <v>3087</v>
      </c>
      <c r="D115" s="105" t="s">
        <v>3087</v>
      </c>
      <c r="E115" s="58" t="s">
        <v>3088</v>
      </c>
      <c r="F115" s="69" t="s">
        <v>3087</v>
      </c>
      <c r="G115" s="69" t="s">
        <v>3087</v>
      </c>
      <c r="H115" s="58" t="s">
        <v>3088</v>
      </c>
      <c r="I115" s="104" t="s">
        <v>3044</v>
      </c>
      <c r="J115" s="68" t="s">
        <v>1217</v>
      </c>
      <c r="K115" s="65"/>
      <c r="L115" s="65"/>
      <c r="M115" s="65"/>
      <c r="N115" s="65"/>
      <c r="O115" s="65"/>
      <c r="P115" s="65"/>
      <c r="Q115" s="65">
        <v>17924.684343434339</v>
      </c>
      <c r="R115" s="65">
        <v>17924.684343434339</v>
      </c>
      <c r="S115" s="65">
        <v>17924.684343434339</v>
      </c>
      <c r="T115" s="65">
        <v>17924.684343434339</v>
      </c>
      <c r="U115" s="65">
        <v>17924.684343434339</v>
      </c>
      <c r="V115" s="65">
        <v>17924.684343434339</v>
      </c>
      <c r="W115" s="67">
        <f t="shared" si="2"/>
        <v>107548.10606060605</v>
      </c>
      <c r="X115" s="36"/>
      <c r="Z115" s="122"/>
    </row>
    <row r="116" spans="1:26" x14ac:dyDescent="0.2">
      <c r="A116" s="76"/>
      <c r="B116" s="24">
        <v>102</v>
      </c>
      <c r="C116" s="105" t="s">
        <v>3089</v>
      </c>
      <c r="D116" s="105" t="s">
        <v>3089</v>
      </c>
      <c r="E116" s="58" t="s">
        <v>3090</v>
      </c>
      <c r="F116" s="69" t="s">
        <v>3089</v>
      </c>
      <c r="G116" s="69" t="s">
        <v>3089</v>
      </c>
      <c r="H116" s="58" t="s">
        <v>3090</v>
      </c>
      <c r="I116" s="104" t="s">
        <v>3044</v>
      </c>
      <c r="J116" s="68" t="s">
        <v>1217</v>
      </c>
      <c r="K116" s="65"/>
      <c r="L116" s="65"/>
      <c r="M116" s="65"/>
      <c r="N116" s="65"/>
      <c r="O116" s="65"/>
      <c r="P116" s="65"/>
      <c r="Q116" s="65">
        <v>14321.054292929299</v>
      </c>
      <c r="R116" s="65">
        <v>14321.054292929299</v>
      </c>
      <c r="S116" s="65">
        <v>14321.054292929299</v>
      </c>
      <c r="T116" s="65">
        <v>14321.054292929299</v>
      </c>
      <c r="U116" s="65">
        <v>14321.054292929299</v>
      </c>
      <c r="V116" s="65">
        <v>14321.054292929299</v>
      </c>
      <c r="W116" s="67">
        <f t="shared" si="2"/>
        <v>85926.325757575789</v>
      </c>
      <c r="X116" s="36"/>
      <c r="Z116" s="122"/>
    </row>
    <row r="117" spans="1:26" x14ac:dyDescent="0.2">
      <c r="A117" s="76"/>
      <c r="B117" s="24">
        <v>103</v>
      </c>
      <c r="C117" s="105" t="s">
        <v>3091</v>
      </c>
      <c r="D117" s="105" t="s">
        <v>3091</v>
      </c>
      <c r="E117" s="58" t="s">
        <v>3092</v>
      </c>
      <c r="F117" s="69" t="s">
        <v>3091</v>
      </c>
      <c r="G117" s="69" t="s">
        <v>3091</v>
      </c>
      <c r="H117" s="58" t="s">
        <v>3092</v>
      </c>
      <c r="I117" s="104" t="s">
        <v>3044</v>
      </c>
      <c r="J117" s="68" t="s">
        <v>1217</v>
      </c>
      <c r="K117" s="65"/>
      <c r="L117" s="65"/>
      <c r="M117" s="65"/>
      <c r="N117" s="65"/>
      <c r="O117" s="65"/>
      <c r="P117" s="65"/>
      <c r="Q117" s="65"/>
      <c r="R117" s="65">
        <v>5595.4924242424231</v>
      </c>
      <c r="S117" s="65">
        <v>5595.4924242424231</v>
      </c>
      <c r="T117" s="65">
        <v>5595.4924242424231</v>
      </c>
      <c r="U117" s="65">
        <v>5595.4924242424231</v>
      </c>
      <c r="V117" s="65">
        <v>5595.4924242424231</v>
      </c>
      <c r="W117" s="67">
        <f t="shared" si="2"/>
        <v>27977.462121212116</v>
      </c>
      <c r="X117" s="36"/>
      <c r="Z117" s="122"/>
    </row>
    <row r="118" spans="1:26" x14ac:dyDescent="0.2">
      <c r="A118" s="76"/>
      <c r="B118" s="24">
        <v>104</v>
      </c>
      <c r="C118" s="105" t="s">
        <v>3093</v>
      </c>
      <c r="D118" s="105" t="s">
        <v>3093</v>
      </c>
      <c r="E118" s="58" t="s">
        <v>3094</v>
      </c>
      <c r="F118" s="69" t="s">
        <v>3093</v>
      </c>
      <c r="G118" s="69" t="s">
        <v>3093</v>
      </c>
      <c r="H118" s="58" t="s">
        <v>3094</v>
      </c>
      <c r="I118" s="104" t="s">
        <v>3044</v>
      </c>
      <c r="J118" s="68" t="s">
        <v>1217</v>
      </c>
      <c r="K118" s="65"/>
      <c r="L118" s="65"/>
      <c r="M118" s="65"/>
      <c r="N118" s="65"/>
      <c r="O118" s="65"/>
      <c r="P118" s="65"/>
      <c r="Q118" s="65"/>
      <c r="R118" s="65"/>
      <c r="S118" s="65"/>
      <c r="T118" s="65">
        <v>9554.2929292929311</v>
      </c>
      <c r="U118" s="65">
        <v>9554.2929292929311</v>
      </c>
      <c r="V118" s="65">
        <v>9554.2929292929311</v>
      </c>
      <c r="W118" s="67">
        <f t="shared" si="2"/>
        <v>28662.878787878792</v>
      </c>
      <c r="X118" s="36"/>
      <c r="Z118" s="122"/>
    </row>
    <row r="119" spans="1:26" x14ac:dyDescent="0.2">
      <c r="A119" s="76"/>
      <c r="B119" s="24">
        <v>105</v>
      </c>
      <c r="C119" s="105" t="s">
        <v>3095</v>
      </c>
      <c r="D119" s="105" t="s">
        <v>3095</v>
      </c>
      <c r="E119" s="58" t="s">
        <v>3096</v>
      </c>
      <c r="F119" s="69" t="s">
        <v>3095</v>
      </c>
      <c r="G119" s="69" t="s">
        <v>3095</v>
      </c>
      <c r="H119" s="58" t="s">
        <v>3096</v>
      </c>
      <c r="I119" s="104" t="s">
        <v>2977</v>
      </c>
      <c r="J119" s="68" t="s">
        <v>1217</v>
      </c>
      <c r="K119" s="65"/>
      <c r="L119" s="65"/>
      <c r="M119" s="65"/>
      <c r="N119" s="65"/>
      <c r="O119" s="65"/>
      <c r="P119" s="65"/>
      <c r="Q119" s="65">
        <v>5327.5568181818198</v>
      </c>
      <c r="R119" s="65">
        <v>5327.5568181818198</v>
      </c>
      <c r="S119" s="65">
        <v>5327.5568181818198</v>
      </c>
      <c r="T119" s="65">
        <v>5327.5568181818198</v>
      </c>
      <c r="U119" s="65">
        <v>5327.5568181818198</v>
      </c>
      <c r="V119" s="65">
        <v>5327.5568181818198</v>
      </c>
      <c r="W119" s="67">
        <f t="shared" si="2"/>
        <v>31965.340909090919</v>
      </c>
      <c r="X119" s="36"/>
      <c r="Z119" s="122"/>
    </row>
    <row r="120" spans="1:26" x14ac:dyDescent="0.2">
      <c r="A120" s="76"/>
      <c r="B120" s="24">
        <v>106</v>
      </c>
      <c r="C120" s="105" t="s">
        <v>3097</v>
      </c>
      <c r="D120" s="105" t="s">
        <v>3097</v>
      </c>
      <c r="E120" s="58" t="s">
        <v>3098</v>
      </c>
      <c r="F120" s="69" t="s">
        <v>3097</v>
      </c>
      <c r="G120" s="69" t="s">
        <v>3097</v>
      </c>
      <c r="H120" s="58" t="s">
        <v>3098</v>
      </c>
      <c r="I120" s="104" t="s">
        <v>2977</v>
      </c>
      <c r="J120" s="68" t="s">
        <v>1217</v>
      </c>
      <c r="K120" s="65"/>
      <c r="L120" s="65"/>
      <c r="M120" s="65"/>
      <c r="N120" s="65"/>
      <c r="O120" s="65"/>
      <c r="P120" s="65"/>
      <c r="Q120" s="65"/>
      <c r="R120" s="65"/>
      <c r="S120" s="65"/>
      <c r="T120" s="65">
        <v>31300.694444444453</v>
      </c>
      <c r="U120" s="65">
        <v>31300.694444444453</v>
      </c>
      <c r="V120" s="65">
        <v>31300.694444444453</v>
      </c>
      <c r="W120" s="67">
        <f t="shared" si="2"/>
        <v>93902.083333333358</v>
      </c>
      <c r="X120" s="36"/>
      <c r="Z120" s="122"/>
    </row>
    <row r="121" spans="1:26" x14ac:dyDescent="0.2">
      <c r="A121" s="76"/>
      <c r="B121" s="24">
        <v>107</v>
      </c>
      <c r="C121" s="105" t="s">
        <v>3099</v>
      </c>
      <c r="D121" s="105" t="s">
        <v>3099</v>
      </c>
      <c r="E121" s="58" t="s">
        <v>3100</v>
      </c>
      <c r="F121" s="69" t="s">
        <v>3099</v>
      </c>
      <c r="G121" s="69" t="s">
        <v>3099</v>
      </c>
      <c r="H121" s="58" t="s">
        <v>3100</v>
      </c>
      <c r="I121" s="104" t="s">
        <v>2977</v>
      </c>
      <c r="J121" s="68" t="s">
        <v>1217</v>
      </c>
      <c r="K121" s="65"/>
      <c r="L121" s="65"/>
      <c r="M121" s="65"/>
      <c r="N121" s="65"/>
      <c r="O121" s="65"/>
      <c r="P121" s="65"/>
      <c r="Q121" s="65"/>
      <c r="R121" s="65">
        <v>12798.598484848484</v>
      </c>
      <c r="S121" s="65">
        <v>12798.598484848484</v>
      </c>
      <c r="T121" s="65">
        <v>12798.598484848484</v>
      </c>
      <c r="U121" s="65">
        <v>12798.598484848484</v>
      </c>
      <c r="V121" s="65">
        <v>12798.598484848484</v>
      </c>
      <c r="W121" s="67">
        <f t="shared" si="2"/>
        <v>63992.992424242417</v>
      </c>
      <c r="X121" s="36"/>
      <c r="Z121" s="122"/>
    </row>
    <row r="122" spans="1:26" x14ac:dyDescent="0.2">
      <c r="A122" s="76"/>
      <c r="B122" s="24">
        <v>108</v>
      </c>
      <c r="C122" s="105" t="s">
        <v>3101</v>
      </c>
      <c r="D122" s="105" t="s">
        <v>3101</v>
      </c>
      <c r="E122" s="58" t="s">
        <v>3102</v>
      </c>
      <c r="F122" s="69" t="s">
        <v>3101</v>
      </c>
      <c r="G122" s="69" t="s">
        <v>3101</v>
      </c>
      <c r="H122" s="58" t="s">
        <v>3102</v>
      </c>
      <c r="I122" s="104" t="s">
        <v>2977</v>
      </c>
      <c r="J122" s="68" t="s">
        <v>1217</v>
      </c>
      <c r="K122" s="65"/>
      <c r="L122" s="65"/>
      <c r="M122" s="65"/>
      <c r="N122" s="65"/>
      <c r="O122" s="65"/>
      <c r="P122" s="65"/>
      <c r="Q122" s="65"/>
      <c r="R122" s="65"/>
      <c r="S122" s="65"/>
      <c r="T122" s="65">
        <v>5607.954545454545</v>
      </c>
      <c r="U122" s="65">
        <v>5607.954545454545</v>
      </c>
      <c r="V122" s="65">
        <v>5607.954545454545</v>
      </c>
      <c r="W122" s="67">
        <f t="shared" si="2"/>
        <v>16823.863636363636</v>
      </c>
      <c r="X122" s="36"/>
      <c r="Z122" s="122"/>
    </row>
    <row r="123" spans="1:26" x14ac:dyDescent="0.2">
      <c r="A123" s="76"/>
      <c r="B123" s="24">
        <v>109</v>
      </c>
      <c r="C123" s="105" t="s">
        <v>3103</v>
      </c>
      <c r="D123" s="105" t="s">
        <v>3103</v>
      </c>
      <c r="E123" s="58" t="s">
        <v>3104</v>
      </c>
      <c r="F123" s="69" t="s">
        <v>3103</v>
      </c>
      <c r="G123" s="69" t="s">
        <v>3103</v>
      </c>
      <c r="H123" s="58" t="s">
        <v>3104</v>
      </c>
      <c r="I123" s="104" t="s">
        <v>2977</v>
      </c>
      <c r="J123" s="68" t="s">
        <v>1217</v>
      </c>
      <c r="K123" s="65"/>
      <c r="L123" s="65"/>
      <c r="M123" s="65"/>
      <c r="N123" s="65"/>
      <c r="O123" s="65"/>
      <c r="P123" s="65"/>
      <c r="Q123" s="65"/>
      <c r="R123" s="65"/>
      <c r="S123" s="65"/>
      <c r="T123" s="65">
        <v>7851.1363636363649</v>
      </c>
      <c r="U123" s="65">
        <v>7851.1363636363649</v>
      </c>
      <c r="V123" s="65">
        <v>7851.1363636363649</v>
      </c>
      <c r="W123" s="67">
        <f t="shared" si="2"/>
        <v>23553.409090909096</v>
      </c>
      <c r="X123" s="36"/>
      <c r="Z123" s="122"/>
    </row>
    <row r="124" spans="1:26" x14ac:dyDescent="0.2">
      <c r="A124" s="76"/>
      <c r="B124" s="24">
        <v>110</v>
      </c>
      <c r="C124" s="105" t="s">
        <v>3105</v>
      </c>
      <c r="D124" s="105" t="s">
        <v>3105</v>
      </c>
      <c r="E124" s="58" t="s">
        <v>3106</v>
      </c>
      <c r="F124" s="69" t="s">
        <v>3105</v>
      </c>
      <c r="G124" s="69" t="s">
        <v>3105</v>
      </c>
      <c r="H124" s="58" t="s">
        <v>3106</v>
      </c>
      <c r="I124" s="104" t="s">
        <v>2977</v>
      </c>
      <c r="J124" s="68" t="s">
        <v>1217</v>
      </c>
      <c r="K124" s="65"/>
      <c r="L124" s="65"/>
      <c r="M124" s="65"/>
      <c r="N124" s="65"/>
      <c r="O124" s="65"/>
      <c r="P124" s="65"/>
      <c r="Q124" s="65">
        <v>4860.2272727272739</v>
      </c>
      <c r="R124" s="65">
        <v>4860.2272727272739</v>
      </c>
      <c r="S124" s="65">
        <v>4860.2272727272739</v>
      </c>
      <c r="T124" s="65">
        <v>4860.2272727272739</v>
      </c>
      <c r="U124" s="65">
        <v>4860.2272727272739</v>
      </c>
      <c r="V124" s="65">
        <v>4860.2272727272739</v>
      </c>
      <c r="W124" s="67">
        <f t="shared" si="2"/>
        <v>29161.36363636364</v>
      </c>
      <c r="X124" s="36"/>
      <c r="Z124" s="122"/>
    </row>
    <row r="125" spans="1:26" x14ac:dyDescent="0.2">
      <c r="A125" s="76"/>
      <c r="B125" s="24">
        <v>111</v>
      </c>
      <c r="C125" s="105" t="s">
        <v>3107</v>
      </c>
      <c r="D125" s="105" t="s">
        <v>3107</v>
      </c>
      <c r="E125" s="58" t="s">
        <v>3108</v>
      </c>
      <c r="F125" s="69" t="s">
        <v>3107</v>
      </c>
      <c r="G125" s="69" t="s">
        <v>3107</v>
      </c>
      <c r="H125" s="58" t="s">
        <v>3108</v>
      </c>
      <c r="I125" s="104" t="s">
        <v>2977</v>
      </c>
      <c r="J125" s="68" t="s">
        <v>1217</v>
      </c>
      <c r="K125" s="65"/>
      <c r="L125" s="65"/>
      <c r="M125" s="65"/>
      <c r="N125" s="65"/>
      <c r="O125" s="65"/>
      <c r="P125" s="65"/>
      <c r="Q125" s="65">
        <v>3987.8787878787884</v>
      </c>
      <c r="R125" s="65">
        <v>3987.8787878787884</v>
      </c>
      <c r="S125" s="65">
        <v>3987.8787878787884</v>
      </c>
      <c r="T125" s="65">
        <v>3987.8787878787884</v>
      </c>
      <c r="U125" s="65">
        <v>3987.8787878787884</v>
      </c>
      <c r="V125" s="65">
        <v>3987.8787878787884</v>
      </c>
      <c r="W125" s="67">
        <f t="shared" si="2"/>
        <v>23927.272727272732</v>
      </c>
      <c r="X125" s="36"/>
      <c r="Z125" s="122"/>
    </row>
    <row r="126" spans="1:26" x14ac:dyDescent="0.2">
      <c r="A126" s="76"/>
      <c r="B126" s="24">
        <v>112</v>
      </c>
      <c r="C126" s="105" t="s">
        <v>3109</v>
      </c>
      <c r="D126" s="105" t="s">
        <v>3109</v>
      </c>
      <c r="E126" s="58" t="s">
        <v>3110</v>
      </c>
      <c r="F126" s="69" t="s">
        <v>3109</v>
      </c>
      <c r="G126" s="69" t="s">
        <v>3109</v>
      </c>
      <c r="H126" s="58" t="s">
        <v>3110</v>
      </c>
      <c r="I126" s="104" t="s">
        <v>2977</v>
      </c>
      <c r="J126" s="68" t="s">
        <v>1217</v>
      </c>
      <c r="K126" s="65"/>
      <c r="L126" s="65"/>
      <c r="M126" s="65"/>
      <c r="N126" s="65"/>
      <c r="O126" s="65"/>
      <c r="P126" s="65"/>
      <c r="Q126" s="65">
        <v>15785.353535353534</v>
      </c>
      <c r="R126" s="65">
        <v>15785.353535353534</v>
      </c>
      <c r="S126" s="65">
        <v>15785.353535353534</v>
      </c>
      <c r="T126" s="65">
        <v>15785.353535353534</v>
      </c>
      <c r="U126" s="65">
        <v>15785.353535353534</v>
      </c>
      <c r="V126" s="65">
        <v>15785.353535353534</v>
      </c>
      <c r="W126" s="67">
        <f t="shared" si="2"/>
        <v>94712.121212121187</v>
      </c>
      <c r="X126" s="36"/>
      <c r="Z126" s="122"/>
    </row>
    <row r="127" spans="1:26" x14ac:dyDescent="0.2">
      <c r="A127" s="76"/>
      <c r="B127" s="24">
        <v>113</v>
      </c>
      <c r="C127" s="105" t="s">
        <v>3111</v>
      </c>
      <c r="D127" s="105" t="s">
        <v>3111</v>
      </c>
      <c r="E127" s="58" t="s">
        <v>3112</v>
      </c>
      <c r="F127" s="69" t="s">
        <v>3111</v>
      </c>
      <c r="G127" s="69" t="s">
        <v>3111</v>
      </c>
      <c r="H127" s="58" t="s">
        <v>3112</v>
      </c>
      <c r="I127" s="104" t="s">
        <v>2977</v>
      </c>
      <c r="J127" s="68" t="s">
        <v>1217</v>
      </c>
      <c r="K127" s="65"/>
      <c r="L127" s="65"/>
      <c r="M127" s="65"/>
      <c r="N127" s="65"/>
      <c r="O127" s="65"/>
      <c r="P127" s="65"/>
      <c r="Q127" s="65">
        <v>11527.46212121212</v>
      </c>
      <c r="R127" s="65">
        <v>11527.46212121212</v>
      </c>
      <c r="S127" s="65">
        <v>11527.46212121212</v>
      </c>
      <c r="T127" s="65">
        <v>11527.46212121212</v>
      </c>
      <c r="U127" s="65">
        <v>11527.46212121212</v>
      </c>
      <c r="V127" s="65">
        <v>11527.46212121212</v>
      </c>
      <c r="W127" s="67">
        <f t="shared" si="2"/>
        <v>69164.772727272721</v>
      </c>
      <c r="X127" s="36"/>
      <c r="Z127" s="122"/>
    </row>
    <row r="128" spans="1:26" x14ac:dyDescent="0.2">
      <c r="A128" s="76"/>
      <c r="B128" s="24">
        <v>114</v>
      </c>
      <c r="C128" s="105" t="s">
        <v>3113</v>
      </c>
      <c r="D128" s="105" t="s">
        <v>3113</v>
      </c>
      <c r="E128" s="58" t="s">
        <v>3114</v>
      </c>
      <c r="F128" s="69" t="s">
        <v>3113</v>
      </c>
      <c r="G128" s="69" t="s">
        <v>3113</v>
      </c>
      <c r="H128" s="58" t="s">
        <v>3114</v>
      </c>
      <c r="I128" s="104" t="s">
        <v>2977</v>
      </c>
      <c r="J128" s="68" t="s">
        <v>1217</v>
      </c>
      <c r="K128" s="65"/>
      <c r="L128" s="65"/>
      <c r="M128" s="65"/>
      <c r="N128" s="65"/>
      <c r="O128" s="65"/>
      <c r="P128" s="65"/>
      <c r="Q128" s="65">
        <v>27053.188131313142</v>
      </c>
      <c r="R128" s="65">
        <v>27053.188131313142</v>
      </c>
      <c r="S128" s="65">
        <v>27053.188131313142</v>
      </c>
      <c r="T128" s="65">
        <v>27053.188131313142</v>
      </c>
      <c r="U128" s="65">
        <v>27053.188131313142</v>
      </c>
      <c r="V128" s="65">
        <v>27053.188131313142</v>
      </c>
      <c r="W128" s="67">
        <f t="shared" si="2"/>
        <v>162319.12878787884</v>
      </c>
      <c r="X128" s="36"/>
      <c r="Z128" s="122"/>
    </row>
    <row r="129" spans="1:26" x14ac:dyDescent="0.2">
      <c r="A129" s="76"/>
      <c r="B129" s="24">
        <v>115</v>
      </c>
      <c r="C129" s="105" t="s">
        <v>3115</v>
      </c>
      <c r="D129" s="105" t="s">
        <v>3115</v>
      </c>
      <c r="E129" s="58" t="s">
        <v>3116</v>
      </c>
      <c r="F129" s="69" t="s">
        <v>3115</v>
      </c>
      <c r="G129" s="69" t="s">
        <v>3115</v>
      </c>
      <c r="H129" s="58" t="s">
        <v>3116</v>
      </c>
      <c r="I129" s="104" t="s">
        <v>2977</v>
      </c>
      <c r="J129" s="68" t="s">
        <v>1217</v>
      </c>
      <c r="K129" s="65"/>
      <c r="L129" s="65"/>
      <c r="M129" s="65"/>
      <c r="N129" s="65"/>
      <c r="O129" s="65"/>
      <c r="P129" s="65"/>
      <c r="Q129" s="65">
        <v>9388.1313131313145</v>
      </c>
      <c r="R129" s="65">
        <v>9388.1313131313145</v>
      </c>
      <c r="S129" s="65">
        <v>9388.1313131313145</v>
      </c>
      <c r="T129" s="65">
        <v>9388.1313131313145</v>
      </c>
      <c r="U129" s="65">
        <v>9388.1313131313145</v>
      </c>
      <c r="V129" s="65">
        <v>9388.1313131313145</v>
      </c>
      <c r="W129" s="67">
        <f t="shared" si="2"/>
        <v>56328.787878787887</v>
      </c>
      <c r="X129" s="36"/>
      <c r="Z129" s="122"/>
    </row>
    <row r="130" spans="1:26" x14ac:dyDescent="0.2">
      <c r="A130" s="76"/>
      <c r="B130" s="24">
        <v>116</v>
      </c>
      <c r="C130" s="105" t="s">
        <v>3117</v>
      </c>
      <c r="D130" s="105" t="s">
        <v>3117</v>
      </c>
      <c r="E130" s="58" t="s">
        <v>3118</v>
      </c>
      <c r="F130" s="69" t="s">
        <v>3117</v>
      </c>
      <c r="G130" s="69" t="s">
        <v>3117</v>
      </c>
      <c r="H130" s="58" t="s">
        <v>3118</v>
      </c>
      <c r="I130" s="104" t="s">
        <v>2977</v>
      </c>
      <c r="J130" s="68" t="s">
        <v>1217</v>
      </c>
      <c r="K130" s="65"/>
      <c r="L130" s="65"/>
      <c r="M130" s="65"/>
      <c r="N130" s="65"/>
      <c r="O130" s="65"/>
      <c r="P130" s="65"/>
      <c r="Q130" s="65"/>
      <c r="R130" s="65"/>
      <c r="S130" s="65"/>
      <c r="T130" s="65">
        <v>10426.641414141419</v>
      </c>
      <c r="U130" s="65">
        <v>10426.641414141419</v>
      </c>
      <c r="V130" s="65">
        <v>10426.641414141419</v>
      </c>
      <c r="W130" s="67">
        <f t="shared" si="2"/>
        <v>31279.924242424255</v>
      </c>
      <c r="X130" s="36"/>
      <c r="Z130" s="122"/>
    </row>
    <row r="131" spans="1:26" x14ac:dyDescent="0.2">
      <c r="A131" s="76"/>
      <c r="B131" s="24">
        <v>117</v>
      </c>
      <c r="C131" s="105" t="s">
        <v>3119</v>
      </c>
      <c r="D131" s="105" t="s">
        <v>3119</v>
      </c>
      <c r="E131" s="58" t="s">
        <v>3120</v>
      </c>
      <c r="F131" s="69" t="s">
        <v>3119</v>
      </c>
      <c r="G131" s="69" t="s">
        <v>3119</v>
      </c>
      <c r="H131" s="58" t="s">
        <v>3120</v>
      </c>
      <c r="I131" s="104" t="s">
        <v>2977</v>
      </c>
      <c r="J131" s="68" t="s">
        <v>1217</v>
      </c>
      <c r="K131" s="65"/>
      <c r="L131" s="65"/>
      <c r="M131" s="65"/>
      <c r="N131" s="65"/>
      <c r="O131" s="65"/>
      <c r="P131" s="65"/>
      <c r="Q131" s="65"/>
      <c r="R131" s="65">
        <v>2632.0000000000005</v>
      </c>
      <c r="S131" s="65">
        <v>2632.0000000000005</v>
      </c>
      <c r="T131" s="65">
        <v>2632.0000000000005</v>
      </c>
      <c r="U131" s="65">
        <v>2632.0000000000005</v>
      </c>
      <c r="V131" s="65">
        <v>2632.0000000000005</v>
      </c>
      <c r="W131" s="67">
        <f t="shared" si="2"/>
        <v>13160.000000000002</v>
      </c>
      <c r="X131" s="36"/>
      <c r="Z131" s="122"/>
    </row>
    <row r="132" spans="1:26" x14ac:dyDescent="0.2">
      <c r="A132" s="76"/>
      <c r="B132" s="24">
        <v>118</v>
      </c>
      <c r="C132" s="105" t="s">
        <v>3121</v>
      </c>
      <c r="D132" s="105" t="s">
        <v>3121</v>
      </c>
      <c r="E132" s="58" t="s">
        <v>3122</v>
      </c>
      <c r="F132" s="69" t="s">
        <v>3121</v>
      </c>
      <c r="G132" s="69" t="s">
        <v>3121</v>
      </c>
      <c r="H132" s="58" t="s">
        <v>3122</v>
      </c>
      <c r="I132" s="104" t="s">
        <v>2977</v>
      </c>
      <c r="J132" s="68" t="s">
        <v>1217</v>
      </c>
      <c r="K132" s="65"/>
      <c r="L132" s="65"/>
      <c r="M132" s="65"/>
      <c r="N132" s="65"/>
      <c r="O132" s="65"/>
      <c r="P132" s="65"/>
      <c r="Q132" s="65">
        <v>27759.375000000004</v>
      </c>
      <c r="R132" s="65">
        <v>27759.375000000004</v>
      </c>
      <c r="S132" s="65">
        <v>27759.375000000004</v>
      </c>
      <c r="T132" s="65">
        <v>27759.375000000004</v>
      </c>
      <c r="U132" s="65">
        <v>27759.375000000004</v>
      </c>
      <c r="V132" s="65">
        <v>27759.375000000004</v>
      </c>
      <c r="W132" s="67">
        <f t="shared" si="2"/>
        <v>166556.25000000003</v>
      </c>
      <c r="X132" s="36"/>
      <c r="Z132" s="122"/>
    </row>
    <row r="133" spans="1:26" x14ac:dyDescent="0.2">
      <c r="A133" s="76"/>
      <c r="B133" s="24">
        <v>119</v>
      </c>
      <c r="C133" s="105" t="s">
        <v>3123</v>
      </c>
      <c r="D133" s="105" t="s">
        <v>3123</v>
      </c>
      <c r="E133" s="58" t="s">
        <v>3124</v>
      </c>
      <c r="F133" s="69" t="s">
        <v>3123</v>
      </c>
      <c r="G133" s="69" t="s">
        <v>3123</v>
      </c>
      <c r="H133" s="58" t="s">
        <v>3124</v>
      </c>
      <c r="I133" s="104" t="s">
        <v>2977</v>
      </c>
      <c r="J133" s="68" t="s">
        <v>1217</v>
      </c>
      <c r="K133" s="65"/>
      <c r="L133" s="65"/>
      <c r="M133" s="65"/>
      <c r="N133" s="65"/>
      <c r="O133" s="65"/>
      <c r="P133" s="65"/>
      <c r="Q133" s="65">
        <v>10094.318181818182</v>
      </c>
      <c r="R133" s="65">
        <v>10094.318181818182</v>
      </c>
      <c r="S133" s="65">
        <v>10094.318181818182</v>
      </c>
      <c r="T133" s="65">
        <v>10094.318181818182</v>
      </c>
      <c r="U133" s="65">
        <v>10094.318181818182</v>
      </c>
      <c r="V133" s="65">
        <v>10094.318181818182</v>
      </c>
      <c r="W133" s="67">
        <f t="shared" si="2"/>
        <v>60565.909090909096</v>
      </c>
      <c r="X133" s="36"/>
      <c r="Z133" s="122"/>
    </row>
    <row r="134" spans="1:26" x14ac:dyDescent="0.2">
      <c r="A134" s="76"/>
      <c r="B134" s="24">
        <v>120</v>
      </c>
      <c r="C134" s="105" t="s">
        <v>3125</v>
      </c>
      <c r="D134" s="105" t="s">
        <v>3125</v>
      </c>
      <c r="E134" s="58" t="s">
        <v>3126</v>
      </c>
      <c r="F134" s="69" t="s">
        <v>3125</v>
      </c>
      <c r="G134" s="69" t="s">
        <v>3125</v>
      </c>
      <c r="H134" s="58" t="s">
        <v>3126</v>
      </c>
      <c r="I134" s="104" t="s">
        <v>2977</v>
      </c>
      <c r="J134" s="68" t="s">
        <v>1217</v>
      </c>
      <c r="K134" s="65"/>
      <c r="L134" s="65"/>
      <c r="M134" s="65"/>
      <c r="N134" s="65"/>
      <c r="O134" s="65"/>
      <c r="P134" s="65"/>
      <c r="Q134" s="65"/>
      <c r="R134" s="65">
        <v>4237.1212121212111</v>
      </c>
      <c r="S134" s="65">
        <v>4237.1212121212111</v>
      </c>
      <c r="T134" s="65">
        <v>4237.1212121212111</v>
      </c>
      <c r="U134" s="65">
        <v>4237.1212121212111</v>
      </c>
      <c r="V134" s="65">
        <v>4237.1212121212111</v>
      </c>
      <c r="W134" s="67">
        <f t="shared" si="2"/>
        <v>21185.606060606056</v>
      </c>
      <c r="X134" s="36"/>
      <c r="Z134" s="122"/>
    </row>
    <row r="135" spans="1:26" x14ac:dyDescent="0.2">
      <c r="A135" s="76"/>
      <c r="B135" s="24">
        <v>121</v>
      </c>
      <c r="C135" s="105" t="s">
        <v>3127</v>
      </c>
      <c r="D135" s="105" t="s">
        <v>3127</v>
      </c>
      <c r="E135" s="58" t="s">
        <v>3128</v>
      </c>
      <c r="F135" s="69" t="s">
        <v>3127</v>
      </c>
      <c r="G135" s="69" t="s">
        <v>3127</v>
      </c>
      <c r="H135" s="58" t="s">
        <v>3128</v>
      </c>
      <c r="I135" s="104" t="s">
        <v>2977</v>
      </c>
      <c r="J135" s="68" t="s">
        <v>1217</v>
      </c>
      <c r="K135" s="65"/>
      <c r="L135" s="65"/>
      <c r="M135" s="65"/>
      <c r="N135" s="65"/>
      <c r="O135" s="65"/>
      <c r="P135" s="65"/>
      <c r="Q135" s="65"/>
      <c r="R135" s="65"/>
      <c r="S135" s="65"/>
      <c r="T135" s="65">
        <v>27250.505050505046</v>
      </c>
      <c r="U135" s="65">
        <v>27250.505050505046</v>
      </c>
      <c r="V135" s="65">
        <v>27250.505050505046</v>
      </c>
      <c r="W135" s="67">
        <f t="shared" si="2"/>
        <v>81751.515151515137</v>
      </c>
      <c r="X135" s="36"/>
      <c r="Z135" s="122"/>
    </row>
    <row r="136" spans="1:26" x14ac:dyDescent="0.2">
      <c r="A136" s="76"/>
      <c r="B136" s="24">
        <v>122</v>
      </c>
      <c r="C136" s="105" t="s">
        <v>3129</v>
      </c>
      <c r="D136" s="105" t="s">
        <v>3129</v>
      </c>
      <c r="E136" s="58" t="s">
        <v>3130</v>
      </c>
      <c r="F136" s="69" t="s">
        <v>3129</v>
      </c>
      <c r="G136" s="69" t="s">
        <v>3129</v>
      </c>
      <c r="H136" s="58" t="s">
        <v>3130</v>
      </c>
      <c r="I136" s="104" t="s">
        <v>2977</v>
      </c>
      <c r="J136" s="68" t="s">
        <v>1217</v>
      </c>
      <c r="K136" s="65"/>
      <c r="L136" s="65"/>
      <c r="M136" s="65"/>
      <c r="N136" s="65"/>
      <c r="O136" s="65"/>
      <c r="P136" s="65"/>
      <c r="Q136" s="65"/>
      <c r="R136" s="65"/>
      <c r="S136" s="65"/>
      <c r="T136" s="65">
        <v>7477.272727272727</v>
      </c>
      <c r="U136" s="65">
        <v>7477.272727272727</v>
      </c>
      <c r="V136" s="65">
        <v>7477.272727272727</v>
      </c>
      <c r="W136" s="67">
        <f t="shared" si="2"/>
        <v>22431.81818181818</v>
      </c>
      <c r="X136" s="36"/>
      <c r="Z136" s="122"/>
    </row>
    <row r="137" spans="1:26" x14ac:dyDescent="0.2">
      <c r="A137" s="76"/>
      <c r="B137" s="24">
        <v>123</v>
      </c>
      <c r="C137" s="105" t="s">
        <v>3131</v>
      </c>
      <c r="D137" s="105" t="s">
        <v>3131</v>
      </c>
      <c r="E137" s="58" t="s">
        <v>3132</v>
      </c>
      <c r="F137" s="69" t="s">
        <v>3131</v>
      </c>
      <c r="G137" s="69" t="s">
        <v>3131</v>
      </c>
      <c r="H137" s="58" t="s">
        <v>3132</v>
      </c>
      <c r="I137" s="104" t="s">
        <v>2977</v>
      </c>
      <c r="J137" s="68" t="s">
        <v>1217</v>
      </c>
      <c r="K137" s="65"/>
      <c r="L137" s="65"/>
      <c r="M137" s="65"/>
      <c r="N137" s="65"/>
      <c r="O137" s="65"/>
      <c r="P137" s="65"/>
      <c r="Q137" s="65"/>
      <c r="R137" s="65"/>
      <c r="S137" s="65">
        <v>46156.581439393929</v>
      </c>
      <c r="T137" s="65">
        <v>46156.581439393929</v>
      </c>
      <c r="U137" s="65">
        <v>46156.581439393929</v>
      </c>
      <c r="V137" s="65">
        <v>46156.581439393929</v>
      </c>
      <c r="W137" s="67">
        <f t="shared" si="2"/>
        <v>184626.32575757572</v>
      </c>
      <c r="X137" s="36"/>
      <c r="Z137" s="122"/>
    </row>
    <row r="138" spans="1:26" x14ac:dyDescent="0.2">
      <c r="A138" s="76"/>
      <c r="B138" s="24">
        <v>124</v>
      </c>
      <c r="C138" s="105" t="s">
        <v>3133</v>
      </c>
      <c r="D138" s="105" t="s">
        <v>3133</v>
      </c>
      <c r="E138" s="58" t="s">
        <v>3134</v>
      </c>
      <c r="F138" s="69" t="s">
        <v>3133</v>
      </c>
      <c r="G138" s="69" t="s">
        <v>3133</v>
      </c>
      <c r="H138" s="58" t="s">
        <v>3134</v>
      </c>
      <c r="I138" s="104" t="s">
        <v>2977</v>
      </c>
      <c r="J138" s="68" t="s">
        <v>1217</v>
      </c>
      <c r="K138" s="65"/>
      <c r="L138" s="65"/>
      <c r="M138" s="65"/>
      <c r="N138" s="65"/>
      <c r="O138" s="65"/>
      <c r="P138" s="65"/>
      <c r="Q138" s="65">
        <v>5493.7184343434337</v>
      </c>
      <c r="R138" s="65">
        <v>5493.7184343434337</v>
      </c>
      <c r="S138" s="65">
        <v>5493.7184343434337</v>
      </c>
      <c r="T138" s="65">
        <v>5493.7184343434337</v>
      </c>
      <c r="U138" s="65">
        <v>5493.7184343434337</v>
      </c>
      <c r="V138" s="65">
        <v>5493.7184343434337</v>
      </c>
      <c r="W138" s="67">
        <f t="shared" si="2"/>
        <v>32962.310606060601</v>
      </c>
      <c r="X138" s="36"/>
      <c r="Z138" s="122"/>
    </row>
    <row r="139" spans="1:26" x14ac:dyDescent="0.2">
      <c r="A139" s="76"/>
      <c r="B139" s="24">
        <v>125</v>
      </c>
      <c r="C139" s="105" t="s">
        <v>3135</v>
      </c>
      <c r="D139" s="105" t="s">
        <v>3135</v>
      </c>
      <c r="E139" s="58" t="s">
        <v>3136</v>
      </c>
      <c r="F139" s="69" t="s">
        <v>3135</v>
      </c>
      <c r="G139" s="69" t="s">
        <v>3135</v>
      </c>
      <c r="H139" s="58" t="s">
        <v>3136</v>
      </c>
      <c r="I139" s="104" t="s">
        <v>2977</v>
      </c>
      <c r="J139" s="68" t="s">
        <v>1217</v>
      </c>
      <c r="K139" s="65"/>
      <c r="L139" s="65"/>
      <c r="M139" s="65"/>
      <c r="N139" s="65"/>
      <c r="O139" s="65"/>
      <c r="P139" s="65"/>
      <c r="Q139" s="65">
        <v>10655.113636363641</v>
      </c>
      <c r="R139" s="65">
        <v>10655.113636363641</v>
      </c>
      <c r="S139" s="65">
        <v>10655.113636363641</v>
      </c>
      <c r="T139" s="65">
        <v>10655.113636363641</v>
      </c>
      <c r="U139" s="65">
        <v>10655.113636363641</v>
      </c>
      <c r="V139" s="65">
        <v>10655.113636363641</v>
      </c>
      <c r="W139" s="67">
        <f t="shared" si="2"/>
        <v>63930.681818181845</v>
      </c>
      <c r="X139" s="36"/>
      <c r="Z139" s="122"/>
    </row>
    <row r="140" spans="1:26" x14ac:dyDescent="0.2">
      <c r="A140" s="76"/>
      <c r="B140" s="24">
        <v>126</v>
      </c>
      <c r="C140" s="105" t="s">
        <v>3137</v>
      </c>
      <c r="D140" s="105" t="s">
        <v>3137</v>
      </c>
      <c r="E140" s="58" t="s">
        <v>3138</v>
      </c>
      <c r="F140" s="69" t="s">
        <v>3137</v>
      </c>
      <c r="G140" s="69" t="s">
        <v>3137</v>
      </c>
      <c r="H140" s="58" t="s">
        <v>3138</v>
      </c>
      <c r="I140" s="104" t="s">
        <v>2977</v>
      </c>
      <c r="J140" s="68" t="s">
        <v>1217</v>
      </c>
      <c r="K140" s="65"/>
      <c r="L140" s="65"/>
      <c r="M140" s="65"/>
      <c r="N140" s="65"/>
      <c r="O140" s="65"/>
      <c r="P140" s="65"/>
      <c r="Q140" s="65"/>
      <c r="R140" s="65"/>
      <c r="S140" s="65"/>
      <c r="T140" s="65">
        <v>12212.878787878786</v>
      </c>
      <c r="U140" s="65">
        <v>12212.878787878786</v>
      </c>
      <c r="V140" s="65">
        <v>12212.878787878786</v>
      </c>
      <c r="W140" s="67">
        <f t="shared" si="2"/>
        <v>36638.63636363636</v>
      </c>
      <c r="X140" s="36"/>
      <c r="Z140" s="122"/>
    </row>
    <row r="141" spans="1:26" x14ac:dyDescent="0.2">
      <c r="A141" s="76"/>
      <c r="B141" s="24">
        <v>127</v>
      </c>
      <c r="C141" s="105" t="s">
        <v>337</v>
      </c>
      <c r="D141" s="105" t="s">
        <v>1453</v>
      </c>
      <c r="E141" s="58" t="s">
        <v>342</v>
      </c>
      <c r="F141" s="69" t="s">
        <v>337</v>
      </c>
      <c r="G141" s="69" t="s">
        <v>1453</v>
      </c>
      <c r="H141" s="58" t="s">
        <v>342</v>
      </c>
      <c r="I141" s="104" t="s">
        <v>2833</v>
      </c>
      <c r="J141" s="68" t="s">
        <v>1217</v>
      </c>
      <c r="K141" s="65">
        <v>150000</v>
      </c>
      <c r="L141" s="65">
        <v>658600</v>
      </c>
      <c r="M141" s="65">
        <v>282000</v>
      </c>
      <c r="N141" s="65">
        <v>115000</v>
      </c>
      <c r="O141" s="65"/>
      <c r="P141" s="65"/>
      <c r="Q141" s="65"/>
      <c r="R141" s="65"/>
      <c r="S141" s="65"/>
      <c r="T141" s="65"/>
      <c r="U141" s="65"/>
      <c r="V141" s="65"/>
      <c r="W141" s="67">
        <f t="shared" si="2"/>
        <v>1205600</v>
      </c>
      <c r="X141" s="36"/>
      <c r="Z141" s="122"/>
    </row>
    <row r="142" spans="1:26" x14ac:dyDescent="0.2">
      <c r="A142" s="76"/>
      <c r="B142" s="24">
        <v>128</v>
      </c>
      <c r="C142" s="105" t="s">
        <v>527</v>
      </c>
      <c r="D142" s="105" t="s">
        <v>1533</v>
      </c>
      <c r="E142" s="58" t="s">
        <v>528</v>
      </c>
      <c r="F142" s="69" t="s">
        <v>527</v>
      </c>
      <c r="G142" s="69" t="s">
        <v>1533</v>
      </c>
      <c r="H142" s="58" t="s">
        <v>528</v>
      </c>
      <c r="I142" s="104" t="s">
        <v>2840</v>
      </c>
      <c r="J142" s="68" t="s">
        <v>1217</v>
      </c>
      <c r="K142" s="65">
        <v>61699.180000000008</v>
      </c>
      <c r="L142" s="65">
        <v>61699.180000000008</v>
      </c>
      <c r="M142" s="65">
        <v>66529.95</v>
      </c>
      <c r="N142" s="65">
        <v>63309.440000000002</v>
      </c>
      <c r="O142" s="65"/>
      <c r="P142" s="65"/>
      <c r="Q142" s="65"/>
      <c r="R142" s="65"/>
      <c r="S142" s="65">
        <v>284000</v>
      </c>
      <c r="T142" s="65">
        <v>284000</v>
      </c>
      <c r="U142" s="65"/>
      <c r="V142" s="65"/>
      <c r="W142" s="67">
        <f t="shared" ref="W142:W205" si="3">SUM(K142:V142)</f>
        <v>821237.75</v>
      </c>
      <c r="X142" s="36"/>
      <c r="Z142" s="122"/>
    </row>
    <row r="143" spans="1:26" x14ac:dyDescent="0.2">
      <c r="A143" s="76"/>
      <c r="B143" s="24">
        <v>129</v>
      </c>
      <c r="C143" s="105" t="s">
        <v>525</v>
      </c>
      <c r="D143" s="105" t="s">
        <v>1532</v>
      </c>
      <c r="E143" s="58" t="s">
        <v>526</v>
      </c>
      <c r="F143" s="69" t="s">
        <v>525</v>
      </c>
      <c r="G143" s="69" t="s">
        <v>1532</v>
      </c>
      <c r="H143" s="58" t="s">
        <v>526</v>
      </c>
      <c r="I143" s="104" t="s">
        <v>2995</v>
      </c>
      <c r="J143" s="68" t="s">
        <v>1217</v>
      </c>
      <c r="K143" s="65"/>
      <c r="L143" s="65"/>
      <c r="M143" s="65"/>
      <c r="N143" s="65"/>
      <c r="O143" s="65"/>
      <c r="P143" s="65"/>
      <c r="Q143" s="65">
        <v>446981.81808</v>
      </c>
      <c r="R143" s="65">
        <v>50000</v>
      </c>
      <c r="S143" s="65">
        <v>50000</v>
      </c>
      <c r="T143" s="65"/>
      <c r="U143" s="65"/>
      <c r="V143" s="65"/>
      <c r="W143" s="67">
        <f t="shared" si="3"/>
        <v>546981.81808</v>
      </c>
      <c r="X143" s="36"/>
      <c r="Z143" s="122"/>
    </row>
    <row r="144" spans="1:26" x14ac:dyDescent="0.2">
      <c r="A144" s="76"/>
      <c r="B144" s="24">
        <v>130</v>
      </c>
      <c r="C144" s="105" t="s">
        <v>462</v>
      </c>
      <c r="D144" s="105" t="s">
        <v>1507</v>
      </c>
      <c r="E144" s="58" t="s">
        <v>463</v>
      </c>
      <c r="F144" s="69" t="s">
        <v>462</v>
      </c>
      <c r="G144" s="69" t="s">
        <v>1507</v>
      </c>
      <c r="H144" s="58" t="s">
        <v>463</v>
      </c>
      <c r="I144" s="104" t="s">
        <v>2847</v>
      </c>
      <c r="J144" s="68" t="s">
        <v>1217</v>
      </c>
      <c r="K144" s="65"/>
      <c r="L144" s="65"/>
      <c r="M144" s="65"/>
      <c r="N144" s="65">
        <v>58500</v>
      </c>
      <c r="O144" s="65">
        <v>141492.42420000001</v>
      </c>
      <c r="P144" s="65">
        <v>78500</v>
      </c>
      <c r="Q144" s="65"/>
      <c r="R144" s="65"/>
      <c r="S144" s="65"/>
      <c r="T144" s="65"/>
      <c r="U144" s="65"/>
      <c r="V144" s="65"/>
      <c r="W144" s="67">
        <f t="shared" si="3"/>
        <v>278492.42420000001</v>
      </c>
      <c r="X144" s="36"/>
      <c r="Z144" s="122"/>
    </row>
    <row r="145" spans="1:26" x14ac:dyDescent="0.2">
      <c r="A145" s="76"/>
      <c r="B145" s="24">
        <v>131</v>
      </c>
      <c r="C145" s="105" t="s">
        <v>329</v>
      </c>
      <c r="D145" s="105" t="s">
        <v>1447</v>
      </c>
      <c r="E145" s="58" t="s">
        <v>330</v>
      </c>
      <c r="F145" s="69" t="s">
        <v>329</v>
      </c>
      <c r="G145" s="69" t="s">
        <v>1447</v>
      </c>
      <c r="H145" s="58" t="s">
        <v>330</v>
      </c>
      <c r="I145" s="104" t="s">
        <v>3139</v>
      </c>
      <c r="J145" s="68" t="s">
        <v>1217</v>
      </c>
      <c r="K145" s="65"/>
      <c r="L145" s="65"/>
      <c r="M145" s="65">
        <v>109250</v>
      </c>
      <c r="N145" s="65">
        <v>59850</v>
      </c>
      <c r="O145" s="65">
        <v>44850</v>
      </c>
      <c r="P145" s="65"/>
      <c r="Q145" s="65"/>
      <c r="R145" s="65"/>
      <c r="S145" s="65"/>
      <c r="T145" s="65"/>
      <c r="U145" s="65"/>
      <c r="V145" s="65"/>
      <c r="W145" s="67">
        <f t="shared" si="3"/>
        <v>213950</v>
      </c>
      <c r="X145" s="36"/>
      <c r="Z145" s="122"/>
    </row>
    <row r="146" spans="1:26" x14ac:dyDescent="0.2">
      <c r="A146" s="76"/>
      <c r="B146" s="24">
        <v>132</v>
      </c>
      <c r="C146" s="105" t="s">
        <v>487</v>
      </c>
      <c r="D146" s="105" t="s">
        <v>1519</v>
      </c>
      <c r="E146" s="58" t="s">
        <v>488</v>
      </c>
      <c r="F146" s="69" t="s">
        <v>487</v>
      </c>
      <c r="G146" s="69" t="s">
        <v>1519</v>
      </c>
      <c r="H146" s="58" t="s">
        <v>488</v>
      </c>
      <c r="I146" s="104" t="s">
        <v>2840</v>
      </c>
      <c r="J146" s="68" t="s">
        <v>1217</v>
      </c>
      <c r="K146" s="65">
        <v>14080.720000000001</v>
      </c>
      <c r="L146" s="65">
        <v>14080.720000000001</v>
      </c>
      <c r="M146" s="65">
        <v>15183.18</v>
      </c>
      <c r="N146" s="65">
        <v>14448.21</v>
      </c>
      <c r="O146" s="65"/>
      <c r="P146" s="65"/>
      <c r="Q146" s="65"/>
      <c r="R146" s="65"/>
      <c r="S146" s="65">
        <v>80000</v>
      </c>
      <c r="T146" s="65"/>
      <c r="U146" s="65"/>
      <c r="V146" s="65">
        <v>0</v>
      </c>
      <c r="W146" s="67">
        <f t="shared" si="3"/>
        <v>137792.83000000002</v>
      </c>
      <c r="X146" s="36"/>
      <c r="Z146" s="122"/>
    </row>
    <row r="147" spans="1:26" x14ac:dyDescent="0.2">
      <c r="A147" s="76"/>
      <c r="B147" s="24">
        <v>133</v>
      </c>
      <c r="C147" s="105" t="s">
        <v>503</v>
      </c>
      <c r="D147" s="105" t="s">
        <v>1523</v>
      </c>
      <c r="E147" s="58" t="s">
        <v>504</v>
      </c>
      <c r="F147" s="69" t="s">
        <v>503</v>
      </c>
      <c r="G147" s="69" t="s">
        <v>1523</v>
      </c>
      <c r="H147" s="58" t="s">
        <v>504</v>
      </c>
      <c r="I147" s="104" t="s">
        <v>2959</v>
      </c>
      <c r="J147" s="68" t="s">
        <v>1217</v>
      </c>
      <c r="K147" s="65">
        <v>3049.8500000000004</v>
      </c>
      <c r="L147" s="65">
        <v>38049.85</v>
      </c>
      <c r="M147" s="65">
        <v>46288.639999999999</v>
      </c>
      <c r="N147" s="65">
        <v>3129.4500000000003</v>
      </c>
      <c r="O147" s="65"/>
      <c r="P147" s="65"/>
      <c r="Q147" s="65"/>
      <c r="R147" s="65"/>
      <c r="S147" s="65"/>
      <c r="T147" s="65"/>
      <c r="U147" s="65"/>
      <c r="V147" s="65"/>
      <c r="W147" s="67">
        <f t="shared" si="3"/>
        <v>90517.79</v>
      </c>
      <c r="X147" s="36"/>
      <c r="Z147" s="122"/>
    </row>
    <row r="148" spans="1:26" x14ac:dyDescent="0.2">
      <c r="A148" s="76"/>
      <c r="B148" s="24">
        <v>134</v>
      </c>
      <c r="C148" s="105" t="s">
        <v>442</v>
      </c>
      <c r="D148" s="105" t="s">
        <v>1501</v>
      </c>
      <c r="E148" s="58" t="s">
        <v>443</v>
      </c>
      <c r="F148" s="69" t="s">
        <v>442</v>
      </c>
      <c r="G148" s="69" t="s">
        <v>1501</v>
      </c>
      <c r="H148" s="58" t="s">
        <v>443</v>
      </c>
      <c r="I148" s="104" t="s">
        <v>2838</v>
      </c>
      <c r="J148" s="68" t="s">
        <v>1217</v>
      </c>
      <c r="K148" s="65"/>
      <c r="L148" s="65">
        <v>129828.78775999999</v>
      </c>
      <c r="M148" s="65">
        <v>67500</v>
      </c>
      <c r="N148" s="65">
        <v>67500</v>
      </c>
      <c r="O148" s="65">
        <v>67500</v>
      </c>
      <c r="P148" s="65">
        <v>67500</v>
      </c>
      <c r="Q148" s="65"/>
      <c r="R148" s="65">
        <v>30000</v>
      </c>
      <c r="S148" s="65"/>
      <c r="T148" s="65"/>
      <c r="U148" s="65"/>
      <c r="V148" s="65"/>
      <c r="W148" s="67">
        <f t="shared" si="3"/>
        <v>429828.78775999998</v>
      </c>
      <c r="X148" s="36"/>
      <c r="Z148" s="122"/>
    </row>
    <row r="149" spans="1:26" x14ac:dyDescent="0.2">
      <c r="A149" s="76"/>
      <c r="B149" s="24">
        <v>135</v>
      </c>
      <c r="C149" s="105" t="s">
        <v>517</v>
      </c>
      <c r="D149" s="105" t="s">
        <v>1529</v>
      </c>
      <c r="E149" s="58" t="s">
        <v>518</v>
      </c>
      <c r="F149" s="69" t="s">
        <v>517</v>
      </c>
      <c r="G149" s="69" t="s">
        <v>1529</v>
      </c>
      <c r="H149" s="58" t="s">
        <v>518</v>
      </c>
      <c r="I149" s="104" t="s">
        <v>2847</v>
      </c>
      <c r="J149" s="68" t="s">
        <v>1217</v>
      </c>
      <c r="K149" s="65"/>
      <c r="L149" s="65"/>
      <c r="M149" s="65"/>
      <c r="N149" s="65">
        <v>135895.45452</v>
      </c>
      <c r="O149" s="65">
        <v>56000</v>
      </c>
      <c r="P149" s="65">
        <v>75000</v>
      </c>
      <c r="Q149" s="65"/>
      <c r="R149" s="65"/>
      <c r="S149" s="65"/>
      <c r="T149" s="65"/>
      <c r="U149" s="65"/>
      <c r="V149" s="65"/>
      <c r="W149" s="67">
        <f t="shared" si="3"/>
        <v>266895.45452000003</v>
      </c>
      <c r="X149" s="36"/>
      <c r="Z149" s="122"/>
    </row>
    <row r="150" spans="1:26" x14ac:dyDescent="0.2">
      <c r="A150" s="76"/>
      <c r="B150" s="24">
        <v>136</v>
      </c>
      <c r="C150" s="105" t="s">
        <v>537</v>
      </c>
      <c r="D150" s="105" t="s">
        <v>1538</v>
      </c>
      <c r="E150" s="58" t="s">
        <v>538</v>
      </c>
      <c r="F150" s="69" t="s">
        <v>537</v>
      </c>
      <c r="G150" s="69" t="s">
        <v>1538</v>
      </c>
      <c r="H150" s="58" t="s">
        <v>538</v>
      </c>
      <c r="I150" s="104" t="s">
        <v>2962</v>
      </c>
      <c r="J150" s="68" t="s">
        <v>1217</v>
      </c>
      <c r="K150" s="65">
        <v>4148.07</v>
      </c>
      <c r="L150" s="65">
        <v>4148.07</v>
      </c>
      <c r="M150" s="65"/>
      <c r="N150" s="65"/>
      <c r="O150" s="65"/>
      <c r="P150" s="65"/>
      <c r="Q150" s="65"/>
      <c r="R150" s="65">
        <v>80606.060640000011</v>
      </c>
      <c r="S150" s="65">
        <v>49000</v>
      </c>
      <c r="T150" s="65"/>
      <c r="U150" s="65"/>
      <c r="V150" s="65"/>
      <c r="W150" s="67">
        <f t="shared" si="3"/>
        <v>137902.20064</v>
      </c>
      <c r="X150" s="36"/>
      <c r="Z150" s="122"/>
    </row>
    <row r="151" spans="1:26" x14ac:dyDescent="0.2">
      <c r="A151" s="76"/>
      <c r="B151" s="24">
        <v>137</v>
      </c>
      <c r="C151" s="105" t="s">
        <v>505</v>
      </c>
      <c r="D151" s="105" t="s">
        <v>1524</v>
      </c>
      <c r="E151" s="58" t="s">
        <v>506</v>
      </c>
      <c r="F151" s="69" t="s">
        <v>505</v>
      </c>
      <c r="G151" s="69" t="s">
        <v>1524</v>
      </c>
      <c r="H151" s="58" t="s">
        <v>506</v>
      </c>
      <c r="I151" s="104" t="s">
        <v>2827</v>
      </c>
      <c r="J151" s="68" t="s">
        <v>1217</v>
      </c>
      <c r="K151" s="65">
        <v>97000</v>
      </c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7">
        <f t="shared" si="3"/>
        <v>97000</v>
      </c>
      <c r="X151" s="36"/>
      <c r="Z151" s="122"/>
    </row>
    <row r="152" spans="1:26" x14ac:dyDescent="0.2">
      <c r="A152" s="76"/>
      <c r="B152" s="24">
        <v>138</v>
      </c>
      <c r="C152" s="105" t="s">
        <v>424</v>
      </c>
      <c r="D152" s="105" t="s">
        <v>1494</v>
      </c>
      <c r="E152" s="58" t="s">
        <v>425</v>
      </c>
      <c r="F152" s="69" t="s">
        <v>424</v>
      </c>
      <c r="G152" s="69" t="s">
        <v>1494</v>
      </c>
      <c r="H152" s="58" t="s">
        <v>425</v>
      </c>
      <c r="I152" s="104" t="s">
        <v>2833</v>
      </c>
      <c r="J152" s="68" t="s">
        <v>1217</v>
      </c>
      <c r="K152" s="65"/>
      <c r="L152" s="65"/>
      <c r="M152" s="65"/>
      <c r="N152" s="65">
        <v>69439.393880000003</v>
      </c>
      <c r="O152" s="65">
        <v>43300</v>
      </c>
      <c r="P152" s="65"/>
      <c r="Q152" s="65"/>
      <c r="R152" s="65"/>
      <c r="S152" s="65"/>
      <c r="T152" s="65"/>
      <c r="U152" s="65"/>
      <c r="V152" s="65"/>
      <c r="W152" s="67">
        <f t="shared" si="3"/>
        <v>112739.39388</v>
      </c>
      <c r="X152" s="36"/>
      <c r="Z152" s="122"/>
    </row>
    <row r="153" spans="1:26" x14ac:dyDescent="0.2">
      <c r="A153" s="76"/>
      <c r="B153" s="24">
        <v>139</v>
      </c>
      <c r="C153" s="105" t="s">
        <v>481</v>
      </c>
      <c r="D153" s="105" t="s">
        <v>1517</v>
      </c>
      <c r="E153" s="58" t="s">
        <v>482</v>
      </c>
      <c r="F153" s="69" t="s">
        <v>481</v>
      </c>
      <c r="G153" s="69" t="s">
        <v>1517</v>
      </c>
      <c r="H153" s="58" t="s">
        <v>482</v>
      </c>
      <c r="I153" s="104" t="s">
        <v>2840</v>
      </c>
      <c r="J153" s="68" t="s">
        <v>1217</v>
      </c>
      <c r="K153" s="65"/>
      <c r="L153" s="65"/>
      <c r="M153" s="65"/>
      <c r="N153" s="65">
        <v>156439.39387999999</v>
      </c>
      <c r="O153" s="65">
        <v>12000</v>
      </c>
      <c r="P153" s="65">
        <v>25000</v>
      </c>
      <c r="Q153" s="65">
        <v>83000</v>
      </c>
      <c r="R153" s="65">
        <v>83000</v>
      </c>
      <c r="S153" s="65">
        <v>83000</v>
      </c>
      <c r="T153" s="65">
        <v>83000</v>
      </c>
      <c r="U153" s="65"/>
      <c r="V153" s="65"/>
      <c r="W153" s="67">
        <f t="shared" si="3"/>
        <v>525439.39387999999</v>
      </c>
      <c r="X153" s="36"/>
      <c r="Z153" s="122"/>
    </row>
    <row r="154" spans="1:26" x14ac:dyDescent="0.2">
      <c r="A154" s="76"/>
      <c r="B154" s="24">
        <v>140</v>
      </c>
      <c r="C154" s="105" t="s">
        <v>511</v>
      </c>
      <c r="D154" s="105" t="s">
        <v>1527</v>
      </c>
      <c r="E154" s="58" t="s">
        <v>512</v>
      </c>
      <c r="F154" s="69" t="s">
        <v>511</v>
      </c>
      <c r="G154" s="69" t="s">
        <v>1527</v>
      </c>
      <c r="H154" s="58" t="s">
        <v>512</v>
      </c>
      <c r="I154" s="104" t="s">
        <v>3140</v>
      </c>
      <c r="J154" s="68" t="s">
        <v>1217</v>
      </c>
      <c r="K154" s="65">
        <v>20000</v>
      </c>
      <c r="L154" s="65">
        <v>13500</v>
      </c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7">
        <f t="shared" si="3"/>
        <v>33500</v>
      </c>
      <c r="X154" s="36"/>
      <c r="Z154" s="122"/>
    </row>
    <row r="155" spans="1:26" x14ac:dyDescent="0.2">
      <c r="A155" s="76"/>
      <c r="B155" s="24">
        <v>141</v>
      </c>
      <c r="C155" s="105" t="s">
        <v>335</v>
      </c>
      <c r="D155" s="105" t="s">
        <v>1466</v>
      </c>
      <c r="E155" s="58" t="s">
        <v>368</v>
      </c>
      <c r="F155" s="69" t="s">
        <v>335</v>
      </c>
      <c r="G155" s="69" t="s">
        <v>1466</v>
      </c>
      <c r="H155" s="58" t="s">
        <v>368</v>
      </c>
      <c r="I155" s="104" t="s">
        <v>2995</v>
      </c>
      <c r="J155" s="68" t="s">
        <v>1217</v>
      </c>
      <c r="K155" s="65">
        <v>6020.49</v>
      </c>
      <c r="L155" s="65">
        <v>6020.49</v>
      </c>
      <c r="M155" s="65"/>
      <c r="N155" s="65"/>
      <c r="O155" s="65"/>
      <c r="P155" s="65"/>
      <c r="Q155" s="65"/>
      <c r="R155" s="65"/>
      <c r="S155" s="65"/>
      <c r="T155" s="65">
        <v>45000</v>
      </c>
      <c r="U155" s="65">
        <v>45000</v>
      </c>
      <c r="V155" s="65"/>
      <c r="W155" s="67">
        <f t="shared" si="3"/>
        <v>102040.98</v>
      </c>
      <c r="X155" s="36"/>
      <c r="Z155" s="122"/>
    </row>
    <row r="156" spans="1:26" x14ac:dyDescent="0.2">
      <c r="A156" s="76"/>
      <c r="B156" s="24">
        <v>142</v>
      </c>
      <c r="C156" s="105" t="s">
        <v>436</v>
      </c>
      <c r="D156" s="105" t="s">
        <v>1498</v>
      </c>
      <c r="E156" s="58" t="s">
        <v>437</v>
      </c>
      <c r="F156" s="69" t="s">
        <v>436</v>
      </c>
      <c r="G156" s="69" t="s">
        <v>1498</v>
      </c>
      <c r="H156" s="58" t="s">
        <v>437</v>
      </c>
      <c r="I156" s="104" t="s">
        <v>2856</v>
      </c>
      <c r="J156" s="68" t="s">
        <v>1217</v>
      </c>
      <c r="K156" s="65">
        <v>5493.6100000000006</v>
      </c>
      <c r="L156" s="65">
        <v>5493.6100000000006</v>
      </c>
      <c r="M156" s="65">
        <v>5923.73</v>
      </c>
      <c r="N156" s="65">
        <v>5636.99</v>
      </c>
      <c r="O156" s="65"/>
      <c r="P156" s="65"/>
      <c r="Q156" s="65"/>
      <c r="R156" s="65"/>
      <c r="S156" s="65"/>
      <c r="T156" s="65"/>
      <c r="U156" s="65">
        <v>40000</v>
      </c>
      <c r="V156" s="65">
        <v>40000</v>
      </c>
      <c r="W156" s="67">
        <f t="shared" si="3"/>
        <v>102547.94</v>
      </c>
      <c r="X156" s="36"/>
      <c r="Z156" s="122"/>
    </row>
    <row r="157" spans="1:26" x14ac:dyDescent="0.2">
      <c r="A157" s="76"/>
      <c r="B157" s="24">
        <v>143</v>
      </c>
      <c r="C157" s="105" t="s">
        <v>406</v>
      </c>
      <c r="D157" s="105" t="s">
        <v>1486</v>
      </c>
      <c r="E157" s="58" t="s">
        <v>407</v>
      </c>
      <c r="F157" s="69" t="s">
        <v>406</v>
      </c>
      <c r="G157" s="69" t="s">
        <v>1486</v>
      </c>
      <c r="H157" s="58" t="s">
        <v>407</v>
      </c>
      <c r="I157" s="104" t="s">
        <v>2845</v>
      </c>
      <c r="J157" s="68" t="s">
        <v>1217</v>
      </c>
      <c r="K157" s="65">
        <v>37574.06</v>
      </c>
      <c r="L157" s="65">
        <v>37574.06</v>
      </c>
      <c r="M157" s="65">
        <v>40515.94</v>
      </c>
      <c r="N157" s="65"/>
      <c r="O157" s="65"/>
      <c r="P157" s="65"/>
      <c r="Q157" s="65"/>
      <c r="R157" s="65">
        <v>327642.42420000007</v>
      </c>
      <c r="S157" s="65"/>
      <c r="T157" s="65">
        <v>232000</v>
      </c>
      <c r="U157" s="65">
        <v>252000</v>
      </c>
      <c r="V157" s="65">
        <v>288000</v>
      </c>
      <c r="W157" s="67">
        <f t="shared" si="3"/>
        <v>1215306.4842000001</v>
      </c>
      <c r="X157" s="36"/>
      <c r="Z157" s="122"/>
    </row>
    <row r="158" spans="1:26" x14ac:dyDescent="0.2">
      <c r="A158" s="76"/>
      <c r="B158" s="24">
        <v>144</v>
      </c>
      <c r="C158" s="105" t="s">
        <v>468</v>
      </c>
      <c r="D158" s="105" t="s">
        <v>1539</v>
      </c>
      <c r="E158" s="58" t="s">
        <v>540</v>
      </c>
      <c r="F158" s="69" t="s">
        <v>468</v>
      </c>
      <c r="G158" s="69" t="s">
        <v>1539</v>
      </c>
      <c r="H158" s="58" t="s">
        <v>540</v>
      </c>
      <c r="I158" s="104" t="s">
        <v>2840</v>
      </c>
      <c r="J158" s="68" t="s">
        <v>1217</v>
      </c>
      <c r="K158" s="65"/>
      <c r="L158" s="65"/>
      <c r="M158" s="65"/>
      <c r="N158" s="65"/>
      <c r="O158" s="65">
        <v>208440.90904</v>
      </c>
      <c r="P158" s="65">
        <v>100000</v>
      </c>
      <c r="Q158" s="65">
        <v>100000</v>
      </c>
      <c r="R158" s="65">
        <v>102000</v>
      </c>
      <c r="S158" s="65">
        <v>31000</v>
      </c>
      <c r="T158" s="65"/>
      <c r="U158" s="65"/>
      <c r="V158" s="65"/>
      <c r="W158" s="67">
        <f t="shared" si="3"/>
        <v>541440.90904000006</v>
      </c>
      <c r="X158" s="36"/>
      <c r="Z158" s="122"/>
    </row>
    <row r="159" spans="1:26" x14ac:dyDescent="0.2">
      <c r="A159" s="76"/>
      <c r="B159" s="24">
        <v>145</v>
      </c>
      <c r="C159" s="105" t="s">
        <v>420</v>
      </c>
      <c r="D159" s="105" t="s">
        <v>1492</v>
      </c>
      <c r="E159" s="58" t="s">
        <v>421</v>
      </c>
      <c r="F159" s="69" t="s">
        <v>420</v>
      </c>
      <c r="G159" s="69" t="s">
        <v>1492</v>
      </c>
      <c r="H159" s="58" t="s">
        <v>421</v>
      </c>
      <c r="I159" s="104" t="s">
        <v>2833</v>
      </c>
      <c r="J159" s="68" t="s">
        <v>1217</v>
      </c>
      <c r="K159" s="65"/>
      <c r="L159" s="65"/>
      <c r="M159" s="65"/>
      <c r="N159" s="65">
        <v>119666.66676000001</v>
      </c>
      <c r="O159" s="65">
        <v>65500</v>
      </c>
      <c r="P159" s="65">
        <v>48500</v>
      </c>
      <c r="Q159" s="65"/>
      <c r="R159" s="65"/>
      <c r="S159" s="65"/>
      <c r="T159" s="65"/>
      <c r="U159" s="65"/>
      <c r="V159" s="65"/>
      <c r="W159" s="67">
        <f t="shared" si="3"/>
        <v>233666.66675999999</v>
      </c>
      <c r="X159" s="36"/>
      <c r="Z159" s="122"/>
    </row>
    <row r="160" spans="1:26" x14ac:dyDescent="0.2">
      <c r="A160" s="76"/>
      <c r="B160" s="24">
        <v>146</v>
      </c>
      <c r="C160" s="105" t="s">
        <v>529</v>
      </c>
      <c r="D160" s="105" t="s">
        <v>1534</v>
      </c>
      <c r="E160" s="58" t="s">
        <v>530</v>
      </c>
      <c r="F160" s="69" t="s">
        <v>529</v>
      </c>
      <c r="G160" s="69" t="s">
        <v>1534</v>
      </c>
      <c r="H160" s="58" t="s">
        <v>530</v>
      </c>
      <c r="I160" s="104" t="s">
        <v>2856</v>
      </c>
      <c r="J160" s="68" t="s">
        <v>1217</v>
      </c>
      <c r="K160" s="65">
        <v>6996.73</v>
      </c>
      <c r="L160" s="65">
        <v>6996.73</v>
      </c>
      <c r="M160" s="65">
        <v>7544.5400000000009</v>
      </c>
      <c r="N160" s="65">
        <v>7179.33</v>
      </c>
      <c r="O160" s="65"/>
      <c r="P160" s="65"/>
      <c r="Q160" s="65"/>
      <c r="R160" s="65"/>
      <c r="S160" s="65"/>
      <c r="T160" s="65"/>
      <c r="U160" s="65"/>
      <c r="V160" s="65">
        <v>52500</v>
      </c>
      <c r="W160" s="67">
        <f t="shared" si="3"/>
        <v>81217.33</v>
      </c>
      <c r="X160" s="36"/>
      <c r="Z160" s="122"/>
    </row>
    <row r="161" spans="1:26" x14ac:dyDescent="0.2">
      <c r="A161" s="76"/>
      <c r="B161" s="24">
        <v>147</v>
      </c>
      <c r="C161" s="105" t="s">
        <v>509</v>
      </c>
      <c r="D161" s="105" t="s">
        <v>1526</v>
      </c>
      <c r="E161" s="58" t="s">
        <v>510</v>
      </c>
      <c r="F161" s="69" t="s">
        <v>509</v>
      </c>
      <c r="G161" s="69" t="s">
        <v>1526</v>
      </c>
      <c r="H161" s="58" t="s">
        <v>510</v>
      </c>
      <c r="I161" s="104" t="s">
        <v>2970</v>
      </c>
      <c r="J161" s="68" t="s">
        <v>1217</v>
      </c>
      <c r="K161" s="65">
        <v>2592.54</v>
      </c>
      <c r="L161" s="65">
        <v>2592.54</v>
      </c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7">
        <f t="shared" si="3"/>
        <v>5185.08</v>
      </c>
      <c r="X161" s="36"/>
      <c r="Z161" s="122"/>
    </row>
    <row r="162" spans="1:26" x14ac:dyDescent="0.2">
      <c r="A162" s="76"/>
      <c r="B162" s="24">
        <v>148</v>
      </c>
      <c r="C162" s="105" t="s">
        <v>495</v>
      </c>
      <c r="D162" s="105" t="s">
        <v>1531</v>
      </c>
      <c r="E162" s="58" t="s">
        <v>524</v>
      </c>
      <c r="F162" s="69" t="s">
        <v>495</v>
      </c>
      <c r="G162" s="69" t="s">
        <v>1531</v>
      </c>
      <c r="H162" s="58" t="s">
        <v>524</v>
      </c>
      <c r="I162" s="104" t="s">
        <v>2871</v>
      </c>
      <c r="J162" s="68" t="s">
        <v>1217</v>
      </c>
      <c r="K162" s="65">
        <v>14848.759999999998</v>
      </c>
      <c r="L162" s="65">
        <v>14848.759999999998</v>
      </c>
      <c r="M162" s="65">
        <v>16011.36</v>
      </c>
      <c r="N162" s="65">
        <v>15236.289999999999</v>
      </c>
      <c r="O162" s="65"/>
      <c r="P162" s="65"/>
      <c r="Q162" s="65"/>
      <c r="R162" s="65"/>
      <c r="S162" s="65"/>
      <c r="T162" s="65"/>
      <c r="U162" s="65"/>
      <c r="V162" s="65"/>
      <c r="W162" s="67">
        <f t="shared" si="3"/>
        <v>60945.17</v>
      </c>
      <c r="X162" s="36"/>
      <c r="Z162" s="122"/>
    </row>
    <row r="163" spans="1:26" x14ac:dyDescent="0.2">
      <c r="A163" s="76"/>
      <c r="B163" s="24">
        <v>149</v>
      </c>
      <c r="C163" s="105" t="s">
        <v>452</v>
      </c>
      <c r="D163" s="105" t="s">
        <v>1504</v>
      </c>
      <c r="E163" s="58" t="s">
        <v>453</v>
      </c>
      <c r="F163" s="69" t="s">
        <v>452</v>
      </c>
      <c r="G163" s="69" t="s">
        <v>1504</v>
      </c>
      <c r="H163" s="58" t="s">
        <v>453</v>
      </c>
      <c r="I163" s="104" t="s">
        <v>2995</v>
      </c>
      <c r="J163" s="68" t="s">
        <v>1217</v>
      </c>
      <c r="K163" s="65">
        <v>25601.32</v>
      </c>
      <c r="L163" s="65">
        <v>25601.32</v>
      </c>
      <c r="M163" s="65">
        <v>27605.79</v>
      </c>
      <c r="N163" s="65"/>
      <c r="O163" s="65"/>
      <c r="P163" s="65"/>
      <c r="Q163" s="65"/>
      <c r="R163" s="65"/>
      <c r="S163" s="65"/>
      <c r="T163" s="65"/>
      <c r="U163" s="65"/>
      <c r="V163" s="65">
        <v>117500</v>
      </c>
      <c r="W163" s="67">
        <f t="shared" si="3"/>
        <v>196308.43</v>
      </c>
      <c r="X163" s="36"/>
      <c r="Z163" s="122"/>
    </row>
    <row r="164" spans="1:26" x14ac:dyDescent="0.2">
      <c r="A164" s="76"/>
      <c r="B164" s="24">
        <v>150</v>
      </c>
      <c r="C164" s="105" t="s">
        <v>531</v>
      </c>
      <c r="D164" s="105" t="s">
        <v>1535</v>
      </c>
      <c r="E164" s="58" t="s">
        <v>532</v>
      </c>
      <c r="F164" s="69" t="s">
        <v>531</v>
      </c>
      <c r="G164" s="69" t="s">
        <v>1535</v>
      </c>
      <c r="H164" s="58" t="s">
        <v>532</v>
      </c>
      <c r="I164" s="104" t="s">
        <v>2995</v>
      </c>
      <c r="J164" s="68" t="s">
        <v>1217</v>
      </c>
      <c r="K164" s="65">
        <v>67523.48</v>
      </c>
      <c r="L164" s="65">
        <v>67523.48</v>
      </c>
      <c r="M164" s="65">
        <v>72810.260000000009</v>
      </c>
      <c r="N164" s="65"/>
      <c r="O164" s="65"/>
      <c r="P164" s="65"/>
      <c r="Q164" s="65"/>
      <c r="R164" s="65"/>
      <c r="S164" s="65"/>
      <c r="T164" s="65">
        <v>247000</v>
      </c>
      <c r="U164" s="65">
        <v>247000</v>
      </c>
      <c r="V164" s="65">
        <v>247000</v>
      </c>
      <c r="W164" s="67">
        <f t="shared" si="3"/>
        <v>948857.22</v>
      </c>
      <c r="X164" s="36"/>
      <c r="Z164" s="122"/>
    </row>
    <row r="165" spans="1:26" x14ac:dyDescent="0.2">
      <c r="A165" s="76"/>
      <c r="B165" s="24">
        <v>151</v>
      </c>
      <c r="C165" s="105" t="s">
        <v>553</v>
      </c>
      <c r="D165" s="105" t="s">
        <v>1546</v>
      </c>
      <c r="E165" s="58" t="s">
        <v>554</v>
      </c>
      <c r="F165" s="69" t="s">
        <v>553</v>
      </c>
      <c r="G165" s="69" t="s">
        <v>1546</v>
      </c>
      <c r="H165" s="58" t="s">
        <v>554</v>
      </c>
      <c r="I165" s="104" t="s">
        <v>2856</v>
      </c>
      <c r="J165" s="68" t="s">
        <v>1217</v>
      </c>
      <c r="K165" s="65">
        <v>7680.3899999999994</v>
      </c>
      <c r="L165" s="65">
        <v>7680.3899999999994</v>
      </c>
      <c r="M165" s="65">
        <v>8281.74</v>
      </c>
      <c r="N165" s="65"/>
      <c r="O165" s="65"/>
      <c r="P165" s="65"/>
      <c r="Q165" s="65"/>
      <c r="R165" s="65"/>
      <c r="S165" s="65"/>
      <c r="T165" s="65"/>
      <c r="U165" s="65">
        <v>35000</v>
      </c>
      <c r="V165" s="65">
        <v>35000</v>
      </c>
      <c r="W165" s="67">
        <f t="shared" si="3"/>
        <v>93642.51999999999</v>
      </c>
      <c r="X165" s="36"/>
      <c r="Z165" s="122"/>
    </row>
    <row r="166" spans="1:26" x14ac:dyDescent="0.2">
      <c r="A166" s="76"/>
      <c r="B166" s="24">
        <v>152</v>
      </c>
      <c r="C166" s="105" t="s">
        <v>390</v>
      </c>
      <c r="D166" s="105" t="s">
        <v>1478</v>
      </c>
      <c r="E166" s="58" t="s">
        <v>391</v>
      </c>
      <c r="F166" s="69" t="s">
        <v>390</v>
      </c>
      <c r="G166" s="69" t="s">
        <v>1478</v>
      </c>
      <c r="H166" s="58" t="s">
        <v>391</v>
      </c>
      <c r="I166" s="104" t="s">
        <v>2838</v>
      </c>
      <c r="J166" s="68" t="s">
        <v>1217</v>
      </c>
      <c r="K166" s="65"/>
      <c r="L166" s="65"/>
      <c r="M166" s="65">
        <v>10000</v>
      </c>
      <c r="N166" s="65">
        <v>145000</v>
      </c>
      <c r="O166" s="65">
        <v>87800</v>
      </c>
      <c r="P166" s="65">
        <v>87800</v>
      </c>
      <c r="Q166" s="65">
        <v>37800</v>
      </c>
      <c r="R166" s="65"/>
      <c r="S166" s="65"/>
      <c r="T166" s="65"/>
      <c r="U166" s="65"/>
      <c r="V166" s="65"/>
      <c r="W166" s="67">
        <f t="shared" si="3"/>
        <v>368400</v>
      </c>
      <c r="X166" s="36"/>
      <c r="Z166" s="122"/>
    </row>
    <row r="167" spans="1:26" x14ac:dyDescent="0.2">
      <c r="A167" s="76"/>
      <c r="B167" s="24">
        <v>153</v>
      </c>
      <c r="C167" s="105" t="s">
        <v>440</v>
      </c>
      <c r="D167" s="105" t="s">
        <v>1500</v>
      </c>
      <c r="E167" s="58" t="s">
        <v>441</v>
      </c>
      <c r="F167" s="69" t="s">
        <v>440</v>
      </c>
      <c r="G167" s="69" t="s">
        <v>1500</v>
      </c>
      <c r="H167" s="58" t="s">
        <v>441</v>
      </c>
      <c r="I167" s="104" t="s">
        <v>2856</v>
      </c>
      <c r="J167" s="68" t="s">
        <v>1217</v>
      </c>
      <c r="K167" s="65">
        <v>19200.98</v>
      </c>
      <c r="L167" s="65">
        <v>19200.98</v>
      </c>
      <c r="M167" s="65">
        <v>20704.34</v>
      </c>
      <c r="N167" s="65"/>
      <c r="O167" s="65"/>
      <c r="P167" s="65"/>
      <c r="Q167" s="65"/>
      <c r="R167" s="65">
        <v>167374.24256000001</v>
      </c>
      <c r="S167" s="65">
        <v>87500</v>
      </c>
      <c r="T167" s="65">
        <v>87500</v>
      </c>
      <c r="U167" s="65">
        <v>87500</v>
      </c>
      <c r="V167" s="65">
        <v>127500</v>
      </c>
      <c r="W167" s="67">
        <f t="shared" si="3"/>
        <v>616480.54255999997</v>
      </c>
      <c r="X167" s="36"/>
      <c r="Z167" s="122"/>
    </row>
    <row r="168" spans="1:26" x14ac:dyDescent="0.2">
      <c r="A168" s="76"/>
      <c r="B168" s="24">
        <v>154</v>
      </c>
      <c r="C168" s="105" t="s">
        <v>414</v>
      </c>
      <c r="D168" s="105" t="s">
        <v>1489</v>
      </c>
      <c r="E168" s="58" t="s">
        <v>415</v>
      </c>
      <c r="F168" s="69" t="s">
        <v>414</v>
      </c>
      <c r="G168" s="69" t="s">
        <v>1489</v>
      </c>
      <c r="H168" s="58" t="s">
        <v>415</v>
      </c>
      <c r="I168" s="104" t="s">
        <v>3140</v>
      </c>
      <c r="J168" s="68" t="s">
        <v>1217</v>
      </c>
      <c r="K168" s="65">
        <v>95000</v>
      </c>
      <c r="L168" s="65">
        <v>47000</v>
      </c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7">
        <f t="shared" si="3"/>
        <v>142000</v>
      </c>
      <c r="X168" s="36"/>
      <c r="Z168" s="122"/>
    </row>
    <row r="169" spans="1:26" x14ac:dyDescent="0.2">
      <c r="A169" s="76"/>
      <c r="B169" s="24">
        <v>155</v>
      </c>
      <c r="C169" s="105" t="s">
        <v>547</v>
      </c>
      <c r="D169" s="105" t="s">
        <v>1543</v>
      </c>
      <c r="E169" s="58" t="s">
        <v>548</v>
      </c>
      <c r="F169" s="69" t="s">
        <v>547</v>
      </c>
      <c r="G169" s="69" t="s">
        <v>1543</v>
      </c>
      <c r="H169" s="58" t="s">
        <v>548</v>
      </c>
      <c r="I169" s="104" t="s">
        <v>2856</v>
      </c>
      <c r="J169" s="68" t="s">
        <v>1217</v>
      </c>
      <c r="K169" s="65">
        <v>3418.3599999999997</v>
      </c>
      <c r="L169" s="65">
        <v>3418.3599999999997</v>
      </c>
      <c r="M169" s="65">
        <v>3686</v>
      </c>
      <c r="N169" s="65"/>
      <c r="O169" s="65"/>
      <c r="P169" s="65"/>
      <c r="Q169" s="65"/>
      <c r="R169" s="65"/>
      <c r="S169" s="65"/>
      <c r="T169" s="65">
        <v>51909.090960000001</v>
      </c>
      <c r="U169" s="65">
        <v>22000</v>
      </c>
      <c r="V169" s="65">
        <v>29500</v>
      </c>
      <c r="W169" s="67">
        <f t="shared" si="3"/>
        <v>113931.81096</v>
      </c>
      <c r="X169" s="36"/>
      <c r="Z169" s="122"/>
    </row>
    <row r="170" spans="1:26" x14ac:dyDescent="0.2">
      <c r="A170" s="76"/>
      <c r="B170" s="24">
        <v>156</v>
      </c>
      <c r="C170" s="105" t="s">
        <v>450</v>
      </c>
      <c r="D170" s="105" t="s">
        <v>1503</v>
      </c>
      <c r="E170" s="58" t="s">
        <v>451</v>
      </c>
      <c r="F170" s="69" t="s">
        <v>450</v>
      </c>
      <c r="G170" s="69" t="s">
        <v>1503</v>
      </c>
      <c r="H170" s="58" t="s">
        <v>451</v>
      </c>
      <c r="I170" s="104" t="s">
        <v>2847</v>
      </c>
      <c r="J170" s="68" t="s">
        <v>1217</v>
      </c>
      <c r="K170" s="65">
        <v>19302.809999999998</v>
      </c>
      <c r="L170" s="65">
        <v>128302.81</v>
      </c>
      <c r="M170" s="65">
        <v>129814.13</v>
      </c>
      <c r="N170" s="65">
        <v>128806.59</v>
      </c>
      <c r="O170" s="65">
        <v>109000</v>
      </c>
      <c r="P170" s="65"/>
      <c r="Q170" s="65">
        <v>49000</v>
      </c>
      <c r="R170" s="65"/>
      <c r="S170" s="65"/>
      <c r="T170" s="65"/>
      <c r="U170" s="65"/>
      <c r="V170" s="65"/>
      <c r="W170" s="67">
        <f t="shared" si="3"/>
        <v>564226.34</v>
      </c>
      <c r="X170" s="36"/>
      <c r="Z170" s="122"/>
    </row>
    <row r="171" spans="1:26" x14ac:dyDescent="0.2">
      <c r="A171" s="76"/>
      <c r="B171" s="24">
        <v>157</v>
      </c>
      <c r="C171" s="105" t="s">
        <v>464</v>
      </c>
      <c r="D171" s="105" t="s">
        <v>1508</v>
      </c>
      <c r="E171" s="58" t="s">
        <v>465</v>
      </c>
      <c r="F171" s="69" t="s">
        <v>464</v>
      </c>
      <c r="G171" s="69" t="s">
        <v>1508</v>
      </c>
      <c r="H171" s="58" t="s">
        <v>465</v>
      </c>
      <c r="I171" s="104" t="s">
        <v>2847</v>
      </c>
      <c r="J171" s="68" t="s">
        <v>1217</v>
      </c>
      <c r="K171" s="65"/>
      <c r="L171" s="65"/>
      <c r="M171" s="65">
        <v>149545.45452</v>
      </c>
      <c r="N171" s="65">
        <v>77600</v>
      </c>
      <c r="O171" s="65">
        <v>77600</v>
      </c>
      <c r="P171" s="65">
        <v>77600</v>
      </c>
      <c r="Q171" s="65">
        <v>112600</v>
      </c>
      <c r="R171" s="65"/>
      <c r="S171" s="65"/>
      <c r="T171" s="65"/>
      <c r="U171" s="65"/>
      <c r="V171" s="65"/>
      <c r="W171" s="67">
        <f t="shared" si="3"/>
        <v>494945.45452000003</v>
      </c>
      <c r="X171" s="36"/>
      <c r="Z171" s="122"/>
    </row>
    <row r="172" spans="1:26" x14ac:dyDescent="0.2">
      <c r="A172" s="76"/>
      <c r="B172" s="24">
        <v>158</v>
      </c>
      <c r="C172" s="105" t="s">
        <v>379</v>
      </c>
      <c r="D172" s="105" t="s">
        <v>1472</v>
      </c>
      <c r="E172" s="58" t="s">
        <v>380</v>
      </c>
      <c r="F172" s="69" t="s">
        <v>379</v>
      </c>
      <c r="G172" s="69" t="s">
        <v>1472</v>
      </c>
      <c r="H172" s="58" t="s">
        <v>380</v>
      </c>
      <c r="I172" s="104" t="s">
        <v>2856</v>
      </c>
      <c r="J172" s="68" t="s">
        <v>1217</v>
      </c>
      <c r="K172" s="65"/>
      <c r="L172" s="65"/>
      <c r="M172" s="65"/>
      <c r="N172" s="65"/>
      <c r="O172" s="65"/>
      <c r="P172" s="65"/>
      <c r="Q172" s="65"/>
      <c r="R172" s="65">
        <v>198100</v>
      </c>
      <c r="S172" s="65">
        <v>135000</v>
      </c>
      <c r="T172" s="65">
        <v>186000</v>
      </c>
      <c r="U172" s="65">
        <v>81500</v>
      </c>
      <c r="V172" s="65">
        <v>55000</v>
      </c>
      <c r="W172" s="67">
        <f t="shared" si="3"/>
        <v>655600</v>
      </c>
      <c r="X172" s="36"/>
      <c r="Z172" s="122"/>
    </row>
    <row r="173" spans="1:26" x14ac:dyDescent="0.2">
      <c r="A173" s="76"/>
      <c r="B173" s="24">
        <v>159</v>
      </c>
      <c r="C173" s="105" t="s">
        <v>469</v>
      </c>
      <c r="D173" s="105" t="s">
        <v>1511</v>
      </c>
      <c r="E173" s="58" t="s">
        <v>470</v>
      </c>
      <c r="F173" s="69" t="s">
        <v>469</v>
      </c>
      <c r="G173" s="69" t="s">
        <v>1511</v>
      </c>
      <c r="H173" s="58" t="s">
        <v>470</v>
      </c>
      <c r="I173" s="104" t="s">
        <v>2842</v>
      </c>
      <c r="J173" s="68" t="s">
        <v>1217</v>
      </c>
      <c r="K173" s="65">
        <v>14845.86</v>
      </c>
      <c r="L173" s="65"/>
      <c r="M173" s="65"/>
      <c r="N173" s="65"/>
      <c r="O173" s="65"/>
      <c r="P173" s="65">
        <v>92113.636440000002</v>
      </c>
      <c r="Q173" s="65">
        <v>48750</v>
      </c>
      <c r="R173" s="65">
        <v>48750</v>
      </c>
      <c r="S173" s="65">
        <v>70750</v>
      </c>
      <c r="T173" s="65">
        <v>48750</v>
      </c>
      <c r="U173" s="65"/>
      <c r="V173" s="65"/>
      <c r="W173" s="67">
        <f t="shared" si="3"/>
        <v>323959.49644000002</v>
      </c>
      <c r="X173" s="36"/>
      <c r="Z173" s="122"/>
    </row>
    <row r="174" spans="1:26" x14ac:dyDescent="0.2">
      <c r="A174" s="76"/>
      <c r="B174" s="24">
        <v>160</v>
      </c>
      <c r="C174" s="105" t="s">
        <v>477</v>
      </c>
      <c r="D174" s="105" t="s">
        <v>1515</v>
      </c>
      <c r="E174" s="58" t="s">
        <v>478</v>
      </c>
      <c r="F174" s="69" t="s">
        <v>477</v>
      </c>
      <c r="G174" s="69" t="s">
        <v>1515</v>
      </c>
      <c r="H174" s="58" t="s">
        <v>478</v>
      </c>
      <c r="I174" s="104" t="s">
        <v>2842</v>
      </c>
      <c r="J174" s="68" t="s">
        <v>1217</v>
      </c>
      <c r="K174" s="65">
        <v>6472.8099999999995</v>
      </c>
      <c r="L174" s="65">
        <v>6472.8099999999995</v>
      </c>
      <c r="M174" s="65"/>
      <c r="N174" s="65"/>
      <c r="O174" s="65"/>
      <c r="P174" s="65"/>
      <c r="Q174" s="65"/>
      <c r="R174" s="65">
        <v>104242.42419999999</v>
      </c>
      <c r="S174" s="65">
        <v>44000</v>
      </c>
      <c r="T174" s="65">
        <v>59000</v>
      </c>
      <c r="U174" s="65"/>
      <c r="V174" s="65"/>
      <c r="W174" s="67">
        <f t="shared" si="3"/>
        <v>220188.0442</v>
      </c>
      <c r="X174" s="36"/>
      <c r="Z174" s="122"/>
    </row>
    <row r="175" spans="1:26" x14ac:dyDescent="0.2">
      <c r="A175" s="76"/>
      <c r="B175" s="24">
        <v>161</v>
      </c>
      <c r="C175" s="105" t="s">
        <v>466</v>
      </c>
      <c r="D175" s="105" t="s">
        <v>1509</v>
      </c>
      <c r="E175" s="58" t="s">
        <v>467</v>
      </c>
      <c r="F175" s="69" t="s">
        <v>466</v>
      </c>
      <c r="G175" s="69" t="s">
        <v>1509</v>
      </c>
      <c r="H175" s="58" t="s">
        <v>467</v>
      </c>
      <c r="I175" s="104" t="s">
        <v>2840</v>
      </c>
      <c r="J175" s="68" t="s">
        <v>1217</v>
      </c>
      <c r="K175" s="65">
        <v>18502.2</v>
      </c>
      <c r="L175" s="65"/>
      <c r="M175" s="65"/>
      <c r="N175" s="65"/>
      <c r="O175" s="65"/>
      <c r="P175" s="65"/>
      <c r="Q175" s="65">
        <v>194524.24255999998</v>
      </c>
      <c r="R175" s="65">
        <v>107000</v>
      </c>
      <c r="S175" s="65">
        <v>80000</v>
      </c>
      <c r="T175" s="65"/>
      <c r="U175" s="65"/>
      <c r="V175" s="65"/>
      <c r="W175" s="67">
        <f t="shared" si="3"/>
        <v>400026.44256</v>
      </c>
      <c r="X175" s="36"/>
      <c r="Z175" s="122"/>
    </row>
    <row r="176" spans="1:26" x14ac:dyDescent="0.2">
      <c r="A176" s="76"/>
      <c r="B176" s="24">
        <v>162</v>
      </c>
      <c r="C176" s="105" t="s">
        <v>446</v>
      </c>
      <c r="D176" s="105" t="s">
        <v>1502</v>
      </c>
      <c r="E176" s="58" t="s">
        <v>447</v>
      </c>
      <c r="F176" s="69" t="s">
        <v>446</v>
      </c>
      <c r="G176" s="69" t="s">
        <v>1502</v>
      </c>
      <c r="H176" s="58" t="s">
        <v>447</v>
      </c>
      <c r="I176" s="104" t="s">
        <v>2842</v>
      </c>
      <c r="J176" s="68" t="s">
        <v>1217</v>
      </c>
      <c r="K176" s="65">
        <v>4916.6100000000006</v>
      </c>
      <c r="L176" s="65">
        <v>4916.6100000000006</v>
      </c>
      <c r="M176" s="65">
        <v>5301.57</v>
      </c>
      <c r="N176" s="65">
        <v>5044.93</v>
      </c>
      <c r="O176" s="65"/>
      <c r="P176" s="65"/>
      <c r="Q176" s="65"/>
      <c r="R176" s="65"/>
      <c r="S176" s="65"/>
      <c r="T176" s="65"/>
      <c r="U176" s="65"/>
      <c r="V176" s="65">
        <v>20000</v>
      </c>
      <c r="W176" s="67">
        <f t="shared" si="3"/>
        <v>40179.72</v>
      </c>
      <c r="X176" s="36"/>
      <c r="Z176" s="122"/>
    </row>
    <row r="177" spans="1:26" x14ac:dyDescent="0.2">
      <c r="A177" s="76"/>
      <c r="B177" s="24">
        <v>163</v>
      </c>
      <c r="C177" s="105" t="s">
        <v>400</v>
      </c>
      <c r="D177" s="105" t="s">
        <v>1483</v>
      </c>
      <c r="E177" s="58" t="s">
        <v>401</v>
      </c>
      <c r="F177" s="69" t="s">
        <v>400</v>
      </c>
      <c r="G177" s="69" t="s">
        <v>1483</v>
      </c>
      <c r="H177" s="58" t="s">
        <v>401</v>
      </c>
      <c r="I177" s="104" t="s">
        <v>2840</v>
      </c>
      <c r="J177" s="68" t="s">
        <v>1217</v>
      </c>
      <c r="K177" s="65"/>
      <c r="L177" s="65"/>
      <c r="M177" s="65"/>
      <c r="N177" s="65"/>
      <c r="O177" s="65"/>
      <c r="P177" s="65">
        <v>114640.90904</v>
      </c>
      <c r="Q177" s="65">
        <v>80000</v>
      </c>
      <c r="R177" s="65">
        <v>80000</v>
      </c>
      <c r="S177" s="65">
        <v>106000</v>
      </c>
      <c r="T177" s="65"/>
      <c r="U177" s="65"/>
      <c r="V177" s="65"/>
      <c r="W177" s="67">
        <f t="shared" si="3"/>
        <v>380640.90904</v>
      </c>
      <c r="X177" s="36"/>
      <c r="Z177" s="122"/>
    </row>
    <row r="178" spans="1:26" x14ac:dyDescent="0.2">
      <c r="A178" s="76"/>
      <c r="B178" s="24">
        <v>164</v>
      </c>
      <c r="C178" s="105" t="s">
        <v>483</v>
      </c>
      <c r="D178" s="105" t="s">
        <v>1518</v>
      </c>
      <c r="E178" s="58" t="s">
        <v>484</v>
      </c>
      <c r="F178" s="69" t="s">
        <v>483</v>
      </c>
      <c r="G178" s="69" t="s">
        <v>1518</v>
      </c>
      <c r="H178" s="58" t="s">
        <v>484</v>
      </c>
      <c r="I178" s="104" t="s">
        <v>2842</v>
      </c>
      <c r="J178" s="68" t="s">
        <v>1217</v>
      </c>
      <c r="K178" s="65">
        <v>23466.2</v>
      </c>
      <c r="L178" s="65"/>
      <c r="M178" s="65"/>
      <c r="N178" s="65"/>
      <c r="O178" s="65"/>
      <c r="P178" s="65"/>
      <c r="Q178" s="65">
        <v>146077.2726</v>
      </c>
      <c r="R178" s="65">
        <v>34000</v>
      </c>
      <c r="S178" s="65">
        <v>101000</v>
      </c>
      <c r="T178" s="65">
        <v>101000</v>
      </c>
      <c r="U178" s="65">
        <v>101000</v>
      </c>
      <c r="V178" s="65"/>
      <c r="W178" s="67">
        <f t="shared" si="3"/>
        <v>506543.47259999998</v>
      </c>
      <c r="X178" s="36"/>
      <c r="Z178" s="122"/>
    </row>
    <row r="179" spans="1:26" x14ac:dyDescent="0.2">
      <c r="A179" s="76"/>
      <c r="B179" s="24">
        <v>165</v>
      </c>
      <c r="C179" s="105" t="s">
        <v>475</v>
      </c>
      <c r="D179" s="105" t="s">
        <v>1514</v>
      </c>
      <c r="E179" s="58" t="s">
        <v>476</v>
      </c>
      <c r="F179" s="69" t="s">
        <v>475</v>
      </c>
      <c r="G179" s="69" t="s">
        <v>1514</v>
      </c>
      <c r="H179" s="58" t="s">
        <v>476</v>
      </c>
      <c r="I179" s="104" t="s">
        <v>2856</v>
      </c>
      <c r="J179" s="68" t="s">
        <v>1217</v>
      </c>
      <c r="K179" s="65"/>
      <c r="L179" s="65"/>
      <c r="M179" s="65"/>
      <c r="N179" s="65"/>
      <c r="O179" s="65"/>
      <c r="P179" s="65">
        <v>78824.242559999999</v>
      </c>
      <c r="Q179" s="65">
        <v>73500</v>
      </c>
      <c r="R179" s="65">
        <v>55000</v>
      </c>
      <c r="S179" s="65">
        <v>55000</v>
      </c>
      <c r="T179" s="65"/>
      <c r="U179" s="65"/>
      <c r="V179" s="65"/>
      <c r="W179" s="67">
        <f t="shared" si="3"/>
        <v>262324.24255999998</v>
      </c>
      <c r="X179" s="36"/>
      <c r="Z179" s="122"/>
    </row>
    <row r="180" spans="1:26" x14ac:dyDescent="0.2">
      <c r="A180" s="76"/>
      <c r="B180" s="24">
        <v>166</v>
      </c>
      <c r="C180" s="105" t="s">
        <v>533</v>
      </c>
      <c r="D180" s="105" t="s">
        <v>1536</v>
      </c>
      <c r="E180" s="58" t="s">
        <v>534</v>
      </c>
      <c r="F180" s="69" t="s">
        <v>533</v>
      </c>
      <c r="G180" s="69" t="s">
        <v>1536</v>
      </c>
      <c r="H180" s="58" t="s">
        <v>534</v>
      </c>
      <c r="I180" s="104" t="s">
        <v>2962</v>
      </c>
      <c r="J180" s="68" t="s">
        <v>1217</v>
      </c>
      <c r="K180" s="65"/>
      <c r="L180" s="65"/>
      <c r="M180" s="65"/>
      <c r="N180" s="65"/>
      <c r="O180" s="65">
        <v>156778.78776000001</v>
      </c>
      <c r="P180" s="65">
        <v>146000</v>
      </c>
      <c r="Q180" s="65">
        <v>110000</v>
      </c>
      <c r="R180" s="65">
        <v>110000</v>
      </c>
      <c r="S180" s="65"/>
      <c r="T180" s="65"/>
      <c r="U180" s="65"/>
      <c r="V180" s="65"/>
      <c r="W180" s="67">
        <f t="shared" si="3"/>
        <v>522778.78775999998</v>
      </c>
      <c r="X180" s="36"/>
      <c r="Z180" s="122"/>
    </row>
    <row r="181" spans="1:26" x14ac:dyDescent="0.2">
      <c r="A181" s="76"/>
      <c r="B181" s="24">
        <v>167</v>
      </c>
      <c r="C181" s="105" t="s">
        <v>513</v>
      </c>
      <c r="D181" s="105" t="s">
        <v>1528</v>
      </c>
      <c r="E181" s="58" t="s">
        <v>514</v>
      </c>
      <c r="F181" s="69" t="s">
        <v>513</v>
      </c>
      <c r="G181" s="69" t="s">
        <v>1528</v>
      </c>
      <c r="H181" s="58" t="s">
        <v>514</v>
      </c>
      <c r="I181" s="104" t="s">
        <v>2856</v>
      </c>
      <c r="J181" s="68" t="s">
        <v>1217</v>
      </c>
      <c r="K181" s="65">
        <v>4344.47</v>
      </c>
      <c r="L181" s="65">
        <v>4344.47</v>
      </c>
      <c r="M181" s="65">
        <v>4684.62</v>
      </c>
      <c r="N181" s="65">
        <v>4457.8600000000006</v>
      </c>
      <c r="O181" s="65"/>
      <c r="P181" s="65"/>
      <c r="Q181" s="65"/>
      <c r="R181" s="65"/>
      <c r="S181" s="65"/>
      <c r="T181" s="65"/>
      <c r="U181" s="65">
        <v>33000</v>
      </c>
      <c r="V181" s="65">
        <v>33000</v>
      </c>
      <c r="W181" s="67">
        <f t="shared" si="3"/>
        <v>83831.42</v>
      </c>
      <c r="X181" s="36"/>
      <c r="Z181" s="122"/>
    </row>
    <row r="182" spans="1:26" x14ac:dyDescent="0.2">
      <c r="A182" s="76"/>
      <c r="B182" s="24">
        <v>168</v>
      </c>
      <c r="C182" s="105" t="s">
        <v>394</v>
      </c>
      <c r="D182" s="105" t="s">
        <v>1480</v>
      </c>
      <c r="E182" s="58" t="s">
        <v>395</v>
      </c>
      <c r="F182" s="69" t="s">
        <v>394</v>
      </c>
      <c r="G182" s="69" t="s">
        <v>1480</v>
      </c>
      <c r="H182" s="58" t="s">
        <v>395</v>
      </c>
      <c r="I182" s="104" t="s">
        <v>2840</v>
      </c>
      <c r="J182" s="68" t="s">
        <v>1217</v>
      </c>
      <c r="K182" s="65"/>
      <c r="L182" s="65"/>
      <c r="M182" s="65"/>
      <c r="N182" s="65"/>
      <c r="O182" s="65"/>
      <c r="P182" s="65"/>
      <c r="Q182" s="65">
        <v>58600</v>
      </c>
      <c r="R182" s="65">
        <v>32500</v>
      </c>
      <c r="S182" s="65">
        <v>25000</v>
      </c>
      <c r="T182" s="65"/>
      <c r="U182" s="65"/>
      <c r="V182" s="65"/>
      <c r="W182" s="67">
        <f t="shared" si="3"/>
        <v>116100</v>
      </c>
      <c r="X182" s="36"/>
      <c r="Z182" s="122"/>
    </row>
    <row r="183" spans="1:26" x14ac:dyDescent="0.2">
      <c r="A183" s="76"/>
      <c r="B183" s="24">
        <v>169</v>
      </c>
      <c r="C183" s="105" t="s">
        <v>456</v>
      </c>
      <c r="D183" s="105" t="s">
        <v>1505</v>
      </c>
      <c r="E183" s="58" t="s">
        <v>457</v>
      </c>
      <c r="F183" s="69" t="s">
        <v>456</v>
      </c>
      <c r="G183" s="69" t="s">
        <v>1505</v>
      </c>
      <c r="H183" s="58" t="s">
        <v>457</v>
      </c>
      <c r="I183" s="104" t="s">
        <v>2828</v>
      </c>
      <c r="J183" s="68" t="s">
        <v>1217</v>
      </c>
      <c r="K183" s="65">
        <v>10000</v>
      </c>
      <c r="L183" s="65">
        <v>76000</v>
      </c>
      <c r="M183" s="65">
        <v>45000</v>
      </c>
      <c r="N183" s="65"/>
      <c r="O183" s="65"/>
      <c r="P183" s="65"/>
      <c r="Q183" s="65"/>
      <c r="R183" s="65"/>
      <c r="S183" s="65"/>
      <c r="T183" s="65"/>
      <c r="U183" s="65"/>
      <c r="V183" s="65"/>
      <c r="W183" s="67">
        <f t="shared" si="3"/>
        <v>131000</v>
      </c>
      <c r="X183" s="36"/>
      <c r="Z183" s="122"/>
    </row>
    <row r="184" spans="1:26" x14ac:dyDescent="0.2">
      <c r="A184" s="76"/>
      <c r="B184" s="24">
        <v>170</v>
      </c>
      <c r="C184" s="105" t="s">
        <v>535</v>
      </c>
      <c r="D184" s="105" t="s">
        <v>1537</v>
      </c>
      <c r="E184" s="58" t="s">
        <v>536</v>
      </c>
      <c r="F184" s="69" t="s">
        <v>535</v>
      </c>
      <c r="G184" s="69" t="s">
        <v>1537</v>
      </c>
      <c r="H184" s="58" t="s">
        <v>536</v>
      </c>
      <c r="I184" s="104" t="s">
        <v>2956</v>
      </c>
      <c r="J184" s="68" t="s">
        <v>1217</v>
      </c>
      <c r="K184" s="65">
        <v>19329.03</v>
      </c>
      <c r="L184" s="65">
        <v>19329.03</v>
      </c>
      <c r="M184" s="65"/>
      <c r="N184" s="65"/>
      <c r="O184" s="65"/>
      <c r="P184" s="65"/>
      <c r="Q184" s="65"/>
      <c r="R184" s="65"/>
      <c r="S184" s="65"/>
      <c r="T184" s="65"/>
      <c r="U184" s="65">
        <v>40000</v>
      </c>
      <c r="V184" s="65"/>
      <c r="W184" s="67">
        <f t="shared" si="3"/>
        <v>78658.06</v>
      </c>
      <c r="X184" s="36"/>
      <c r="Z184" s="122"/>
    </row>
    <row r="185" spans="1:26" x14ac:dyDescent="0.2">
      <c r="A185" s="76"/>
      <c r="B185" s="24">
        <v>171</v>
      </c>
      <c r="C185" s="105" t="s">
        <v>569</v>
      </c>
      <c r="D185" s="105" t="s">
        <v>1551</v>
      </c>
      <c r="E185" s="58" t="s">
        <v>570</v>
      </c>
      <c r="F185" s="69" t="s">
        <v>569</v>
      </c>
      <c r="G185" s="69" t="s">
        <v>1551</v>
      </c>
      <c r="H185" s="58" t="s">
        <v>570</v>
      </c>
      <c r="I185" s="104" t="s">
        <v>2962</v>
      </c>
      <c r="J185" s="68" t="s">
        <v>1217</v>
      </c>
      <c r="K185" s="65"/>
      <c r="L185" s="65"/>
      <c r="M185" s="65"/>
      <c r="N185" s="65"/>
      <c r="O185" s="65"/>
      <c r="P185" s="65">
        <v>282712.12128000002</v>
      </c>
      <c r="Q185" s="65">
        <v>197500</v>
      </c>
      <c r="R185" s="65">
        <v>141750</v>
      </c>
      <c r="S185" s="65"/>
      <c r="T185" s="65"/>
      <c r="U185" s="65"/>
      <c r="V185" s="65"/>
      <c r="W185" s="67">
        <f t="shared" si="3"/>
        <v>621962.12128000008</v>
      </c>
      <c r="X185" s="36"/>
      <c r="Z185" s="122"/>
    </row>
    <row r="186" spans="1:26" x14ac:dyDescent="0.2">
      <c r="A186" s="76"/>
      <c r="B186" s="24">
        <v>172</v>
      </c>
      <c r="C186" s="105" t="s">
        <v>507</v>
      </c>
      <c r="D186" s="105" t="s">
        <v>1525</v>
      </c>
      <c r="E186" s="58" t="s">
        <v>508</v>
      </c>
      <c r="F186" s="69" t="s">
        <v>507</v>
      </c>
      <c r="G186" s="69" t="s">
        <v>1525</v>
      </c>
      <c r="H186" s="58" t="s">
        <v>508</v>
      </c>
      <c r="I186" s="104" t="s">
        <v>2842</v>
      </c>
      <c r="J186" s="68" t="s">
        <v>1217</v>
      </c>
      <c r="K186" s="65"/>
      <c r="L186" s="65"/>
      <c r="M186" s="65"/>
      <c r="N186" s="65"/>
      <c r="O186" s="65"/>
      <c r="P186" s="65">
        <v>22000</v>
      </c>
      <c r="Q186" s="65">
        <v>93598.484840000005</v>
      </c>
      <c r="R186" s="65">
        <v>66200</v>
      </c>
      <c r="S186" s="65">
        <v>66200</v>
      </c>
      <c r="T186" s="65">
        <v>66200</v>
      </c>
      <c r="U186" s="65"/>
      <c r="V186" s="65"/>
      <c r="W186" s="67">
        <f t="shared" si="3"/>
        <v>314198.48483999999</v>
      </c>
      <c r="X186" s="36"/>
      <c r="Z186" s="122"/>
    </row>
    <row r="187" spans="1:26" x14ac:dyDescent="0.2">
      <c r="A187" s="76"/>
      <c r="B187" s="24">
        <v>173</v>
      </c>
      <c r="C187" s="105" t="s">
        <v>426</v>
      </c>
      <c r="D187" s="105" t="s">
        <v>1495</v>
      </c>
      <c r="E187" s="58" t="s">
        <v>427</v>
      </c>
      <c r="F187" s="69" t="s">
        <v>426</v>
      </c>
      <c r="G187" s="69" t="s">
        <v>1495</v>
      </c>
      <c r="H187" s="58" t="s">
        <v>427</v>
      </c>
      <c r="I187" s="104" t="s">
        <v>2842</v>
      </c>
      <c r="J187" s="68" t="s">
        <v>1217</v>
      </c>
      <c r="K187" s="65"/>
      <c r="L187" s="65"/>
      <c r="M187" s="65"/>
      <c r="N187" s="65"/>
      <c r="O187" s="65"/>
      <c r="P187" s="65"/>
      <c r="Q187" s="65"/>
      <c r="R187" s="65">
        <v>96500</v>
      </c>
      <c r="S187" s="65">
        <v>280048.48484000005</v>
      </c>
      <c r="T187" s="65">
        <v>139500</v>
      </c>
      <c r="U187" s="65">
        <v>96500</v>
      </c>
      <c r="V187" s="65"/>
      <c r="W187" s="67">
        <f t="shared" si="3"/>
        <v>612548.48484000005</v>
      </c>
      <c r="X187" s="36"/>
      <c r="Z187" s="122"/>
    </row>
    <row r="188" spans="1:26" x14ac:dyDescent="0.2">
      <c r="A188" s="76"/>
      <c r="B188" s="24">
        <v>174</v>
      </c>
      <c r="C188" s="105" t="s">
        <v>471</v>
      </c>
      <c r="D188" s="105" t="s">
        <v>1512</v>
      </c>
      <c r="E188" s="58" t="s">
        <v>472</v>
      </c>
      <c r="F188" s="69" t="s">
        <v>471</v>
      </c>
      <c r="G188" s="69" t="s">
        <v>1512</v>
      </c>
      <c r="H188" s="58" t="s">
        <v>472</v>
      </c>
      <c r="I188" s="104" t="s">
        <v>2842</v>
      </c>
      <c r="J188" s="68" t="s">
        <v>1217</v>
      </c>
      <c r="K188" s="65">
        <v>25089.279999999999</v>
      </c>
      <c r="L188" s="65">
        <v>25089.279999999999</v>
      </c>
      <c r="M188" s="65">
        <v>27053.660000000003</v>
      </c>
      <c r="N188" s="65">
        <v>25744.080000000002</v>
      </c>
      <c r="O188" s="65"/>
      <c r="P188" s="65"/>
      <c r="Q188" s="65"/>
      <c r="R188" s="65"/>
      <c r="S188" s="65"/>
      <c r="T188" s="65"/>
      <c r="U188" s="65"/>
      <c r="V188" s="65">
        <v>142500</v>
      </c>
      <c r="W188" s="67">
        <f t="shared" si="3"/>
        <v>245476.3</v>
      </c>
      <c r="X188" s="36"/>
      <c r="Z188" s="122"/>
    </row>
    <row r="189" spans="1:26" x14ac:dyDescent="0.2">
      <c r="A189" s="76"/>
      <c r="B189" s="24">
        <v>175</v>
      </c>
      <c r="C189" s="105" t="s">
        <v>493</v>
      </c>
      <c r="D189" s="105" t="s">
        <v>1521</v>
      </c>
      <c r="E189" s="58" t="s">
        <v>494</v>
      </c>
      <c r="F189" s="69" t="s">
        <v>493</v>
      </c>
      <c r="G189" s="69" t="s">
        <v>1521</v>
      </c>
      <c r="H189" s="58" t="s">
        <v>494</v>
      </c>
      <c r="I189" s="104" t="s">
        <v>2840</v>
      </c>
      <c r="J189" s="68" t="s">
        <v>1217</v>
      </c>
      <c r="K189" s="65">
        <v>4056.8999999999996</v>
      </c>
      <c r="L189" s="65">
        <v>4056.8999999999996</v>
      </c>
      <c r="M189" s="65"/>
      <c r="N189" s="65"/>
      <c r="O189" s="65"/>
      <c r="P189" s="65"/>
      <c r="Q189" s="65">
        <v>37757.575799999999</v>
      </c>
      <c r="R189" s="65">
        <v>46750</v>
      </c>
      <c r="S189" s="65">
        <v>38250</v>
      </c>
      <c r="T189" s="65"/>
      <c r="U189" s="65"/>
      <c r="V189" s="65"/>
      <c r="W189" s="67">
        <f t="shared" si="3"/>
        <v>130871.37579999999</v>
      </c>
      <c r="X189" s="36"/>
      <c r="Z189" s="122"/>
    </row>
    <row r="190" spans="1:26" x14ac:dyDescent="0.2">
      <c r="A190" s="76"/>
      <c r="B190" s="24">
        <v>176</v>
      </c>
      <c r="C190" s="105" t="s">
        <v>438</v>
      </c>
      <c r="D190" s="105" t="s">
        <v>1499</v>
      </c>
      <c r="E190" s="58" t="s">
        <v>439</v>
      </c>
      <c r="F190" s="69" t="s">
        <v>438</v>
      </c>
      <c r="G190" s="69" t="s">
        <v>1499</v>
      </c>
      <c r="H190" s="58" t="s">
        <v>439</v>
      </c>
      <c r="I190" s="104" t="s">
        <v>3140</v>
      </c>
      <c r="J190" s="68" t="s">
        <v>1217</v>
      </c>
      <c r="K190" s="65">
        <v>15000</v>
      </c>
      <c r="L190" s="65">
        <v>13000</v>
      </c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7">
        <f t="shared" si="3"/>
        <v>28000</v>
      </c>
      <c r="X190" s="36"/>
      <c r="Z190" s="122"/>
    </row>
    <row r="191" spans="1:26" x14ac:dyDescent="0.2">
      <c r="A191" s="76"/>
      <c r="B191" s="24">
        <v>177</v>
      </c>
      <c r="C191" s="105" t="s">
        <v>375</v>
      </c>
      <c r="D191" s="105" t="s">
        <v>1470</v>
      </c>
      <c r="E191" s="58" t="s">
        <v>376</v>
      </c>
      <c r="F191" s="69" t="s">
        <v>375</v>
      </c>
      <c r="G191" s="69" t="s">
        <v>1470</v>
      </c>
      <c r="H191" s="58" t="s">
        <v>376</v>
      </c>
      <c r="I191" s="104" t="s">
        <v>2838</v>
      </c>
      <c r="J191" s="68" t="s">
        <v>1217</v>
      </c>
      <c r="K191" s="65">
        <v>2326.71</v>
      </c>
      <c r="L191" s="65"/>
      <c r="M191" s="65"/>
      <c r="N191" s="65">
        <v>123200</v>
      </c>
      <c r="O191" s="65">
        <v>86000</v>
      </c>
      <c r="P191" s="65">
        <v>85000</v>
      </c>
      <c r="Q191" s="65">
        <v>93000</v>
      </c>
      <c r="R191" s="65"/>
      <c r="S191" s="65"/>
      <c r="T191" s="65"/>
      <c r="U191" s="65"/>
      <c r="V191" s="65"/>
      <c r="W191" s="67">
        <f t="shared" si="3"/>
        <v>389526.71</v>
      </c>
      <c r="X191" s="36"/>
      <c r="Z191" s="122"/>
    </row>
    <row r="192" spans="1:26" x14ac:dyDescent="0.2">
      <c r="A192" s="76"/>
      <c r="B192" s="24">
        <v>178</v>
      </c>
      <c r="C192" s="105" t="s">
        <v>549</v>
      </c>
      <c r="D192" s="105" t="s">
        <v>1544</v>
      </c>
      <c r="E192" s="58" t="s">
        <v>550</v>
      </c>
      <c r="F192" s="69" t="s">
        <v>549</v>
      </c>
      <c r="G192" s="69" t="s">
        <v>1544</v>
      </c>
      <c r="H192" s="58" t="s">
        <v>550</v>
      </c>
      <c r="I192" s="104" t="s">
        <v>2962</v>
      </c>
      <c r="J192" s="68" t="s">
        <v>1217</v>
      </c>
      <c r="K192" s="65"/>
      <c r="L192" s="65"/>
      <c r="M192" s="65"/>
      <c r="N192" s="65">
        <v>77986.363560000013</v>
      </c>
      <c r="O192" s="65"/>
      <c r="P192" s="65">
        <v>74000</v>
      </c>
      <c r="Q192" s="65">
        <v>54000</v>
      </c>
      <c r="R192" s="65">
        <v>54000</v>
      </c>
      <c r="S192" s="65"/>
      <c r="T192" s="65"/>
      <c r="U192" s="65"/>
      <c r="V192" s="65"/>
      <c r="W192" s="67">
        <f t="shared" si="3"/>
        <v>259986.36356000003</v>
      </c>
      <c r="X192" s="36"/>
      <c r="Z192" s="122"/>
    </row>
    <row r="193" spans="1:26" x14ac:dyDescent="0.2">
      <c r="A193" s="76"/>
      <c r="B193" s="24">
        <v>179</v>
      </c>
      <c r="C193" s="105" t="s">
        <v>434</v>
      </c>
      <c r="D193" s="105" t="s">
        <v>1542</v>
      </c>
      <c r="E193" s="58" t="s">
        <v>546</v>
      </c>
      <c r="F193" s="69" t="s">
        <v>434</v>
      </c>
      <c r="G193" s="69" t="s">
        <v>1542</v>
      </c>
      <c r="H193" s="58" t="s">
        <v>546</v>
      </c>
      <c r="I193" s="104" t="s">
        <v>2874</v>
      </c>
      <c r="J193" s="68" t="s">
        <v>1217</v>
      </c>
      <c r="K193" s="65">
        <v>61123.15</v>
      </c>
      <c r="L193" s="65">
        <v>61123.15</v>
      </c>
      <c r="M193" s="65">
        <v>65908.820000000007</v>
      </c>
      <c r="N193" s="65"/>
      <c r="O193" s="65"/>
      <c r="P193" s="65"/>
      <c r="Q193" s="65"/>
      <c r="R193" s="65"/>
      <c r="S193" s="65"/>
      <c r="T193" s="65"/>
      <c r="U193" s="65"/>
      <c r="V193" s="65"/>
      <c r="W193" s="67">
        <f t="shared" si="3"/>
        <v>188155.12</v>
      </c>
      <c r="X193" s="36"/>
      <c r="Z193" s="122"/>
    </row>
    <row r="194" spans="1:26" x14ac:dyDescent="0.2">
      <c r="A194" s="76"/>
      <c r="B194" s="24">
        <v>180</v>
      </c>
      <c r="C194" s="105" t="s">
        <v>479</v>
      </c>
      <c r="D194" s="105" t="s">
        <v>1516</v>
      </c>
      <c r="E194" s="58" t="s">
        <v>480</v>
      </c>
      <c r="F194" s="69" t="s">
        <v>479</v>
      </c>
      <c r="G194" s="69" t="s">
        <v>1516</v>
      </c>
      <c r="H194" s="58" t="s">
        <v>480</v>
      </c>
      <c r="I194" s="104" t="s">
        <v>3139</v>
      </c>
      <c r="J194" s="68" t="s">
        <v>1217</v>
      </c>
      <c r="K194" s="65"/>
      <c r="L194" s="65"/>
      <c r="M194" s="65"/>
      <c r="N194" s="65">
        <v>62030.302920000002</v>
      </c>
      <c r="O194" s="65">
        <v>42200</v>
      </c>
      <c r="P194" s="65"/>
      <c r="Q194" s="65"/>
      <c r="R194" s="65"/>
      <c r="S194" s="65"/>
      <c r="T194" s="65"/>
      <c r="U194" s="65"/>
      <c r="V194" s="65"/>
      <c r="W194" s="67">
        <f t="shared" si="3"/>
        <v>104230.30292</v>
      </c>
      <c r="X194" s="36"/>
      <c r="Z194" s="122"/>
    </row>
    <row r="195" spans="1:26" x14ac:dyDescent="0.2">
      <c r="A195" s="76"/>
      <c r="B195" s="24">
        <v>181</v>
      </c>
      <c r="C195" s="105" t="s">
        <v>473</v>
      </c>
      <c r="D195" s="105" t="s">
        <v>1513</v>
      </c>
      <c r="E195" s="58" t="s">
        <v>474</v>
      </c>
      <c r="F195" s="69" t="s">
        <v>473</v>
      </c>
      <c r="G195" s="69" t="s">
        <v>1513</v>
      </c>
      <c r="H195" s="58" t="s">
        <v>474</v>
      </c>
      <c r="I195" s="104" t="s">
        <v>2856</v>
      </c>
      <c r="J195" s="68" t="s">
        <v>1217</v>
      </c>
      <c r="K195" s="65">
        <v>7460.99</v>
      </c>
      <c r="L195" s="65">
        <v>7460.99</v>
      </c>
      <c r="M195" s="65">
        <v>8045.16</v>
      </c>
      <c r="N195" s="65"/>
      <c r="O195" s="65"/>
      <c r="P195" s="65"/>
      <c r="Q195" s="65"/>
      <c r="R195" s="65"/>
      <c r="S195" s="65">
        <v>110480.30292</v>
      </c>
      <c r="T195" s="65">
        <v>45200</v>
      </c>
      <c r="U195" s="65">
        <v>60200</v>
      </c>
      <c r="V195" s="65"/>
      <c r="W195" s="67">
        <f t="shared" si="3"/>
        <v>238847.44292</v>
      </c>
      <c r="X195" s="36"/>
      <c r="Z195" s="122"/>
    </row>
    <row r="196" spans="1:26" x14ac:dyDescent="0.2">
      <c r="A196" s="76"/>
      <c r="B196" s="24">
        <v>182</v>
      </c>
      <c r="C196" s="105" t="s">
        <v>491</v>
      </c>
      <c r="D196" s="105" t="s">
        <v>1520</v>
      </c>
      <c r="E196" s="58" t="s">
        <v>492</v>
      </c>
      <c r="F196" s="69" t="s">
        <v>491</v>
      </c>
      <c r="G196" s="69" t="s">
        <v>1520</v>
      </c>
      <c r="H196" s="58" t="s">
        <v>492</v>
      </c>
      <c r="I196" s="104" t="s">
        <v>2828</v>
      </c>
      <c r="J196" s="68" t="s">
        <v>1217</v>
      </c>
      <c r="K196" s="65"/>
      <c r="L196" s="65"/>
      <c r="M196" s="65">
        <v>73992.424200000009</v>
      </c>
      <c r="N196" s="65">
        <v>46750</v>
      </c>
      <c r="O196" s="65"/>
      <c r="P196" s="65"/>
      <c r="Q196" s="65"/>
      <c r="R196" s="65"/>
      <c r="S196" s="65"/>
      <c r="T196" s="65"/>
      <c r="U196" s="65"/>
      <c r="V196" s="65"/>
      <c r="W196" s="67">
        <f t="shared" si="3"/>
        <v>120742.42420000001</v>
      </c>
      <c r="X196" s="36"/>
      <c r="Z196" s="122"/>
    </row>
    <row r="197" spans="1:26" x14ac:dyDescent="0.2">
      <c r="A197" s="76"/>
      <c r="B197" s="24">
        <v>183</v>
      </c>
      <c r="C197" s="105" t="s">
        <v>497</v>
      </c>
      <c r="D197" s="105" t="s">
        <v>1522</v>
      </c>
      <c r="E197" s="58" t="s">
        <v>498</v>
      </c>
      <c r="F197" s="69" t="s">
        <v>497</v>
      </c>
      <c r="G197" s="69" t="s">
        <v>1522</v>
      </c>
      <c r="H197" s="58" t="s">
        <v>498</v>
      </c>
      <c r="I197" s="104" t="s">
        <v>2827</v>
      </c>
      <c r="J197" s="68" t="s">
        <v>1217</v>
      </c>
      <c r="K197" s="65">
        <v>14000</v>
      </c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7">
        <f t="shared" si="3"/>
        <v>14000</v>
      </c>
      <c r="X197" s="36"/>
      <c r="Z197" s="122"/>
    </row>
    <row r="198" spans="1:26" x14ac:dyDescent="0.2">
      <c r="A198" s="76"/>
      <c r="B198" s="24">
        <v>184</v>
      </c>
      <c r="C198" s="105" t="s">
        <v>565</v>
      </c>
      <c r="D198" s="105" t="s">
        <v>1550</v>
      </c>
      <c r="E198" s="58" t="s">
        <v>566</v>
      </c>
      <c r="F198" s="69" t="s">
        <v>565</v>
      </c>
      <c r="G198" s="69" t="s">
        <v>1550</v>
      </c>
      <c r="H198" s="58" t="s">
        <v>566</v>
      </c>
      <c r="I198" s="104" t="s">
        <v>3139</v>
      </c>
      <c r="J198" s="68" t="s">
        <v>1217</v>
      </c>
      <c r="K198" s="65"/>
      <c r="L198" s="65"/>
      <c r="M198" s="65"/>
      <c r="N198" s="65">
        <v>95942.424200000009</v>
      </c>
      <c r="O198" s="65">
        <v>52200</v>
      </c>
      <c r="P198" s="65">
        <v>39200</v>
      </c>
      <c r="Q198" s="65"/>
      <c r="R198" s="65"/>
      <c r="S198" s="65"/>
      <c r="T198" s="65"/>
      <c r="U198" s="65"/>
      <c r="V198" s="65"/>
      <c r="W198" s="67">
        <f t="shared" si="3"/>
        <v>187342.42420000001</v>
      </c>
      <c r="X198" s="36"/>
      <c r="Z198" s="122"/>
    </row>
    <row r="199" spans="1:26" x14ac:dyDescent="0.2">
      <c r="A199" s="76"/>
      <c r="B199" s="24">
        <v>185</v>
      </c>
      <c r="C199" s="105" t="s">
        <v>432</v>
      </c>
      <c r="D199" s="105" t="s">
        <v>1497</v>
      </c>
      <c r="E199" s="58" t="s">
        <v>433</v>
      </c>
      <c r="F199" s="69" t="s">
        <v>432</v>
      </c>
      <c r="G199" s="69" t="s">
        <v>1497</v>
      </c>
      <c r="H199" s="58" t="s">
        <v>433</v>
      </c>
      <c r="I199" s="104" t="s">
        <v>2856</v>
      </c>
      <c r="J199" s="68" t="s">
        <v>1217</v>
      </c>
      <c r="K199" s="65">
        <v>9998.01</v>
      </c>
      <c r="L199" s="65">
        <v>9998.01</v>
      </c>
      <c r="M199" s="65">
        <v>10780.810000000001</v>
      </c>
      <c r="N199" s="65"/>
      <c r="O199" s="65"/>
      <c r="P199" s="65"/>
      <c r="Q199" s="65"/>
      <c r="R199" s="65">
        <v>119965.1516</v>
      </c>
      <c r="S199" s="65">
        <v>84000</v>
      </c>
      <c r="T199" s="65">
        <v>84000</v>
      </c>
      <c r="U199" s="65">
        <v>112000</v>
      </c>
      <c r="V199" s="65"/>
      <c r="W199" s="67">
        <f t="shared" si="3"/>
        <v>430741.9816</v>
      </c>
      <c r="X199" s="36"/>
      <c r="Z199" s="122"/>
    </row>
    <row r="200" spans="1:26" x14ac:dyDescent="0.2">
      <c r="A200" s="76"/>
      <c r="B200" s="24">
        <v>186</v>
      </c>
      <c r="C200" s="105" t="s">
        <v>571</v>
      </c>
      <c r="D200" s="105" t="s">
        <v>1552</v>
      </c>
      <c r="E200" s="58" t="s">
        <v>572</v>
      </c>
      <c r="F200" s="69" t="s">
        <v>571</v>
      </c>
      <c r="G200" s="69" t="s">
        <v>1552</v>
      </c>
      <c r="H200" s="58" t="s">
        <v>572</v>
      </c>
      <c r="I200" s="104" t="s">
        <v>2842</v>
      </c>
      <c r="J200" s="68" t="s">
        <v>1217</v>
      </c>
      <c r="K200" s="65">
        <v>6786.2</v>
      </c>
      <c r="L200" s="65"/>
      <c r="M200" s="65"/>
      <c r="N200" s="65"/>
      <c r="O200" s="65"/>
      <c r="P200" s="65"/>
      <c r="Q200" s="65">
        <v>72106.060640000011</v>
      </c>
      <c r="R200" s="65">
        <v>30000</v>
      </c>
      <c r="S200" s="65">
        <v>39800</v>
      </c>
      <c r="T200" s="65"/>
      <c r="U200" s="65"/>
      <c r="V200" s="65"/>
      <c r="W200" s="67">
        <f t="shared" si="3"/>
        <v>148692.26063999999</v>
      </c>
      <c r="X200" s="36"/>
      <c r="Z200" s="122"/>
    </row>
    <row r="201" spans="1:26" x14ac:dyDescent="0.2">
      <c r="A201" s="76"/>
      <c r="B201" s="24">
        <v>187</v>
      </c>
      <c r="C201" s="105" t="s">
        <v>418</v>
      </c>
      <c r="D201" s="105" t="s">
        <v>1491</v>
      </c>
      <c r="E201" s="58" t="s">
        <v>419</v>
      </c>
      <c r="F201" s="69" t="s">
        <v>418</v>
      </c>
      <c r="G201" s="69" t="s">
        <v>1491</v>
      </c>
      <c r="H201" s="58" t="s">
        <v>419</v>
      </c>
      <c r="I201" s="104" t="s">
        <v>2856</v>
      </c>
      <c r="J201" s="68" t="s">
        <v>1217</v>
      </c>
      <c r="K201" s="65"/>
      <c r="L201" s="65"/>
      <c r="M201" s="65"/>
      <c r="N201" s="65"/>
      <c r="O201" s="65"/>
      <c r="P201" s="65"/>
      <c r="Q201" s="65"/>
      <c r="R201" s="65">
        <v>170526.36355999997</v>
      </c>
      <c r="S201" s="65">
        <v>131000</v>
      </c>
      <c r="T201" s="65">
        <v>98000</v>
      </c>
      <c r="U201" s="65">
        <v>98000</v>
      </c>
      <c r="V201" s="65"/>
      <c r="W201" s="67">
        <f t="shared" si="3"/>
        <v>497526.36355999997</v>
      </c>
      <c r="X201" s="36"/>
      <c r="Z201" s="122"/>
    </row>
    <row r="202" spans="1:26" x14ac:dyDescent="0.2">
      <c r="A202" s="76"/>
      <c r="B202" s="24">
        <v>188</v>
      </c>
      <c r="C202" s="105" t="s">
        <v>416</v>
      </c>
      <c r="D202" s="105" t="s">
        <v>1490</v>
      </c>
      <c r="E202" s="58" t="s">
        <v>417</v>
      </c>
      <c r="F202" s="69" t="s">
        <v>416</v>
      </c>
      <c r="G202" s="69" t="s">
        <v>1490</v>
      </c>
      <c r="H202" s="58" t="s">
        <v>417</v>
      </c>
      <c r="I202" s="104" t="s">
        <v>2842</v>
      </c>
      <c r="J202" s="68" t="s">
        <v>1217</v>
      </c>
      <c r="K202" s="65">
        <v>5247.76</v>
      </c>
      <c r="L202" s="65"/>
      <c r="M202" s="65"/>
      <c r="N202" s="65"/>
      <c r="O202" s="65"/>
      <c r="P202" s="65"/>
      <c r="Q202" s="65">
        <v>58560.606119999997</v>
      </c>
      <c r="R202" s="65">
        <v>33800</v>
      </c>
      <c r="S202" s="65">
        <v>26000</v>
      </c>
      <c r="T202" s="65"/>
      <c r="U202" s="65"/>
      <c r="V202" s="65"/>
      <c r="W202" s="67">
        <f t="shared" si="3"/>
        <v>123608.36611999999</v>
      </c>
      <c r="X202" s="36"/>
      <c r="Z202" s="122"/>
    </row>
    <row r="203" spans="1:26" x14ac:dyDescent="0.2">
      <c r="A203" s="76"/>
      <c r="B203" s="24">
        <v>189</v>
      </c>
      <c r="C203" s="105" t="s">
        <v>460</v>
      </c>
      <c r="D203" s="105" t="s">
        <v>1547</v>
      </c>
      <c r="E203" s="58" t="s">
        <v>556</v>
      </c>
      <c r="F203" s="69" t="s">
        <v>460</v>
      </c>
      <c r="G203" s="69" t="s">
        <v>1547</v>
      </c>
      <c r="H203" s="58" t="s">
        <v>556</v>
      </c>
      <c r="I203" s="104" t="s">
        <v>2856</v>
      </c>
      <c r="J203" s="68" t="s">
        <v>1217</v>
      </c>
      <c r="K203" s="65">
        <v>44224.770000000004</v>
      </c>
      <c r="L203" s="65"/>
      <c r="M203" s="65"/>
      <c r="N203" s="65"/>
      <c r="O203" s="65"/>
      <c r="P203" s="65"/>
      <c r="Q203" s="65"/>
      <c r="R203" s="65">
        <v>376760.60583999997</v>
      </c>
      <c r="S203" s="65">
        <v>143300</v>
      </c>
      <c r="T203" s="65">
        <v>167300</v>
      </c>
      <c r="U203" s="65">
        <v>123300</v>
      </c>
      <c r="V203" s="65"/>
      <c r="W203" s="67">
        <f t="shared" si="3"/>
        <v>854885.37583999999</v>
      </c>
      <c r="X203" s="36"/>
      <c r="Z203" s="122"/>
    </row>
    <row r="204" spans="1:26" x14ac:dyDescent="0.2">
      <c r="A204" s="76"/>
      <c r="B204" s="24">
        <v>190</v>
      </c>
      <c r="C204" s="105" t="s">
        <v>369</v>
      </c>
      <c r="D204" s="105" t="s">
        <v>1467</v>
      </c>
      <c r="E204" s="58" t="s">
        <v>370</v>
      </c>
      <c r="F204" s="69" t="s">
        <v>369</v>
      </c>
      <c r="G204" s="69" t="s">
        <v>1467</v>
      </c>
      <c r="H204" s="58" t="s">
        <v>370</v>
      </c>
      <c r="I204" s="104" t="s">
        <v>2827</v>
      </c>
      <c r="J204" s="68" t="s">
        <v>1217</v>
      </c>
      <c r="K204" s="65">
        <v>55000</v>
      </c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7">
        <f t="shared" si="3"/>
        <v>55000</v>
      </c>
      <c r="X204" s="36"/>
      <c r="Z204" s="122"/>
    </row>
    <row r="205" spans="1:26" x14ac:dyDescent="0.2">
      <c r="A205" s="76"/>
      <c r="B205" s="24">
        <v>191</v>
      </c>
      <c r="C205" s="105" t="s">
        <v>383</v>
      </c>
      <c r="D205" s="105" t="s">
        <v>1474</v>
      </c>
      <c r="E205" s="58" t="s">
        <v>384</v>
      </c>
      <c r="F205" s="69" t="s">
        <v>383</v>
      </c>
      <c r="G205" s="69" t="s">
        <v>1474</v>
      </c>
      <c r="H205" s="58" t="s">
        <v>384</v>
      </c>
      <c r="I205" s="104" t="s">
        <v>2964</v>
      </c>
      <c r="J205" s="68" t="s">
        <v>1217</v>
      </c>
      <c r="K205" s="65">
        <v>14855.289999999999</v>
      </c>
      <c r="L205" s="65">
        <v>14855.289999999999</v>
      </c>
      <c r="M205" s="65"/>
      <c r="N205" s="65"/>
      <c r="O205" s="65"/>
      <c r="P205" s="65"/>
      <c r="Q205" s="65"/>
      <c r="R205" s="65"/>
      <c r="S205" s="65"/>
      <c r="T205" s="65"/>
      <c r="U205" s="65"/>
      <c r="V205" s="65">
        <v>125000</v>
      </c>
      <c r="W205" s="67">
        <f t="shared" si="3"/>
        <v>154710.57999999999</v>
      </c>
      <c r="X205" s="36"/>
      <c r="Z205" s="122"/>
    </row>
    <row r="206" spans="1:26" x14ac:dyDescent="0.2">
      <c r="A206" s="76"/>
      <c r="B206" s="24">
        <v>192</v>
      </c>
      <c r="C206" s="105" t="s">
        <v>355</v>
      </c>
      <c r="D206" s="105" t="s">
        <v>1460</v>
      </c>
      <c r="E206" s="58" t="s">
        <v>356</v>
      </c>
      <c r="F206" s="69" t="s">
        <v>355</v>
      </c>
      <c r="G206" s="69" t="s">
        <v>1460</v>
      </c>
      <c r="H206" s="58" t="s">
        <v>356</v>
      </c>
      <c r="I206" s="104" t="s">
        <v>2838</v>
      </c>
      <c r="J206" s="68" t="s">
        <v>1217</v>
      </c>
      <c r="K206" s="65"/>
      <c r="L206" s="65"/>
      <c r="M206" s="65"/>
      <c r="N206" s="65">
        <v>174003.03032000002</v>
      </c>
      <c r="O206" s="65">
        <v>131000</v>
      </c>
      <c r="P206" s="65">
        <v>151000</v>
      </c>
      <c r="Q206" s="65">
        <v>121000</v>
      </c>
      <c r="R206" s="65"/>
      <c r="S206" s="65"/>
      <c r="T206" s="65"/>
      <c r="U206" s="65"/>
      <c r="V206" s="65"/>
      <c r="W206" s="67">
        <f t="shared" ref="W206:W269" si="4">SUM(K206:V206)</f>
        <v>577003.03032000002</v>
      </c>
      <c r="X206" s="36"/>
      <c r="Z206" s="122"/>
    </row>
    <row r="207" spans="1:26" x14ac:dyDescent="0.2">
      <c r="A207" s="76"/>
      <c r="B207" s="24">
        <v>193</v>
      </c>
      <c r="C207" s="105" t="s">
        <v>458</v>
      </c>
      <c r="D207" s="105" t="s">
        <v>1506</v>
      </c>
      <c r="E207" s="58" t="s">
        <v>459</v>
      </c>
      <c r="F207" s="69" t="s">
        <v>458</v>
      </c>
      <c r="G207" s="69" t="s">
        <v>1506</v>
      </c>
      <c r="H207" s="58" t="s">
        <v>459</v>
      </c>
      <c r="I207" s="104" t="s">
        <v>2874</v>
      </c>
      <c r="J207" s="68" t="s">
        <v>1217</v>
      </c>
      <c r="K207" s="65">
        <v>60470.61</v>
      </c>
      <c r="L207" s="65"/>
      <c r="M207" s="65"/>
      <c r="N207" s="65"/>
      <c r="O207" s="65"/>
      <c r="P207" s="65"/>
      <c r="Q207" s="65"/>
      <c r="R207" s="65">
        <v>401651.51516000001</v>
      </c>
      <c r="S207" s="65">
        <v>40000</v>
      </c>
      <c r="T207" s="65">
        <v>47000</v>
      </c>
      <c r="U207" s="65"/>
      <c r="V207" s="65">
        <v>198750</v>
      </c>
      <c r="W207" s="67">
        <f t="shared" si="4"/>
        <v>747872.12516000005</v>
      </c>
      <c r="X207" s="36"/>
      <c r="Z207" s="122"/>
    </row>
    <row r="208" spans="1:26" x14ac:dyDescent="0.2">
      <c r="A208" s="76"/>
      <c r="B208" s="24">
        <v>194</v>
      </c>
      <c r="C208" s="105" t="s">
        <v>563</v>
      </c>
      <c r="D208" s="105" t="s">
        <v>1549</v>
      </c>
      <c r="E208" s="58" t="s">
        <v>564</v>
      </c>
      <c r="F208" s="69" t="s">
        <v>563</v>
      </c>
      <c r="G208" s="69" t="s">
        <v>1549</v>
      </c>
      <c r="H208" s="58" t="s">
        <v>564</v>
      </c>
      <c r="I208" s="104" t="s">
        <v>2856</v>
      </c>
      <c r="J208" s="68" t="s">
        <v>1217</v>
      </c>
      <c r="K208" s="65">
        <v>7293.3099999999995</v>
      </c>
      <c r="L208" s="65">
        <v>7293.3099999999995</v>
      </c>
      <c r="M208" s="65"/>
      <c r="N208" s="65"/>
      <c r="O208" s="65"/>
      <c r="P208" s="65"/>
      <c r="Q208" s="65"/>
      <c r="R208" s="65">
        <v>35000</v>
      </c>
      <c r="S208" s="65">
        <v>102878.78776000001</v>
      </c>
      <c r="T208" s="65">
        <v>51000</v>
      </c>
      <c r="U208" s="65">
        <v>35000</v>
      </c>
      <c r="V208" s="65"/>
      <c r="W208" s="67">
        <f t="shared" si="4"/>
        <v>238465.40776</v>
      </c>
      <c r="X208" s="36"/>
      <c r="Z208" s="122"/>
    </row>
    <row r="209" spans="1:26" x14ac:dyDescent="0.2">
      <c r="A209" s="76"/>
      <c r="B209" s="24">
        <v>195</v>
      </c>
      <c r="C209" s="105" t="s">
        <v>357</v>
      </c>
      <c r="D209" s="105" t="s">
        <v>1461</v>
      </c>
      <c r="E209" s="58" t="s">
        <v>358</v>
      </c>
      <c r="F209" s="69" t="s">
        <v>357</v>
      </c>
      <c r="G209" s="69" t="s">
        <v>1461</v>
      </c>
      <c r="H209" s="58" t="s">
        <v>358</v>
      </c>
      <c r="I209" s="104" t="s">
        <v>3139</v>
      </c>
      <c r="J209" s="68" t="s">
        <v>1217</v>
      </c>
      <c r="K209" s="65"/>
      <c r="L209" s="65">
        <v>209204.54548</v>
      </c>
      <c r="M209" s="65">
        <v>163500</v>
      </c>
      <c r="N209" s="65">
        <v>171500</v>
      </c>
      <c r="O209" s="65">
        <v>120000</v>
      </c>
      <c r="P209" s="65"/>
      <c r="Q209" s="65"/>
      <c r="R209" s="65"/>
      <c r="S209" s="65"/>
      <c r="T209" s="65"/>
      <c r="U209" s="65"/>
      <c r="V209" s="65"/>
      <c r="W209" s="67">
        <f t="shared" si="4"/>
        <v>664204.54547999997</v>
      </c>
      <c r="X209" s="36"/>
      <c r="Z209" s="122"/>
    </row>
    <row r="210" spans="1:26" x14ac:dyDescent="0.2">
      <c r="A210" s="76"/>
      <c r="B210" s="24">
        <v>196</v>
      </c>
      <c r="C210" s="105" t="s">
        <v>404</v>
      </c>
      <c r="D210" s="105" t="s">
        <v>1485</v>
      </c>
      <c r="E210" s="58" t="s">
        <v>405</v>
      </c>
      <c r="F210" s="69" t="s">
        <v>404</v>
      </c>
      <c r="G210" s="69" t="s">
        <v>1485</v>
      </c>
      <c r="H210" s="58" t="s">
        <v>405</v>
      </c>
      <c r="I210" s="104" t="s">
        <v>2856</v>
      </c>
      <c r="J210" s="68" t="s">
        <v>1217</v>
      </c>
      <c r="K210" s="65">
        <v>15040.779999999999</v>
      </c>
      <c r="L210" s="65">
        <v>15040.779999999999</v>
      </c>
      <c r="M210" s="65">
        <v>16218.41</v>
      </c>
      <c r="N210" s="65"/>
      <c r="O210" s="65"/>
      <c r="P210" s="65"/>
      <c r="Q210" s="65"/>
      <c r="R210" s="65">
        <v>132575.75744000002</v>
      </c>
      <c r="S210" s="65">
        <v>92000</v>
      </c>
      <c r="T210" s="65">
        <v>102000</v>
      </c>
      <c r="U210" s="65">
        <v>112000</v>
      </c>
      <c r="V210" s="65"/>
      <c r="W210" s="67">
        <f t="shared" si="4"/>
        <v>484875.72744000005</v>
      </c>
      <c r="X210" s="36"/>
      <c r="Z210" s="122"/>
    </row>
    <row r="211" spans="1:26" x14ac:dyDescent="0.2">
      <c r="A211" s="76"/>
      <c r="B211" s="24">
        <v>197</v>
      </c>
      <c r="C211" s="105" t="s">
        <v>541</v>
      </c>
      <c r="D211" s="105" t="s">
        <v>1540</v>
      </c>
      <c r="E211" s="58" t="s">
        <v>542</v>
      </c>
      <c r="F211" s="69" t="s">
        <v>541</v>
      </c>
      <c r="G211" s="69" t="s">
        <v>1540</v>
      </c>
      <c r="H211" s="58" t="s">
        <v>542</v>
      </c>
      <c r="I211" s="104" t="s">
        <v>2840</v>
      </c>
      <c r="J211" s="68" t="s">
        <v>1217</v>
      </c>
      <c r="K211" s="65">
        <v>3871.72</v>
      </c>
      <c r="L211" s="65"/>
      <c r="M211" s="65"/>
      <c r="N211" s="65"/>
      <c r="O211" s="65"/>
      <c r="P211" s="65"/>
      <c r="Q211" s="65"/>
      <c r="R211" s="65">
        <v>49022.727400000003</v>
      </c>
      <c r="S211" s="65">
        <v>33400</v>
      </c>
      <c r="T211" s="65"/>
      <c r="U211" s="65"/>
      <c r="V211" s="65"/>
      <c r="W211" s="67">
        <f t="shared" si="4"/>
        <v>86294.447400000005</v>
      </c>
      <c r="X211" s="36"/>
      <c r="Z211" s="122"/>
    </row>
    <row r="212" spans="1:26" x14ac:dyDescent="0.2">
      <c r="A212" s="76"/>
      <c r="B212" s="24">
        <v>198</v>
      </c>
      <c r="C212" s="105" t="s">
        <v>561</v>
      </c>
      <c r="D212" s="105" t="s">
        <v>1548</v>
      </c>
      <c r="E212" s="58" t="s">
        <v>562</v>
      </c>
      <c r="F212" s="69" t="s">
        <v>561</v>
      </c>
      <c r="G212" s="69" t="s">
        <v>1548</v>
      </c>
      <c r="H212" s="58" t="s">
        <v>562</v>
      </c>
      <c r="I212" s="104" t="s">
        <v>2962</v>
      </c>
      <c r="J212" s="68" t="s">
        <v>1217</v>
      </c>
      <c r="K212" s="65"/>
      <c r="L212" s="65"/>
      <c r="M212" s="65"/>
      <c r="N212" s="65"/>
      <c r="O212" s="65">
        <v>58280.302920000002</v>
      </c>
      <c r="P212" s="65">
        <v>60500</v>
      </c>
      <c r="Q212" s="65">
        <v>45000</v>
      </c>
      <c r="R212" s="65">
        <v>45000</v>
      </c>
      <c r="S212" s="65"/>
      <c r="T212" s="65"/>
      <c r="U212" s="65"/>
      <c r="V212" s="65"/>
      <c r="W212" s="67">
        <f t="shared" si="4"/>
        <v>208780.30291999999</v>
      </c>
      <c r="X212" s="36"/>
      <c r="Z212" s="122"/>
    </row>
    <row r="213" spans="1:26" x14ac:dyDescent="0.2">
      <c r="A213" s="76"/>
      <c r="B213" s="24">
        <v>199</v>
      </c>
      <c r="C213" s="105" t="s">
        <v>551</v>
      </c>
      <c r="D213" s="105" t="s">
        <v>1545</v>
      </c>
      <c r="E213" s="58" t="s">
        <v>552</v>
      </c>
      <c r="F213" s="69" t="s">
        <v>551</v>
      </c>
      <c r="G213" s="69" t="s">
        <v>1545</v>
      </c>
      <c r="H213" s="58" t="s">
        <v>552</v>
      </c>
      <c r="I213" s="104" t="s">
        <v>2838</v>
      </c>
      <c r="J213" s="68" t="s">
        <v>1217</v>
      </c>
      <c r="K213" s="65"/>
      <c r="L213" s="65"/>
      <c r="M213" s="65"/>
      <c r="N213" s="65"/>
      <c r="O213" s="65"/>
      <c r="P213" s="65">
        <v>77871.212239999993</v>
      </c>
      <c r="Q213" s="65">
        <v>32000</v>
      </c>
      <c r="R213" s="65">
        <v>43000</v>
      </c>
      <c r="S213" s="65"/>
      <c r="T213" s="65"/>
      <c r="U213" s="65"/>
      <c r="V213" s="65"/>
      <c r="W213" s="67">
        <f t="shared" si="4"/>
        <v>152871.21223999999</v>
      </c>
      <c r="X213" s="36"/>
      <c r="Z213" s="122"/>
    </row>
    <row r="214" spans="1:26" x14ac:dyDescent="0.2">
      <c r="A214" s="76"/>
      <c r="B214" s="24">
        <v>200</v>
      </c>
      <c r="C214" s="105" t="s">
        <v>543</v>
      </c>
      <c r="D214" s="105" t="s">
        <v>1541</v>
      </c>
      <c r="E214" s="58" t="s">
        <v>544</v>
      </c>
      <c r="F214" s="69" t="s">
        <v>543</v>
      </c>
      <c r="G214" s="69" t="s">
        <v>1541</v>
      </c>
      <c r="H214" s="58" t="s">
        <v>544</v>
      </c>
      <c r="I214" s="104" t="s">
        <v>3140</v>
      </c>
      <c r="J214" s="68" t="s">
        <v>1217</v>
      </c>
      <c r="K214" s="65">
        <v>75000</v>
      </c>
      <c r="L214" s="65">
        <v>65500</v>
      </c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7">
        <f t="shared" si="4"/>
        <v>140500</v>
      </c>
      <c r="X214" s="36"/>
      <c r="Z214" s="122"/>
    </row>
    <row r="215" spans="1:26" x14ac:dyDescent="0.2">
      <c r="A215" s="76"/>
      <c r="B215" s="24">
        <v>201</v>
      </c>
      <c r="C215" s="105" t="s">
        <v>428</v>
      </c>
      <c r="D215" s="105" t="s">
        <v>1496</v>
      </c>
      <c r="E215" s="58" t="s">
        <v>429</v>
      </c>
      <c r="F215" s="69" t="s">
        <v>428</v>
      </c>
      <c r="G215" s="69" t="s">
        <v>1496</v>
      </c>
      <c r="H215" s="58" t="s">
        <v>429</v>
      </c>
      <c r="I215" s="104" t="s">
        <v>2856</v>
      </c>
      <c r="J215" s="68" t="s">
        <v>1217</v>
      </c>
      <c r="K215" s="65"/>
      <c r="L215" s="65"/>
      <c r="M215" s="65"/>
      <c r="N215" s="65"/>
      <c r="O215" s="65"/>
      <c r="P215" s="65"/>
      <c r="Q215" s="65">
        <v>45000</v>
      </c>
      <c r="R215" s="65">
        <v>195109.09096</v>
      </c>
      <c r="S215" s="65">
        <v>134500</v>
      </c>
      <c r="T215" s="65">
        <v>125000</v>
      </c>
      <c r="U215" s="65">
        <v>134500</v>
      </c>
      <c r="V215" s="65"/>
      <c r="W215" s="67">
        <f t="shared" si="4"/>
        <v>634109.09095999994</v>
      </c>
      <c r="X215" s="36"/>
      <c r="Z215" s="122"/>
    </row>
    <row r="216" spans="1:26" x14ac:dyDescent="0.2">
      <c r="A216" s="76"/>
      <c r="B216" s="24">
        <v>202</v>
      </c>
      <c r="C216" s="105" t="s">
        <v>3137</v>
      </c>
      <c r="D216" s="105" t="s">
        <v>3137</v>
      </c>
      <c r="E216" s="58" t="s">
        <v>3141</v>
      </c>
      <c r="F216" s="69" t="s">
        <v>3137</v>
      </c>
      <c r="G216" s="69" t="s">
        <v>3137</v>
      </c>
      <c r="H216" s="58" t="s">
        <v>3141</v>
      </c>
      <c r="I216" s="104" t="s">
        <v>2871</v>
      </c>
      <c r="J216" s="68" t="s">
        <v>1217</v>
      </c>
      <c r="K216" s="65"/>
      <c r="L216" s="65">
        <v>3738.636363636364</v>
      </c>
      <c r="M216" s="65">
        <v>3738.636363636364</v>
      </c>
      <c r="N216" s="65">
        <v>3738.636363636364</v>
      </c>
      <c r="O216" s="65">
        <v>3738.636363636364</v>
      </c>
      <c r="P216" s="65">
        <v>3738.636363636364</v>
      </c>
      <c r="Q216" s="65"/>
      <c r="R216" s="65"/>
      <c r="S216" s="65"/>
      <c r="T216" s="65"/>
      <c r="U216" s="65"/>
      <c r="V216" s="65"/>
      <c r="W216" s="67">
        <f t="shared" si="4"/>
        <v>18693.18181818182</v>
      </c>
      <c r="X216" s="36"/>
      <c r="Z216" s="122"/>
    </row>
    <row r="217" spans="1:26" x14ac:dyDescent="0.2">
      <c r="A217" s="76"/>
      <c r="B217" s="24">
        <v>203</v>
      </c>
      <c r="C217" s="105" t="s">
        <v>3142</v>
      </c>
      <c r="D217" s="105" t="s">
        <v>3142</v>
      </c>
      <c r="E217" s="58" t="s">
        <v>3143</v>
      </c>
      <c r="F217" s="69" t="s">
        <v>3142</v>
      </c>
      <c r="G217" s="69" t="s">
        <v>3142</v>
      </c>
      <c r="H217" s="58" t="s">
        <v>3143</v>
      </c>
      <c r="I217" s="104" t="s">
        <v>2873</v>
      </c>
      <c r="J217" s="68" t="s">
        <v>1217</v>
      </c>
      <c r="K217" s="65"/>
      <c r="L217" s="65"/>
      <c r="M217" s="65"/>
      <c r="N217" s="65">
        <v>23532.638875441669</v>
      </c>
      <c r="O217" s="65">
        <v>23532.638875441669</v>
      </c>
      <c r="P217" s="65">
        <v>23532.638875441669</v>
      </c>
      <c r="Q217" s="65">
        <v>23532.638875441669</v>
      </c>
      <c r="R217" s="65">
        <v>23532.638875441669</v>
      </c>
      <c r="S217" s="65">
        <v>23532.638875441669</v>
      </c>
      <c r="T217" s="65">
        <v>23532.638875441669</v>
      </c>
      <c r="U217" s="65">
        <v>23532.638875441669</v>
      </c>
      <c r="V217" s="65">
        <v>23532.638875441669</v>
      </c>
      <c r="W217" s="67">
        <f t="shared" si="4"/>
        <v>211793.74987897504</v>
      </c>
      <c r="X217" s="36"/>
      <c r="Z217" s="122"/>
    </row>
    <row r="218" spans="1:26" x14ac:dyDescent="0.2">
      <c r="A218" s="76"/>
      <c r="B218" s="24">
        <v>204</v>
      </c>
      <c r="C218" s="105" t="s">
        <v>3144</v>
      </c>
      <c r="D218" s="105" t="s">
        <v>3144</v>
      </c>
      <c r="E218" s="58" t="s">
        <v>3145</v>
      </c>
      <c r="F218" s="69" t="s">
        <v>3144</v>
      </c>
      <c r="G218" s="69" t="s">
        <v>3144</v>
      </c>
      <c r="H218" s="58" t="s">
        <v>3145</v>
      </c>
      <c r="I218" s="104" t="s">
        <v>2972</v>
      </c>
      <c r="J218" s="68" t="s">
        <v>1217</v>
      </c>
      <c r="K218" s="65"/>
      <c r="L218" s="65">
        <v>11888.863636363634</v>
      </c>
      <c r="M218" s="65">
        <v>11888.863636363634</v>
      </c>
      <c r="N218" s="65">
        <v>11888.863636363634</v>
      </c>
      <c r="O218" s="65">
        <v>11888.863636363634</v>
      </c>
      <c r="P218" s="65">
        <v>11888.863636363634</v>
      </c>
      <c r="Q218" s="65"/>
      <c r="R218" s="65"/>
      <c r="S218" s="65"/>
      <c r="T218" s="65"/>
      <c r="U218" s="65"/>
      <c r="V218" s="65"/>
      <c r="W218" s="67">
        <f t="shared" si="4"/>
        <v>59444.318181818169</v>
      </c>
      <c r="X218" s="36"/>
      <c r="Z218" s="122"/>
    </row>
    <row r="219" spans="1:26" x14ac:dyDescent="0.2">
      <c r="A219" s="76"/>
      <c r="B219" s="24">
        <v>205</v>
      </c>
      <c r="C219" s="105" t="s">
        <v>3146</v>
      </c>
      <c r="D219" s="105" t="s">
        <v>3146</v>
      </c>
      <c r="E219" s="58" t="s">
        <v>3147</v>
      </c>
      <c r="F219" s="69" t="s">
        <v>3146</v>
      </c>
      <c r="G219" s="69" t="s">
        <v>3146</v>
      </c>
      <c r="H219" s="58" t="s">
        <v>3147</v>
      </c>
      <c r="I219" s="104" t="s">
        <v>2873</v>
      </c>
      <c r="J219" s="68" t="s">
        <v>1217</v>
      </c>
      <c r="K219" s="65"/>
      <c r="L219" s="65"/>
      <c r="M219" s="65"/>
      <c r="N219" s="65">
        <v>13980.942234848482</v>
      </c>
      <c r="O219" s="65">
        <v>13980.942234848482</v>
      </c>
      <c r="P219" s="65">
        <v>13980.942234848482</v>
      </c>
      <c r="Q219" s="65">
        <v>13980.942234848482</v>
      </c>
      <c r="R219" s="65">
        <v>13980.942234848482</v>
      </c>
      <c r="S219" s="65">
        <v>13980.942234848482</v>
      </c>
      <c r="T219" s="65">
        <v>13980.942234848482</v>
      </c>
      <c r="U219" s="65">
        <v>13980.942234848482</v>
      </c>
      <c r="V219" s="65"/>
      <c r="W219" s="67">
        <f t="shared" si="4"/>
        <v>111847.53787878786</v>
      </c>
      <c r="X219" s="36"/>
      <c r="Z219" s="122"/>
    </row>
    <row r="220" spans="1:26" x14ac:dyDescent="0.2">
      <c r="A220" s="76"/>
      <c r="B220" s="24">
        <v>206</v>
      </c>
      <c r="C220" s="105" t="s">
        <v>3148</v>
      </c>
      <c r="D220" s="105" t="s">
        <v>3148</v>
      </c>
      <c r="E220" s="58" t="s">
        <v>3149</v>
      </c>
      <c r="F220" s="69" t="s">
        <v>3148</v>
      </c>
      <c r="G220" s="69" t="s">
        <v>3148</v>
      </c>
      <c r="H220" s="58" t="s">
        <v>3149</v>
      </c>
      <c r="I220" s="104" t="s">
        <v>2972</v>
      </c>
      <c r="J220" s="68" t="s">
        <v>1217</v>
      </c>
      <c r="K220" s="65"/>
      <c r="L220" s="65">
        <v>14281.590909090915</v>
      </c>
      <c r="M220" s="65">
        <v>14281.590909090915</v>
      </c>
      <c r="N220" s="65">
        <v>14281.590909090915</v>
      </c>
      <c r="O220" s="65">
        <v>14281.590909090915</v>
      </c>
      <c r="P220" s="65">
        <v>14281.590909090915</v>
      </c>
      <c r="Q220" s="65"/>
      <c r="R220" s="65"/>
      <c r="S220" s="65"/>
      <c r="T220" s="65"/>
      <c r="U220" s="65"/>
      <c r="V220" s="65"/>
      <c r="W220" s="67">
        <f t="shared" si="4"/>
        <v>71407.954545454573</v>
      </c>
      <c r="X220" s="36"/>
      <c r="Z220" s="122"/>
    </row>
    <row r="221" spans="1:26" x14ac:dyDescent="0.2">
      <c r="A221" s="76"/>
      <c r="B221" s="24">
        <v>207</v>
      </c>
      <c r="C221" s="105" t="s">
        <v>3150</v>
      </c>
      <c r="D221" s="105" t="s">
        <v>3150</v>
      </c>
      <c r="E221" s="58" t="s">
        <v>3151</v>
      </c>
      <c r="F221" s="69" t="s">
        <v>3150</v>
      </c>
      <c r="G221" s="69" t="s">
        <v>3150</v>
      </c>
      <c r="H221" s="58" t="s">
        <v>3151</v>
      </c>
      <c r="I221" s="104" t="s">
        <v>2973</v>
      </c>
      <c r="J221" s="68" t="s">
        <v>1217</v>
      </c>
      <c r="K221" s="65"/>
      <c r="L221" s="65">
        <v>16400.151515151512</v>
      </c>
      <c r="M221" s="65">
        <v>16400.151515151512</v>
      </c>
      <c r="N221" s="65">
        <v>16400.151515151512</v>
      </c>
      <c r="O221" s="65">
        <v>16400.151515151512</v>
      </c>
      <c r="P221" s="65">
        <v>16400.151515151512</v>
      </c>
      <c r="Q221" s="65"/>
      <c r="R221" s="65"/>
      <c r="S221" s="65"/>
      <c r="T221" s="65"/>
      <c r="U221" s="65"/>
      <c r="V221" s="65"/>
      <c r="W221" s="67">
        <f t="shared" si="4"/>
        <v>82000.757575757569</v>
      </c>
      <c r="X221" s="36"/>
      <c r="Z221" s="122"/>
    </row>
    <row r="222" spans="1:26" x14ac:dyDescent="0.2">
      <c r="A222" s="76"/>
      <c r="B222" s="24">
        <v>208</v>
      </c>
      <c r="C222" s="105" t="s">
        <v>3152</v>
      </c>
      <c r="D222" s="105" t="s">
        <v>3152</v>
      </c>
      <c r="E222" s="58" t="s">
        <v>3153</v>
      </c>
      <c r="F222" s="69" t="s">
        <v>3152</v>
      </c>
      <c r="G222" s="69" t="s">
        <v>3152</v>
      </c>
      <c r="H222" s="58" t="s">
        <v>3153</v>
      </c>
      <c r="I222" s="104" t="s">
        <v>2873</v>
      </c>
      <c r="J222" s="68" t="s">
        <v>1217</v>
      </c>
      <c r="K222" s="65"/>
      <c r="L222" s="65"/>
      <c r="M222" s="65"/>
      <c r="N222" s="65"/>
      <c r="O222" s="65"/>
      <c r="P222" s="65"/>
      <c r="Q222" s="65">
        <v>6802.2411616161617</v>
      </c>
      <c r="R222" s="65">
        <v>6802.2411616161617</v>
      </c>
      <c r="S222" s="65">
        <v>6802.2411616161617</v>
      </c>
      <c r="T222" s="65">
        <v>6802.2411616161617</v>
      </c>
      <c r="U222" s="65">
        <v>6802.2411616161617</v>
      </c>
      <c r="V222" s="65">
        <v>6802.2411616161617</v>
      </c>
      <c r="W222" s="67">
        <f t="shared" si="4"/>
        <v>40813.446969696968</v>
      </c>
      <c r="X222" s="36"/>
      <c r="Z222" s="122"/>
    </row>
    <row r="223" spans="1:26" x14ac:dyDescent="0.2">
      <c r="A223" s="76"/>
      <c r="B223" s="24">
        <v>209</v>
      </c>
      <c r="C223" s="105" t="s">
        <v>3154</v>
      </c>
      <c r="D223" s="105" t="s">
        <v>3154</v>
      </c>
      <c r="E223" s="58" t="s">
        <v>3155</v>
      </c>
      <c r="F223" s="69" t="s">
        <v>3154</v>
      </c>
      <c r="G223" s="69" t="s">
        <v>3154</v>
      </c>
      <c r="H223" s="58" t="s">
        <v>3155</v>
      </c>
      <c r="I223" s="104" t="s">
        <v>2873</v>
      </c>
      <c r="J223" s="68" t="s">
        <v>1217</v>
      </c>
      <c r="K223" s="65"/>
      <c r="L223" s="65"/>
      <c r="M223" s="65"/>
      <c r="N223" s="65"/>
      <c r="O223" s="65">
        <v>12633.475378787876</v>
      </c>
      <c r="P223" s="65">
        <v>12633.475378787876</v>
      </c>
      <c r="Q223" s="65">
        <v>12633.475378787876</v>
      </c>
      <c r="R223" s="65">
        <v>12633.475378787876</v>
      </c>
      <c r="S223" s="65"/>
      <c r="T223" s="65"/>
      <c r="U223" s="65"/>
      <c r="V223" s="65"/>
      <c r="W223" s="67">
        <f t="shared" si="4"/>
        <v>50533.901515151505</v>
      </c>
      <c r="X223" s="36"/>
      <c r="Z223" s="122"/>
    </row>
    <row r="224" spans="1:26" x14ac:dyDescent="0.2">
      <c r="A224" s="76"/>
      <c r="B224" s="24">
        <v>210</v>
      </c>
      <c r="C224" s="105" t="s">
        <v>3156</v>
      </c>
      <c r="D224" s="105" t="s">
        <v>3156</v>
      </c>
      <c r="E224" s="58" t="s">
        <v>3157</v>
      </c>
      <c r="F224" s="69" t="s">
        <v>3156</v>
      </c>
      <c r="G224" s="69" t="s">
        <v>3156</v>
      </c>
      <c r="H224" s="58" t="s">
        <v>3157</v>
      </c>
      <c r="I224" s="104" t="s">
        <v>2856</v>
      </c>
      <c r="J224" s="68" t="s">
        <v>1217</v>
      </c>
      <c r="K224" s="65"/>
      <c r="L224" s="65"/>
      <c r="M224" s="65"/>
      <c r="N224" s="65"/>
      <c r="O224" s="65"/>
      <c r="P224" s="65"/>
      <c r="Q224" s="65">
        <v>9699.6843434343446</v>
      </c>
      <c r="R224" s="65">
        <v>9699.6843434343446</v>
      </c>
      <c r="S224" s="65">
        <v>9699.6843434343446</v>
      </c>
      <c r="T224" s="65">
        <v>9699.6843434343446</v>
      </c>
      <c r="U224" s="65">
        <v>9699.6843434343446</v>
      </c>
      <c r="V224" s="65">
        <v>9699.6843434343446</v>
      </c>
      <c r="W224" s="67">
        <f t="shared" si="4"/>
        <v>58198.106060606071</v>
      </c>
      <c r="X224" s="36"/>
      <c r="Z224" s="122"/>
    </row>
    <row r="225" spans="1:26" x14ac:dyDescent="0.2">
      <c r="A225" s="76"/>
      <c r="B225" s="24">
        <v>211</v>
      </c>
      <c r="C225" s="105" t="s">
        <v>3158</v>
      </c>
      <c r="D225" s="105" t="s">
        <v>3158</v>
      </c>
      <c r="E225" s="58" t="s">
        <v>3159</v>
      </c>
      <c r="F225" s="69" t="s">
        <v>3158</v>
      </c>
      <c r="G225" s="69" t="s">
        <v>3158</v>
      </c>
      <c r="H225" s="58" t="s">
        <v>3159</v>
      </c>
      <c r="I225" s="104" t="s">
        <v>2856</v>
      </c>
      <c r="J225" s="68" t="s">
        <v>1217</v>
      </c>
      <c r="K225" s="65"/>
      <c r="L225" s="65"/>
      <c r="M225" s="65"/>
      <c r="N225" s="65"/>
      <c r="O225" s="65"/>
      <c r="P225" s="65"/>
      <c r="Q225" s="65">
        <v>2193.3333333333335</v>
      </c>
      <c r="R225" s="65">
        <v>2193.3333333333335</v>
      </c>
      <c r="S225" s="65">
        <v>2193.3333333333335</v>
      </c>
      <c r="T225" s="65">
        <v>2193.3333333333335</v>
      </c>
      <c r="U225" s="65">
        <v>2193.3333333333335</v>
      </c>
      <c r="V225" s="65">
        <v>2193.3333333333335</v>
      </c>
      <c r="W225" s="67">
        <f t="shared" si="4"/>
        <v>13160.000000000002</v>
      </c>
      <c r="X225" s="36"/>
      <c r="Z225" s="122"/>
    </row>
    <row r="226" spans="1:26" x14ac:dyDescent="0.2">
      <c r="A226" s="76"/>
      <c r="B226" s="24">
        <v>212</v>
      </c>
      <c r="C226" s="105" t="s">
        <v>3160</v>
      </c>
      <c r="D226" s="105" t="s">
        <v>3160</v>
      </c>
      <c r="E226" s="58" t="s">
        <v>3161</v>
      </c>
      <c r="F226" s="69" t="s">
        <v>3160</v>
      </c>
      <c r="G226" s="69" t="s">
        <v>3160</v>
      </c>
      <c r="H226" s="58" t="s">
        <v>3161</v>
      </c>
      <c r="I226" s="104" t="s">
        <v>2973</v>
      </c>
      <c r="J226" s="68" t="s">
        <v>1217</v>
      </c>
      <c r="K226" s="65"/>
      <c r="L226" s="65">
        <v>13147.537878787884</v>
      </c>
      <c r="M226" s="65">
        <v>13147.537878787884</v>
      </c>
      <c r="N226" s="65">
        <v>13147.537878787884</v>
      </c>
      <c r="O226" s="65">
        <v>13147.537878787884</v>
      </c>
      <c r="P226" s="65">
        <v>13147.537878787884</v>
      </c>
      <c r="Q226" s="65"/>
      <c r="R226" s="65"/>
      <c r="S226" s="65"/>
      <c r="T226" s="65"/>
      <c r="U226" s="65"/>
      <c r="V226" s="65"/>
      <c r="W226" s="67">
        <f t="shared" si="4"/>
        <v>65737.689393939421</v>
      </c>
      <c r="X226" s="36"/>
      <c r="Z226" s="122"/>
    </row>
    <row r="227" spans="1:26" x14ac:dyDescent="0.2">
      <c r="A227" s="76"/>
      <c r="B227" s="24">
        <v>213</v>
      </c>
      <c r="C227" s="105" t="s">
        <v>3162</v>
      </c>
      <c r="D227" s="105" t="s">
        <v>3162</v>
      </c>
      <c r="E227" s="58" t="s">
        <v>3163</v>
      </c>
      <c r="F227" s="69" t="s">
        <v>3162</v>
      </c>
      <c r="G227" s="69" t="s">
        <v>3162</v>
      </c>
      <c r="H227" s="58" t="s">
        <v>3163</v>
      </c>
      <c r="I227" s="104" t="s">
        <v>2873</v>
      </c>
      <c r="J227" s="68" t="s">
        <v>1217</v>
      </c>
      <c r="K227" s="65"/>
      <c r="L227" s="65"/>
      <c r="M227" s="65"/>
      <c r="N227" s="65"/>
      <c r="O227" s="65"/>
      <c r="P227" s="65"/>
      <c r="Q227" s="65">
        <v>7140.7954545454559</v>
      </c>
      <c r="R227" s="65">
        <v>7140.7954545454559</v>
      </c>
      <c r="S227" s="65">
        <v>7140.7954545454559</v>
      </c>
      <c r="T227" s="65">
        <v>7140.7954545454559</v>
      </c>
      <c r="U227" s="65">
        <v>7140.7954545454559</v>
      </c>
      <c r="V227" s="65"/>
      <c r="W227" s="67">
        <f t="shared" si="4"/>
        <v>35703.977272727279</v>
      </c>
      <c r="X227" s="36"/>
      <c r="Z227" s="122"/>
    </row>
    <row r="228" spans="1:26" x14ac:dyDescent="0.2">
      <c r="A228" s="76"/>
      <c r="B228" s="24">
        <v>214</v>
      </c>
      <c r="C228" s="105" t="s">
        <v>3164</v>
      </c>
      <c r="D228" s="105" t="s">
        <v>3164</v>
      </c>
      <c r="E228" s="58" t="s">
        <v>3165</v>
      </c>
      <c r="F228" s="69" t="s">
        <v>3164</v>
      </c>
      <c r="G228" s="69" t="s">
        <v>3164</v>
      </c>
      <c r="H228" s="58" t="s">
        <v>3165</v>
      </c>
      <c r="I228" s="104" t="s">
        <v>2973</v>
      </c>
      <c r="J228" s="68" t="s">
        <v>1217</v>
      </c>
      <c r="K228" s="65"/>
      <c r="L228" s="65">
        <v>12985.5303030303</v>
      </c>
      <c r="M228" s="65">
        <v>12985.5303030303</v>
      </c>
      <c r="N228" s="65">
        <v>12985.5303030303</v>
      </c>
      <c r="O228" s="65">
        <v>12985.5303030303</v>
      </c>
      <c r="P228" s="65">
        <v>12985.5303030303</v>
      </c>
      <c r="Q228" s="65"/>
      <c r="R228" s="65"/>
      <c r="S228" s="65"/>
      <c r="T228" s="65"/>
      <c r="U228" s="65"/>
      <c r="V228" s="65"/>
      <c r="W228" s="67">
        <f t="shared" si="4"/>
        <v>64927.651515151505</v>
      </c>
      <c r="X228" s="36"/>
      <c r="Z228" s="122"/>
    </row>
    <row r="229" spans="1:26" x14ac:dyDescent="0.2">
      <c r="A229" s="76"/>
      <c r="B229" s="24">
        <v>215</v>
      </c>
      <c r="C229" s="105" t="s">
        <v>3166</v>
      </c>
      <c r="D229" s="105" t="s">
        <v>3166</v>
      </c>
      <c r="E229" s="58" t="s">
        <v>3167</v>
      </c>
      <c r="F229" s="69" t="s">
        <v>3166</v>
      </c>
      <c r="G229" s="69" t="s">
        <v>3166</v>
      </c>
      <c r="H229" s="58" t="s">
        <v>3167</v>
      </c>
      <c r="I229" s="104" t="s">
        <v>2873</v>
      </c>
      <c r="J229" s="68" t="s">
        <v>1217</v>
      </c>
      <c r="K229" s="65"/>
      <c r="L229" s="65"/>
      <c r="M229" s="65"/>
      <c r="N229" s="65"/>
      <c r="O229" s="65">
        <v>20749.43181818182</v>
      </c>
      <c r="P229" s="65">
        <v>20749.43181818182</v>
      </c>
      <c r="Q229" s="65">
        <v>20749.43181818182</v>
      </c>
      <c r="R229" s="65">
        <v>20749.43181818182</v>
      </c>
      <c r="S229" s="65"/>
      <c r="T229" s="65"/>
      <c r="U229" s="65"/>
      <c r="V229" s="65"/>
      <c r="W229" s="67">
        <f t="shared" si="4"/>
        <v>82997.727272727279</v>
      </c>
      <c r="X229" s="36"/>
      <c r="Z229" s="122"/>
    </row>
    <row r="230" spans="1:26" x14ac:dyDescent="0.2">
      <c r="A230" s="76"/>
      <c r="B230" s="24">
        <v>216</v>
      </c>
      <c r="C230" s="105" t="s">
        <v>3168</v>
      </c>
      <c r="D230" s="105" t="s">
        <v>3168</v>
      </c>
      <c r="E230" s="58" t="s">
        <v>3169</v>
      </c>
      <c r="F230" s="69" t="s">
        <v>3168</v>
      </c>
      <c r="G230" s="69" t="s">
        <v>3168</v>
      </c>
      <c r="H230" s="58" t="s">
        <v>3169</v>
      </c>
      <c r="I230" s="104" t="s">
        <v>2873</v>
      </c>
      <c r="J230" s="68" t="s">
        <v>1217</v>
      </c>
      <c r="K230" s="65"/>
      <c r="L230" s="65"/>
      <c r="M230" s="65"/>
      <c r="N230" s="65">
        <v>30220.643922125004</v>
      </c>
      <c r="O230" s="65">
        <v>30220.643922125004</v>
      </c>
      <c r="P230" s="65">
        <v>30220.643922125004</v>
      </c>
      <c r="Q230" s="65">
        <v>30220.643922125004</v>
      </c>
      <c r="R230" s="65">
        <v>30220.643922125004</v>
      </c>
      <c r="S230" s="65">
        <v>30220.643922125004</v>
      </c>
      <c r="T230" s="65">
        <v>30220.643922125004</v>
      </c>
      <c r="U230" s="65">
        <v>30220.643922125004</v>
      </c>
      <c r="V230" s="65">
        <v>30220.643922125004</v>
      </c>
      <c r="W230" s="67">
        <f t="shared" si="4"/>
        <v>271985.79529912496</v>
      </c>
      <c r="X230" s="36"/>
      <c r="Z230" s="122"/>
    </row>
    <row r="231" spans="1:26" x14ac:dyDescent="0.2">
      <c r="A231" s="76"/>
      <c r="B231" s="24">
        <v>217</v>
      </c>
      <c r="C231" s="105" t="s">
        <v>3170</v>
      </c>
      <c r="D231" s="105" t="s">
        <v>3170</v>
      </c>
      <c r="E231" s="58" t="s">
        <v>3171</v>
      </c>
      <c r="F231" s="69" t="s">
        <v>3170</v>
      </c>
      <c r="G231" s="69" t="s">
        <v>3170</v>
      </c>
      <c r="H231" s="58" t="s">
        <v>3171</v>
      </c>
      <c r="I231" s="104" t="s">
        <v>2873</v>
      </c>
      <c r="J231" s="68" t="s">
        <v>1217</v>
      </c>
      <c r="K231" s="65"/>
      <c r="L231" s="65"/>
      <c r="M231" s="65"/>
      <c r="N231" s="65"/>
      <c r="O231" s="65">
        <v>23070.501893939392</v>
      </c>
      <c r="P231" s="65">
        <v>23070.501893939392</v>
      </c>
      <c r="Q231" s="65">
        <v>23070.501893939392</v>
      </c>
      <c r="R231" s="65">
        <v>23070.501893939392</v>
      </c>
      <c r="S231" s="65"/>
      <c r="T231" s="65"/>
      <c r="U231" s="65"/>
      <c r="V231" s="65"/>
      <c r="W231" s="67">
        <f t="shared" si="4"/>
        <v>92282.007575757569</v>
      </c>
      <c r="X231" s="36"/>
      <c r="Z231" s="122"/>
    </row>
    <row r="232" spans="1:26" x14ac:dyDescent="0.2">
      <c r="A232" s="76"/>
      <c r="B232" s="24">
        <v>218</v>
      </c>
      <c r="C232" s="105" t="s">
        <v>3172</v>
      </c>
      <c r="D232" s="105" t="s">
        <v>3172</v>
      </c>
      <c r="E232" s="58" t="s">
        <v>3173</v>
      </c>
      <c r="F232" s="69" t="s">
        <v>3172</v>
      </c>
      <c r="G232" s="69" t="s">
        <v>3172</v>
      </c>
      <c r="H232" s="58" t="s">
        <v>3173</v>
      </c>
      <c r="I232" s="104" t="s">
        <v>2973</v>
      </c>
      <c r="J232" s="68" t="s">
        <v>1217</v>
      </c>
      <c r="K232" s="65"/>
      <c r="L232" s="65">
        <v>12275.189393939396</v>
      </c>
      <c r="M232" s="65">
        <v>12275.189393939396</v>
      </c>
      <c r="N232" s="65">
        <v>12275.189393939396</v>
      </c>
      <c r="O232" s="65">
        <v>12275.189393939396</v>
      </c>
      <c r="P232" s="65">
        <v>12275.189393939396</v>
      </c>
      <c r="Q232" s="65"/>
      <c r="R232" s="65"/>
      <c r="S232" s="65"/>
      <c r="T232" s="65"/>
      <c r="U232" s="65"/>
      <c r="V232" s="65"/>
      <c r="W232" s="67">
        <f t="shared" si="4"/>
        <v>61375.946969696975</v>
      </c>
      <c r="X232" s="36"/>
      <c r="Z232" s="122"/>
    </row>
    <row r="233" spans="1:26" x14ac:dyDescent="0.2">
      <c r="A233" s="76"/>
      <c r="B233" s="24">
        <v>219</v>
      </c>
      <c r="C233" s="105" t="s">
        <v>3174</v>
      </c>
      <c r="D233" s="105" t="s">
        <v>3174</v>
      </c>
      <c r="E233" s="58" t="s">
        <v>3175</v>
      </c>
      <c r="F233" s="69" t="s">
        <v>3174</v>
      </c>
      <c r="G233" s="69" t="s">
        <v>3174</v>
      </c>
      <c r="H233" s="58" t="s">
        <v>3175</v>
      </c>
      <c r="I233" s="104" t="s">
        <v>2873</v>
      </c>
      <c r="J233" s="68" t="s">
        <v>1217</v>
      </c>
      <c r="K233" s="65"/>
      <c r="L233" s="65"/>
      <c r="M233" s="65"/>
      <c r="N233" s="65"/>
      <c r="O233" s="65"/>
      <c r="P233" s="65"/>
      <c r="Q233" s="65">
        <v>4382.5126262626245</v>
      </c>
      <c r="R233" s="65">
        <v>4382.5126262626245</v>
      </c>
      <c r="S233" s="65">
        <v>4382.5126262626245</v>
      </c>
      <c r="T233" s="65">
        <v>4382.5126262626245</v>
      </c>
      <c r="U233" s="65">
        <v>4382.5126262626245</v>
      </c>
      <c r="V233" s="65">
        <v>4382.5126262626245</v>
      </c>
      <c r="W233" s="67">
        <f t="shared" si="4"/>
        <v>26295.075757575749</v>
      </c>
      <c r="X233" s="36"/>
      <c r="Z233" s="122"/>
    </row>
    <row r="234" spans="1:26" x14ac:dyDescent="0.2">
      <c r="A234" s="76"/>
      <c r="B234" s="24">
        <v>220</v>
      </c>
      <c r="C234" s="105" t="s">
        <v>3176</v>
      </c>
      <c r="D234" s="105" t="s">
        <v>3176</v>
      </c>
      <c r="E234" s="58" t="s">
        <v>3177</v>
      </c>
      <c r="F234" s="69" t="s">
        <v>3176</v>
      </c>
      <c r="G234" s="69" t="s">
        <v>3176</v>
      </c>
      <c r="H234" s="58" t="s">
        <v>3177</v>
      </c>
      <c r="I234" s="104" t="s">
        <v>2973</v>
      </c>
      <c r="J234" s="68" t="s">
        <v>1217</v>
      </c>
      <c r="K234" s="65"/>
      <c r="L234" s="65"/>
      <c r="M234" s="65"/>
      <c r="N234" s="65"/>
      <c r="O234" s="65">
        <v>19518.797348484855</v>
      </c>
      <c r="P234" s="65">
        <v>19518.797348484855</v>
      </c>
      <c r="Q234" s="65">
        <v>19518.797348484855</v>
      </c>
      <c r="R234" s="65">
        <v>19518.797348484855</v>
      </c>
      <c r="S234" s="65"/>
      <c r="T234" s="65"/>
      <c r="U234" s="65"/>
      <c r="V234" s="65"/>
      <c r="W234" s="67">
        <f t="shared" si="4"/>
        <v>78075.189393939421</v>
      </c>
      <c r="X234" s="36"/>
      <c r="Z234" s="122"/>
    </row>
    <row r="235" spans="1:26" x14ac:dyDescent="0.2">
      <c r="A235" s="76"/>
      <c r="B235" s="24">
        <v>221</v>
      </c>
      <c r="C235" s="105" t="s">
        <v>3178</v>
      </c>
      <c r="D235" s="105" t="s">
        <v>3178</v>
      </c>
      <c r="E235" s="58" t="s">
        <v>3179</v>
      </c>
      <c r="F235" s="69" t="s">
        <v>3178</v>
      </c>
      <c r="G235" s="69" t="s">
        <v>3178</v>
      </c>
      <c r="H235" s="58" t="s">
        <v>3179</v>
      </c>
      <c r="I235" s="104" t="s">
        <v>2972</v>
      </c>
      <c r="J235" s="68" t="s">
        <v>1217</v>
      </c>
      <c r="K235" s="65"/>
      <c r="L235" s="65">
        <v>18693.18181818182</v>
      </c>
      <c r="M235" s="65">
        <v>18693.18181818182</v>
      </c>
      <c r="N235" s="65">
        <v>18693.18181818182</v>
      </c>
      <c r="O235" s="65">
        <v>18693.18181818182</v>
      </c>
      <c r="P235" s="65">
        <v>18693.18181818182</v>
      </c>
      <c r="Q235" s="65"/>
      <c r="R235" s="65"/>
      <c r="S235" s="65"/>
      <c r="T235" s="65"/>
      <c r="U235" s="65"/>
      <c r="V235" s="65"/>
      <c r="W235" s="67">
        <f t="shared" si="4"/>
        <v>93465.909090909103</v>
      </c>
      <c r="X235" s="36"/>
      <c r="Z235" s="122"/>
    </row>
    <row r="236" spans="1:26" x14ac:dyDescent="0.2">
      <c r="A236" s="76"/>
      <c r="B236" s="24">
        <v>222</v>
      </c>
      <c r="C236" s="105" t="s">
        <v>3180</v>
      </c>
      <c r="D236" s="105" t="s">
        <v>3180</v>
      </c>
      <c r="E236" s="58" t="s">
        <v>3181</v>
      </c>
      <c r="F236" s="69" t="s">
        <v>3180</v>
      </c>
      <c r="G236" s="69" t="s">
        <v>3180</v>
      </c>
      <c r="H236" s="58" t="s">
        <v>3181</v>
      </c>
      <c r="I236" s="104" t="s">
        <v>2873</v>
      </c>
      <c r="J236" s="68" t="s">
        <v>1217</v>
      </c>
      <c r="K236" s="65"/>
      <c r="L236" s="65"/>
      <c r="M236" s="65"/>
      <c r="N236" s="65"/>
      <c r="O236" s="65"/>
      <c r="P236" s="65"/>
      <c r="Q236" s="65">
        <v>5084.545454545455</v>
      </c>
      <c r="R236" s="65">
        <v>5084.545454545455</v>
      </c>
      <c r="S236" s="65">
        <v>5084.545454545455</v>
      </c>
      <c r="T236" s="65">
        <v>5084.545454545455</v>
      </c>
      <c r="U236" s="65">
        <v>5084.545454545455</v>
      </c>
      <c r="V236" s="65"/>
      <c r="W236" s="67">
        <f t="shared" si="4"/>
        <v>25422.727272727276</v>
      </c>
      <c r="X236" s="36"/>
      <c r="Z236" s="122"/>
    </row>
    <row r="237" spans="1:26" x14ac:dyDescent="0.2">
      <c r="A237" s="76"/>
      <c r="B237" s="24">
        <v>223</v>
      </c>
      <c r="C237" s="105" t="s">
        <v>3182</v>
      </c>
      <c r="D237" s="105" t="s">
        <v>3182</v>
      </c>
      <c r="E237" s="58" t="s">
        <v>3183</v>
      </c>
      <c r="F237" s="69" t="s">
        <v>3182</v>
      </c>
      <c r="G237" s="69" t="s">
        <v>3182</v>
      </c>
      <c r="H237" s="58" t="s">
        <v>3183</v>
      </c>
      <c r="I237" s="104" t="s">
        <v>2873</v>
      </c>
      <c r="J237" s="68" t="s">
        <v>1217</v>
      </c>
      <c r="K237" s="65"/>
      <c r="L237" s="65"/>
      <c r="M237" s="65"/>
      <c r="N237" s="65"/>
      <c r="O237" s="65">
        <v>10810.89015151515</v>
      </c>
      <c r="P237" s="65">
        <v>10810.89015151515</v>
      </c>
      <c r="Q237" s="65">
        <v>10810.89015151515</v>
      </c>
      <c r="R237" s="65">
        <v>10810.89015151515</v>
      </c>
      <c r="S237" s="65"/>
      <c r="T237" s="65"/>
      <c r="U237" s="65"/>
      <c r="V237" s="65"/>
      <c r="W237" s="67">
        <f t="shared" si="4"/>
        <v>43243.560606060601</v>
      </c>
      <c r="X237" s="36"/>
      <c r="Z237" s="122"/>
    </row>
    <row r="238" spans="1:26" x14ac:dyDescent="0.2">
      <c r="A238" s="76"/>
      <c r="B238" s="24">
        <v>224</v>
      </c>
      <c r="C238" s="105" t="s">
        <v>3184</v>
      </c>
      <c r="D238" s="105" t="s">
        <v>3184</v>
      </c>
      <c r="E238" s="58" t="s">
        <v>3185</v>
      </c>
      <c r="F238" s="69" t="s">
        <v>3184</v>
      </c>
      <c r="G238" s="69" t="s">
        <v>3184</v>
      </c>
      <c r="H238" s="58" t="s">
        <v>3185</v>
      </c>
      <c r="I238" s="104" t="s">
        <v>2856</v>
      </c>
      <c r="J238" s="68" t="s">
        <v>1217</v>
      </c>
      <c r="K238" s="65"/>
      <c r="L238" s="65"/>
      <c r="M238" s="65"/>
      <c r="N238" s="65">
        <v>18769.339214863892</v>
      </c>
      <c r="O238" s="65">
        <v>18769.339214863892</v>
      </c>
      <c r="P238" s="65">
        <v>18769.339214863892</v>
      </c>
      <c r="Q238" s="65">
        <v>18769.339214863892</v>
      </c>
      <c r="R238" s="65">
        <v>18769.339214863892</v>
      </c>
      <c r="S238" s="65">
        <v>18769.339214863892</v>
      </c>
      <c r="T238" s="65">
        <v>18769.339214863892</v>
      </c>
      <c r="U238" s="65">
        <v>18769.339214863892</v>
      </c>
      <c r="V238" s="65">
        <v>18769.339214863892</v>
      </c>
      <c r="W238" s="67">
        <f t="shared" si="4"/>
        <v>168924.05293377503</v>
      </c>
      <c r="X238" s="36"/>
      <c r="Z238" s="122"/>
    </row>
    <row r="239" spans="1:26" x14ac:dyDescent="0.2">
      <c r="A239" s="76"/>
      <c r="B239" s="24">
        <v>225</v>
      </c>
      <c r="C239" s="105" t="s">
        <v>3186</v>
      </c>
      <c r="D239" s="105" t="s">
        <v>3186</v>
      </c>
      <c r="E239" s="58" t="s">
        <v>3187</v>
      </c>
      <c r="F239" s="69" t="s">
        <v>3186</v>
      </c>
      <c r="G239" s="69" t="s">
        <v>3186</v>
      </c>
      <c r="H239" s="58" t="s">
        <v>3187</v>
      </c>
      <c r="I239" s="104" t="s">
        <v>2873</v>
      </c>
      <c r="J239" s="68" t="s">
        <v>1217</v>
      </c>
      <c r="K239" s="65"/>
      <c r="L239" s="65"/>
      <c r="M239" s="65"/>
      <c r="N239" s="65"/>
      <c r="O239" s="65"/>
      <c r="P239" s="65"/>
      <c r="Q239" s="65">
        <v>3375.1578282828273</v>
      </c>
      <c r="R239" s="65">
        <v>3375.1578282828273</v>
      </c>
      <c r="S239" s="65">
        <v>3375.1578282828273</v>
      </c>
      <c r="T239" s="65">
        <v>3375.1578282828273</v>
      </c>
      <c r="U239" s="65">
        <v>3375.1578282828273</v>
      </c>
      <c r="V239" s="65">
        <v>3375.1578282828273</v>
      </c>
      <c r="W239" s="67">
        <f t="shared" si="4"/>
        <v>20250.946969696965</v>
      </c>
      <c r="X239" s="36"/>
      <c r="Z239" s="122"/>
    </row>
    <row r="240" spans="1:26" x14ac:dyDescent="0.2">
      <c r="A240" s="76"/>
      <c r="B240" s="24">
        <v>226</v>
      </c>
      <c r="C240" s="105" t="s">
        <v>3188</v>
      </c>
      <c r="D240" s="105" t="s">
        <v>3188</v>
      </c>
      <c r="E240" s="58" t="s">
        <v>3189</v>
      </c>
      <c r="F240" s="69" t="s">
        <v>3188</v>
      </c>
      <c r="G240" s="69" t="s">
        <v>3188</v>
      </c>
      <c r="H240" s="58" t="s">
        <v>3189</v>
      </c>
      <c r="I240" s="104" t="s">
        <v>2856</v>
      </c>
      <c r="J240" s="68" t="s">
        <v>1217</v>
      </c>
      <c r="K240" s="65"/>
      <c r="L240" s="65"/>
      <c r="M240" s="65"/>
      <c r="N240" s="65"/>
      <c r="O240" s="65"/>
      <c r="P240" s="65"/>
      <c r="Q240" s="65">
        <v>4777.1464646464656</v>
      </c>
      <c r="R240" s="65">
        <v>4777.1464646464656</v>
      </c>
      <c r="S240" s="65">
        <v>4777.1464646464656</v>
      </c>
      <c r="T240" s="65">
        <v>4777.1464646464656</v>
      </c>
      <c r="U240" s="65">
        <v>4777.1464646464656</v>
      </c>
      <c r="V240" s="65">
        <v>4777.1464646464656</v>
      </c>
      <c r="W240" s="67">
        <f t="shared" si="4"/>
        <v>28662.878787878795</v>
      </c>
      <c r="X240" s="36"/>
      <c r="Z240" s="122"/>
    </row>
    <row r="241" spans="1:26" x14ac:dyDescent="0.2">
      <c r="A241" s="76"/>
      <c r="B241" s="24">
        <v>227</v>
      </c>
      <c r="C241" s="105" t="s">
        <v>3190</v>
      </c>
      <c r="D241" s="105" t="s">
        <v>3190</v>
      </c>
      <c r="E241" s="58" t="s">
        <v>3191</v>
      </c>
      <c r="F241" s="69" t="s">
        <v>3190</v>
      </c>
      <c r="G241" s="69" t="s">
        <v>3190</v>
      </c>
      <c r="H241" s="58" t="s">
        <v>3191</v>
      </c>
      <c r="I241" s="104" t="s">
        <v>2873</v>
      </c>
      <c r="J241" s="68" t="s">
        <v>1217</v>
      </c>
      <c r="K241" s="65"/>
      <c r="L241" s="65"/>
      <c r="M241" s="65"/>
      <c r="N241" s="65"/>
      <c r="O241" s="65"/>
      <c r="P241" s="65"/>
      <c r="Q241" s="65">
        <v>5607.9545454545469</v>
      </c>
      <c r="R241" s="65">
        <v>5607.9545454545469</v>
      </c>
      <c r="S241" s="65">
        <v>5607.9545454545469</v>
      </c>
      <c r="T241" s="65">
        <v>5607.9545454545469</v>
      </c>
      <c r="U241" s="65">
        <v>5607.9545454545469</v>
      </c>
      <c r="V241" s="65">
        <v>5607.9545454545469</v>
      </c>
      <c r="W241" s="67">
        <f t="shared" si="4"/>
        <v>33647.727272727279</v>
      </c>
      <c r="X241" s="36"/>
      <c r="Z241" s="122"/>
    </row>
    <row r="242" spans="1:26" x14ac:dyDescent="0.2">
      <c r="A242" s="76"/>
      <c r="B242" s="24">
        <v>228</v>
      </c>
      <c r="C242" s="105" t="s">
        <v>3192</v>
      </c>
      <c r="D242" s="105" t="s">
        <v>3192</v>
      </c>
      <c r="E242" s="58" t="s">
        <v>3193</v>
      </c>
      <c r="F242" s="69" t="s">
        <v>3192</v>
      </c>
      <c r="G242" s="69" t="s">
        <v>3192</v>
      </c>
      <c r="H242" s="58" t="s">
        <v>3193</v>
      </c>
      <c r="I242" s="104" t="s">
        <v>2973</v>
      </c>
      <c r="J242" s="68" t="s">
        <v>1217</v>
      </c>
      <c r="K242" s="65"/>
      <c r="L242" s="65"/>
      <c r="M242" s="65">
        <v>20126.325757575753</v>
      </c>
      <c r="N242" s="65">
        <v>20126.325757575753</v>
      </c>
      <c r="O242" s="65">
        <v>20126.325757575753</v>
      </c>
      <c r="P242" s="65">
        <v>20126.325757575753</v>
      </c>
      <c r="Q242" s="65">
        <v>20126.325757575753</v>
      </c>
      <c r="R242" s="65">
        <v>20126.325757575753</v>
      </c>
      <c r="S242" s="65">
        <v>20126.325757575753</v>
      </c>
      <c r="T242" s="65">
        <v>20126.325757575753</v>
      </c>
      <c r="U242" s="65"/>
      <c r="V242" s="65"/>
      <c r="W242" s="67">
        <f t="shared" si="4"/>
        <v>161010.60606060599</v>
      </c>
      <c r="X242" s="36"/>
      <c r="Z242" s="122"/>
    </row>
    <row r="243" spans="1:26" x14ac:dyDescent="0.2">
      <c r="A243" s="76"/>
      <c r="B243" s="24">
        <v>229</v>
      </c>
      <c r="C243" s="105" t="s">
        <v>3194</v>
      </c>
      <c r="D243" s="105" t="s">
        <v>3194</v>
      </c>
      <c r="E243" s="58" t="s">
        <v>3195</v>
      </c>
      <c r="F243" s="69" t="s">
        <v>3194</v>
      </c>
      <c r="G243" s="69" t="s">
        <v>3194</v>
      </c>
      <c r="H243" s="58" t="s">
        <v>3195</v>
      </c>
      <c r="I243" s="104" t="s">
        <v>2856</v>
      </c>
      <c r="J243" s="68" t="s">
        <v>1217</v>
      </c>
      <c r="K243" s="65"/>
      <c r="L243" s="65"/>
      <c r="M243" s="65"/>
      <c r="N243" s="65">
        <v>19392.445275113892</v>
      </c>
      <c r="O243" s="65">
        <v>19392.445275113892</v>
      </c>
      <c r="P243" s="65">
        <v>19392.445275113892</v>
      </c>
      <c r="Q243" s="65">
        <v>19392.445275113892</v>
      </c>
      <c r="R243" s="65">
        <v>19392.445275113892</v>
      </c>
      <c r="S243" s="65">
        <v>19392.445275113892</v>
      </c>
      <c r="T243" s="65">
        <v>19392.445275113892</v>
      </c>
      <c r="U243" s="65">
        <v>19392.445275113892</v>
      </c>
      <c r="V243" s="65">
        <v>19392.445275113892</v>
      </c>
      <c r="W243" s="67">
        <f t="shared" si="4"/>
        <v>174532.00747602503</v>
      </c>
      <c r="X243" s="36"/>
      <c r="Z243" s="122"/>
    </row>
    <row r="244" spans="1:26" x14ac:dyDescent="0.2">
      <c r="A244" s="76"/>
      <c r="B244" s="24">
        <v>230</v>
      </c>
      <c r="C244" s="105" t="s">
        <v>3196</v>
      </c>
      <c r="D244" s="105" t="s">
        <v>3196</v>
      </c>
      <c r="E244" s="58" t="s">
        <v>3197</v>
      </c>
      <c r="F244" s="69" t="s">
        <v>3196</v>
      </c>
      <c r="G244" s="69" t="s">
        <v>3196</v>
      </c>
      <c r="H244" s="58" t="s">
        <v>3197</v>
      </c>
      <c r="I244" s="104" t="s">
        <v>2856</v>
      </c>
      <c r="J244" s="68" t="s">
        <v>1217</v>
      </c>
      <c r="K244" s="65"/>
      <c r="L244" s="65"/>
      <c r="M244" s="65"/>
      <c r="N244" s="65"/>
      <c r="O244" s="65"/>
      <c r="P244" s="65"/>
      <c r="Q244" s="65">
        <v>5099.0845959595954</v>
      </c>
      <c r="R244" s="65">
        <v>5099.0845959595954</v>
      </c>
      <c r="S244" s="65">
        <v>5099.0845959595954</v>
      </c>
      <c r="T244" s="65">
        <v>5099.0845959595954</v>
      </c>
      <c r="U244" s="65">
        <v>5099.0845959595954</v>
      </c>
      <c r="V244" s="65">
        <v>5099.0845959595954</v>
      </c>
      <c r="W244" s="67">
        <f t="shared" si="4"/>
        <v>30594.507575757576</v>
      </c>
      <c r="X244" s="36"/>
      <c r="Z244" s="122"/>
    </row>
    <row r="245" spans="1:26" x14ac:dyDescent="0.2">
      <c r="A245" s="76"/>
      <c r="B245" s="24">
        <v>231</v>
      </c>
      <c r="C245" s="105" t="s">
        <v>3198</v>
      </c>
      <c r="D245" s="105" t="s">
        <v>3198</v>
      </c>
      <c r="E245" s="58" t="s">
        <v>3199</v>
      </c>
      <c r="F245" s="69" t="s">
        <v>3198</v>
      </c>
      <c r="G245" s="69" t="s">
        <v>3198</v>
      </c>
      <c r="H245" s="58" t="s">
        <v>3199</v>
      </c>
      <c r="I245" s="104" t="s">
        <v>2845</v>
      </c>
      <c r="J245" s="68" t="s">
        <v>1217</v>
      </c>
      <c r="K245" s="65"/>
      <c r="L245" s="65"/>
      <c r="M245" s="65"/>
      <c r="N245" s="65">
        <v>24564.225575188892</v>
      </c>
      <c r="O245" s="65">
        <v>24564.225575188892</v>
      </c>
      <c r="P245" s="65">
        <v>24564.225575188892</v>
      </c>
      <c r="Q245" s="65">
        <v>24564.225575188892</v>
      </c>
      <c r="R245" s="65">
        <v>24564.225575188892</v>
      </c>
      <c r="S245" s="65">
        <v>24564.225575188892</v>
      </c>
      <c r="T245" s="65">
        <v>24564.225575188892</v>
      </c>
      <c r="U245" s="65">
        <v>24564.225575188892</v>
      </c>
      <c r="V245" s="65">
        <v>24564.225575188892</v>
      </c>
      <c r="W245" s="67">
        <f t="shared" si="4"/>
        <v>221078.03017670006</v>
      </c>
      <c r="X245" s="36"/>
      <c r="Z245" s="122"/>
    </row>
    <row r="246" spans="1:26" x14ac:dyDescent="0.2">
      <c r="A246" s="76"/>
      <c r="B246" s="24">
        <v>232</v>
      </c>
      <c r="C246" s="105" t="s">
        <v>3200</v>
      </c>
      <c r="D246" s="105" t="s">
        <v>3200</v>
      </c>
      <c r="E246" s="58" t="s">
        <v>3201</v>
      </c>
      <c r="F246" s="69" t="s">
        <v>3200</v>
      </c>
      <c r="G246" s="69" t="s">
        <v>3200</v>
      </c>
      <c r="H246" s="58" t="s">
        <v>3201</v>
      </c>
      <c r="I246" s="104" t="s">
        <v>2973</v>
      </c>
      <c r="J246" s="68" t="s">
        <v>1217</v>
      </c>
      <c r="K246" s="65"/>
      <c r="L246" s="65">
        <v>3713.7121212121224</v>
      </c>
      <c r="M246" s="65">
        <v>3713.7121212121224</v>
      </c>
      <c r="N246" s="65">
        <v>3713.7121212121224</v>
      </c>
      <c r="O246" s="65">
        <v>3713.7121212121224</v>
      </c>
      <c r="P246" s="65">
        <v>3713.7121212121224</v>
      </c>
      <c r="Q246" s="65"/>
      <c r="R246" s="65"/>
      <c r="S246" s="65"/>
      <c r="T246" s="65"/>
      <c r="U246" s="65"/>
      <c r="V246" s="65"/>
      <c r="W246" s="67">
        <f t="shared" si="4"/>
        <v>18568.560606060611</v>
      </c>
      <c r="X246" s="36"/>
      <c r="Z246" s="122"/>
    </row>
    <row r="247" spans="1:26" x14ac:dyDescent="0.2">
      <c r="A247" s="76"/>
      <c r="B247" s="24">
        <v>233</v>
      </c>
      <c r="C247" s="105" t="s">
        <v>3202</v>
      </c>
      <c r="D247" s="105" t="s">
        <v>3202</v>
      </c>
      <c r="E247" s="58" t="s">
        <v>3203</v>
      </c>
      <c r="F247" s="69" t="s">
        <v>3202</v>
      </c>
      <c r="G247" s="69" t="s">
        <v>3202</v>
      </c>
      <c r="H247" s="58" t="s">
        <v>3203</v>
      </c>
      <c r="I247" s="104" t="s">
        <v>2856</v>
      </c>
      <c r="J247" s="68" t="s">
        <v>1217</v>
      </c>
      <c r="K247" s="65"/>
      <c r="L247" s="65"/>
      <c r="M247" s="65"/>
      <c r="N247" s="65"/>
      <c r="O247" s="65"/>
      <c r="P247" s="65"/>
      <c r="Q247" s="65"/>
      <c r="R247" s="65"/>
      <c r="S247" s="65">
        <v>30859.327633881236</v>
      </c>
      <c r="T247" s="65">
        <v>30859.327633881236</v>
      </c>
      <c r="U247" s="65">
        <v>30859.327633881236</v>
      </c>
      <c r="V247" s="65">
        <v>30859.327633881236</v>
      </c>
      <c r="W247" s="67">
        <f t="shared" si="4"/>
        <v>123437.31053552494</v>
      </c>
      <c r="X247" s="36"/>
      <c r="Z247" s="122"/>
    </row>
    <row r="248" spans="1:26" x14ac:dyDescent="0.2">
      <c r="A248" s="76"/>
      <c r="B248" s="24">
        <v>234</v>
      </c>
      <c r="C248" s="105" t="s">
        <v>3204</v>
      </c>
      <c r="D248" s="105" t="s">
        <v>3204</v>
      </c>
      <c r="E248" s="58" t="s">
        <v>3205</v>
      </c>
      <c r="F248" s="69" t="s">
        <v>3204</v>
      </c>
      <c r="G248" s="69" t="s">
        <v>3204</v>
      </c>
      <c r="H248" s="58" t="s">
        <v>3205</v>
      </c>
      <c r="I248" s="104" t="s">
        <v>2856</v>
      </c>
      <c r="J248" s="68" t="s">
        <v>1217</v>
      </c>
      <c r="K248" s="65"/>
      <c r="L248" s="65"/>
      <c r="M248" s="65"/>
      <c r="N248" s="65"/>
      <c r="O248" s="65"/>
      <c r="P248" s="65"/>
      <c r="Q248" s="65">
        <v>4486.3636363636369</v>
      </c>
      <c r="R248" s="65">
        <v>4486.3636363636369</v>
      </c>
      <c r="S248" s="65">
        <v>4486.3636363636369</v>
      </c>
      <c r="T248" s="65">
        <v>4486.3636363636369</v>
      </c>
      <c r="U248" s="65">
        <v>4486.3636363636369</v>
      </c>
      <c r="V248" s="65">
        <v>4486.3636363636369</v>
      </c>
      <c r="W248" s="67">
        <f t="shared" si="4"/>
        <v>26918.18181818182</v>
      </c>
      <c r="X248" s="36"/>
      <c r="Z248" s="122"/>
    </row>
    <row r="249" spans="1:26" x14ac:dyDescent="0.2">
      <c r="A249" s="76"/>
      <c r="B249" s="24">
        <v>235</v>
      </c>
      <c r="C249" s="105" t="s">
        <v>3206</v>
      </c>
      <c r="D249" s="105" t="s">
        <v>3206</v>
      </c>
      <c r="E249" s="58" t="s">
        <v>3207</v>
      </c>
      <c r="F249" s="69" t="s">
        <v>3206</v>
      </c>
      <c r="G249" s="69" t="s">
        <v>3206</v>
      </c>
      <c r="H249" s="58" t="s">
        <v>3207</v>
      </c>
      <c r="I249" s="104" t="s">
        <v>2856</v>
      </c>
      <c r="J249" s="68" t="s">
        <v>1217</v>
      </c>
      <c r="K249" s="65"/>
      <c r="L249" s="65"/>
      <c r="M249" s="65"/>
      <c r="N249" s="65"/>
      <c r="O249" s="65"/>
      <c r="P249" s="65"/>
      <c r="Q249" s="65">
        <v>2731.2815656565658</v>
      </c>
      <c r="R249" s="65">
        <v>2731.2815656565658</v>
      </c>
      <c r="S249" s="65">
        <v>2731.2815656565658</v>
      </c>
      <c r="T249" s="65">
        <v>2731.2815656565658</v>
      </c>
      <c r="U249" s="65">
        <v>2731.2815656565658</v>
      </c>
      <c r="V249" s="65">
        <v>2731.2815656565658</v>
      </c>
      <c r="W249" s="67">
        <f t="shared" si="4"/>
        <v>16387.689393939396</v>
      </c>
      <c r="X249" s="36"/>
      <c r="Z249" s="122"/>
    </row>
    <row r="250" spans="1:26" x14ac:dyDescent="0.2">
      <c r="A250" s="76"/>
      <c r="B250" s="24">
        <v>236</v>
      </c>
      <c r="C250" s="105" t="s">
        <v>3208</v>
      </c>
      <c r="D250" s="105" t="s">
        <v>3208</v>
      </c>
      <c r="E250" s="58" t="s">
        <v>3209</v>
      </c>
      <c r="F250" s="69" t="s">
        <v>3208</v>
      </c>
      <c r="G250" s="69" t="s">
        <v>3208</v>
      </c>
      <c r="H250" s="58" t="s">
        <v>3209</v>
      </c>
      <c r="I250" s="104" t="s">
        <v>2856</v>
      </c>
      <c r="J250" s="68" t="s">
        <v>1217</v>
      </c>
      <c r="K250" s="65"/>
      <c r="L250" s="65"/>
      <c r="M250" s="65"/>
      <c r="N250" s="65"/>
      <c r="O250" s="65"/>
      <c r="P250" s="65"/>
      <c r="Q250" s="65">
        <v>4590.2146464646466</v>
      </c>
      <c r="R250" s="65">
        <v>4590.2146464646466</v>
      </c>
      <c r="S250" s="65">
        <v>4590.2146464646466</v>
      </c>
      <c r="T250" s="65">
        <v>4590.2146464646466</v>
      </c>
      <c r="U250" s="65">
        <v>4590.2146464646466</v>
      </c>
      <c r="V250" s="65">
        <v>4590.2146464646466</v>
      </c>
      <c r="W250" s="67">
        <f t="shared" si="4"/>
        <v>27541.28787878788</v>
      </c>
      <c r="X250" s="36"/>
      <c r="Z250" s="122"/>
    </row>
    <row r="251" spans="1:26" x14ac:dyDescent="0.2">
      <c r="A251" s="76"/>
      <c r="B251" s="24">
        <v>237</v>
      </c>
      <c r="C251" s="105" t="s">
        <v>3210</v>
      </c>
      <c r="D251" s="105" t="s">
        <v>3210</v>
      </c>
      <c r="E251" s="58" t="s">
        <v>3211</v>
      </c>
      <c r="F251" s="69" t="s">
        <v>3210</v>
      </c>
      <c r="G251" s="69" t="s">
        <v>3210</v>
      </c>
      <c r="H251" s="58" t="s">
        <v>3211</v>
      </c>
      <c r="I251" s="104" t="s">
        <v>2973</v>
      </c>
      <c r="J251" s="68" t="s">
        <v>1217</v>
      </c>
      <c r="K251" s="65"/>
      <c r="L251" s="65"/>
      <c r="M251" s="65"/>
      <c r="N251" s="65"/>
      <c r="O251" s="65">
        <v>20479.419191919194</v>
      </c>
      <c r="P251" s="65">
        <v>20479.419191919194</v>
      </c>
      <c r="Q251" s="65">
        <v>20479.419191919194</v>
      </c>
      <c r="R251" s="65"/>
      <c r="S251" s="65"/>
      <c r="T251" s="65"/>
      <c r="U251" s="65"/>
      <c r="V251" s="65"/>
      <c r="W251" s="67">
        <f t="shared" si="4"/>
        <v>61438.257575757583</v>
      </c>
      <c r="X251" s="36"/>
      <c r="Z251" s="122"/>
    </row>
    <row r="252" spans="1:26" x14ac:dyDescent="0.2">
      <c r="A252" s="76"/>
      <c r="B252" s="24">
        <v>238</v>
      </c>
      <c r="C252" s="105" t="s">
        <v>3212</v>
      </c>
      <c r="D252" s="105" t="s">
        <v>3212</v>
      </c>
      <c r="E252" s="58" t="s">
        <v>3213</v>
      </c>
      <c r="F252" s="69" t="s">
        <v>3212</v>
      </c>
      <c r="G252" s="69" t="s">
        <v>3212</v>
      </c>
      <c r="H252" s="58" t="s">
        <v>3213</v>
      </c>
      <c r="I252" s="104" t="s">
        <v>2856</v>
      </c>
      <c r="J252" s="68" t="s">
        <v>1217</v>
      </c>
      <c r="K252" s="65"/>
      <c r="L252" s="65"/>
      <c r="M252" s="65"/>
      <c r="N252" s="65">
        <v>27928.998300538886</v>
      </c>
      <c r="O252" s="65">
        <v>27928.998300538886</v>
      </c>
      <c r="P252" s="65">
        <v>27928.998300538886</v>
      </c>
      <c r="Q252" s="65">
        <v>27928.998300538886</v>
      </c>
      <c r="R252" s="65">
        <v>27928.998300538886</v>
      </c>
      <c r="S252" s="65">
        <v>27928.998300538886</v>
      </c>
      <c r="T252" s="65">
        <v>27928.998300538886</v>
      </c>
      <c r="U252" s="65">
        <v>27928.998300538886</v>
      </c>
      <c r="V252" s="65">
        <v>27928.998300538886</v>
      </c>
      <c r="W252" s="67">
        <f t="shared" si="4"/>
        <v>251360.98470485001</v>
      </c>
      <c r="X252" s="36"/>
      <c r="Z252" s="122"/>
    </row>
    <row r="253" spans="1:26" x14ac:dyDescent="0.2">
      <c r="A253" s="76"/>
      <c r="B253" s="24">
        <v>239</v>
      </c>
      <c r="C253" s="105" t="s">
        <v>3214</v>
      </c>
      <c r="D253" s="105" t="s">
        <v>3214</v>
      </c>
      <c r="E253" s="58" t="s">
        <v>3215</v>
      </c>
      <c r="F253" s="69" t="s">
        <v>3214</v>
      </c>
      <c r="G253" s="69" t="s">
        <v>3214</v>
      </c>
      <c r="H253" s="58" t="s">
        <v>3215</v>
      </c>
      <c r="I253" s="104" t="s">
        <v>2972</v>
      </c>
      <c r="J253" s="68" t="s">
        <v>1217</v>
      </c>
      <c r="K253" s="65"/>
      <c r="L253" s="65">
        <v>15664.886363636373</v>
      </c>
      <c r="M253" s="65">
        <v>15664.886363636373</v>
      </c>
      <c r="N253" s="65">
        <v>15664.886363636373</v>
      </c>
      <c r="O253" s="65">
        <v>15664.886363636373</v>
      </c>
      <c r="P253" s="65">
        <v>15664.886363636373</v>
      </c>
      <c r="Q253" s="65"/>
      <c r="R253" s="65"/>
      <c r="S253" s="65"/>
      <c r="T253" s="65"/>
      <c r="U253" s="65"/>
      <c r="V253" s="65"/>
      <c r="W253" s="67">
        <f t="shared" si="4"/>
        <v>78324.431818181867</v>
      </c>
      <c r="X253" s="36"/>
      <c r="Z253" s="122"/>
    </row>
    <row r="254" spans="1:26" x14ac:dyDescent="0.2">
      <c r="A254" s="76"/>
      <c r="B254" s="24">
        <v>240</v>
      </c>
      <c r="C254" s="105" t="s">
        <v>3216</v>
      </c>
      <c r="D254" s="105" t="s">
        <v>3216</v>
      </c>
      <c r="E254" s="58" t="s">
        <v>3217</v>
      </c>
      <c r="F254" s="69" t="s">
        <v>3216</v>
      </c>
      <c r="G254" s="69" t="s">
        <v>3216</v>
      </c>
      <c r="H254" s="58" t="s">
        <v>3217</v>
      </c>
      <c r="I254" s="104" t="s">
        <v>2873</v>
      </c>
      <c r="J254" s="68" t="s">
        <v>1217</v>
      </c>
      <c r="K254" s="65"/>
      <c r="L254" s="65"/>
      <c r="M254" s="65"/>
      <c r="N254" s="65"/>
      <c r="O254" s="65"/>
      <c r="P254" s="65"/>
      <c r="Q254" s="65">
        <v>12811.060606060604</v>
      </c>
      <c r="R254" s="65">
        <v>12811.060606060604</v>
      </c>
      <c r="S254" s="65">
        <v>12811.060606060604</v>
      </c>
      <c r="T254" s="65">
        <v>12811.060606060604</v>
      </c>
      <c r="U254" s="65">
        <v>12811.060606060604</v>
      </c>
      <c r="V254" s="65"/>
      <c r="W254" s="67">
        <f t="shared" si="4"/>
        <v>64055.303030303025</v>
      </c>
      <c r="X254" s="36"/>
      <c r="Z254" s="122"/>
    </row>
    <row r="255" spans="1:26" x14ac:dyDescent="0.2">
      <c r="A255" s="76"/>
      <c r="B255" s="24">
        <v>241</v>
      </c>
      <c r="C255" s="105" t="s">
        <v>3218</v>
      </c>
      <c r="D255" s="105" t="s">
        <v>3218</v>
      </c>
      <c r="E255" s="58" t="s">
        <v>3219</v>
      </c>
      <c r="F255" s="69" t="s">
        <v>3218</v>
      </c>
      <c r="G255" s="69" t="s">
        <v>3218</v>
      </c>
      <c r="H255" s="58" t="s">
        <v>3219</v>
      </c>
      <c r="I255" s="104" t="s">
        <v>2873</v>
      </c>
      <c r="J255" s="68" t="s">
        <v>1217</v>
      </c>
      <c r="K255" s="65"/>
      <c r="L255" s="65"/>
      <c r="M255" s="65"/>
      <c r="N255" s="65">
        <v>50970.07572845</v>
      </c>
      <c r="O255" s="65">
        <v>50970.07572845</v>
      </c>
      <c r="P255" s="65">
        <v>50970.07572845</v>
      </c>
      <c r="Q255" s="65">
        <v>50970.07572845</v>
      </c>
      <c r="R255" s="65">
        <v>50970.07572845</v>
      </c>
      <c r="S255" s="65">
        <v>50970.07572845</v>
      </c>
      <c r="T255" s="65">
        <v>50970.07572845</v>
      </c>
      <c r="U255" s="65">
        <v>50970.07572845</v>
      </c>
      <c r="V255" s="65">
        <v>50970.07572845</v>
      </c>
      <c r="W255" s="67">
        <f t="shared" si="4"/>
        <v>458730.68155604997</v>
      </c>
      <c r="X255" s="36"/>
      <c r="Z255" s="122"/>
    </row>
    <row r="256" spans="1:26" x14ac:dyDescent="0.2">
      <c r="A256" s="76"/>
      <c r="B256" s="24">
        <v>242</v>
      </c>
      <c r="C256" s="105" t="s">
        <v>3220</v>
      </c>
      <c r="D256" s="105" t="s">
        <v>3220</v>
      </c>
      <c r="E256" s="58" t="s">
        <v>3221</v>
      </c>
      <c r="F256" s="69" t="s">
        <v>3220</v>
      </c>
      <c r="G256" s="69" t="s">
        <v>3220</v>
      </c>
      <c r="H256" s="58" t="s">
        <v>3221</v>
      </c>
      <c r="I256" s="104" t="s">
        <v>2973</v>
      </c>
      <c r="J256" s="68" t="s">
        <v>1217</v>
      </c>
      <c r="K256" s="65"/>
      <c r="L256" s="65">
        <v>10418.333333333336</v>
      </c>
      <c r="M256" s="65">
        <v>10418.333333333336</v>
      </c>
      <c r="N256" s="65">
        <v>10418.333333333336</v>
      </c>
      <c r="O256" s="65">
        <v>10418.333333333336</v>
      </c>
      <c r="P256" s="65">
        <v>10418.333333333336</v>
      </c>
      <c r="Q256" s="65"/>
      <c r="R256" s="65"/>
      <c r="S256" s="65"/>
      <c r="T256" s="65"/>
      <c r="U256" s="65"/>
      <c r="V256" s="65"/>
      <c r="W256" s="67">
        <f t="shared" si="4"/>
        <v>52091.666666666679</v>
      </c>
      <c r="X256" s="36"/>
      <c r="Z256" s="122"/>
    </row>
    <row r="257" spans="1:26" x14ac:dyDescent="0.2">
      <c r="A257" s="76"/>
      <c r="B257" s="24">
        <v>243</v>
      </c>
      <c r="C257" s="105" t="s">
        <v>3222</v>
      </c>
      <c r="D257" s="105" t="s">
        <v>3222</v>
      </c>
      <c r="E257" s="58" t="s">
        <v>3223</v>
      </c>
      <c r="F257" s="69" t="s">
        <v>3222</v>
      </c>
      <c r="G257" s="69" t="s">
        <v>3222</v>
      </c>
      <c r="H257" s="58" t="s">
        <v>3223</v>
      </c>
      <c r="I257" s="104" t="s">
        <v>2973</v>
      </c>
      <c r="J257" s="68" t="s">
        <v>1217</v>
      </c>
      <c r="K257" s="65"/>
      <c r="L257" s="65">
        <v>6480.3030303030282</v>
      </c>
      <c r="M257" s="65">
        <v>6480.3030303030282</v>
      </c>
      <c r="N257" s="65">
        <v>6480.3030303030282</v>
      </c>
      <c r="O257" s="65">
        <v>6480.3030303030282</v>
      </c>
      <c r="P257" s="65">
        <v>6480.3030303030282</v>
      </c>
      <c r="Q257" s="65"/>
      <c r="R257" s="65"/>
      <c r="S257" s="65"/>
      <c r="T257" s="65"/>
      <c r="U257" s="65"/>
      <c r="V257" s="65"/>
      <c r="W257" s="67">
        <f t="shared" si="4"/>
        <v>32401.515151515141</v>
      </c>
      <c r="X257" s="36"/>
      <c r="Z257" s="122"/>
    </row>
    <row r="258" spans="1:26" x14ac:dyDescent="0.2">
      <c r="A258" s="76"/>
      <c r="B258" s="24">
        <v>244</v>
      </c>
      <c r="C258" s="105" t="s">
        <v>3224</v>
      </c>
      <c r="D258" s="105" t="s">
        <v>3224</v>
      </c>
      <c r="E258" s="58" t="s">
        <v>3225</v>
      </c>
      <c r="F258" s="69" t="s">
        <v>3224</v>
      </c>
      <c r="G258" s="69" t="s">
        <v>3224</v>
      </c>
      <c r="H258" s="58" t="s">
        <v>3225</v>
      </c>
      <c r="I258" s="104" t="s">
        <v>2973</v>
      </c>
      <c r="J258" s="68" t="s">
        <v>1217</v>
      </c>
      <c r="K258" s="65"/>
      <c r="L258" s="65">
        <v>6318.295454545455</v>
      </c>
      <c r="M258" s="65">
        <v>6318.295454545455</v>
      </c>
      <c r="N258" s="65">
        <v>6318.295454545455</v>
      </c>
      <c r="O258" s="65">
        <v>6318.295454545455</v>
      </c>
      <c r="P258" s="65">
        <v>6318.295454545455</v>
      </c>
      <c r="Q258" s="65"/>
      <c r="R258" s="65"/>
      <c r="S258" s="65"/>
      <c r="T258" s="65"/>
      <c r="U258" s="65"/>
      <c r="V258" s="65"/>
      <c r="W258" s="67">
        <f t="shared" si="4"/>
        <v>31591.477272727276</v>
      </c>
      <c r="X258" s="36"/>
      <c r="Z258" s="122"/>
    </row>
    <row r="259" spans="1:26" x14ac:dyDescent="0.2">
      <c r="A259" s="76"/>
      <c r="B259" s="24">
        <v>245</v>
      </c>
      <c r="C259" s="105" t="s">
        <v>3226</v>
      </c>
      <c r="D259" s="105" t="s">
        <v>3226</v>
      </c>
      <c r="E259" s="58" t="s">
        <v>3227</v>
      </c>
      <c r="F259" s="69" t="s">
        <v>3226</v>
      </c>
      <c r="G259" s="69" t="s">
        <v>3226</v>
      </c>
      <c r="H259" s="58" t="s">
        <v>3227</v>
      </c>
      <c r="I259" s="104" t="s">
        <v>2873</v>
      </c>
      <c r="J259" s="68" t="s">
        <v>1217</v>
      </c>
      <c r="K259" s="65"/>
      <c r="L259" s="65"/>
      <c r="M259" s="65"/>
      <c r="N259" s="65"/>
      <c r="O259" s="65"/>
      <c r="P259" s="65"/>
      <c r="Q259" s="65">
        <v>7103.409090909091</v>
      </c>
      <c r="R259" s="65">
        <v>7103.409090909091</v>
      </c>
      <c r="S259" s="65">
        <v>7103.409090909091</v>
      </c>
      <c r="T259" s="65">
        <v>7103.409090909091</v>
      </c>
      <c r="U259" s="65">
        <v>7103.409090909091</v>
      </c>
      <c r="V259" s="65">
        <v>7103.409090909091</v>
      </c>
      <c r="W259" s="67">
        <f t="shared" si="4"/>
        <v>42620.454545454544</v>
      </c>
      <c r="X259" s="36"/>
      <c r="Z259" s="122"/>
    </row>
    <row r="260" spans="1:26" x14ac:dyDescent="0.2">
      <c r="A260" s="76"/>
      <c r="B260" s="24">
        <v>246</v>
      </c>
      <c r="C260" s="105" t="s">
        <v>3228</v>
      </c>
      <c r="D260" s="105" t="s">
        <v>3228</v>
      </c>
      <c r="E260" s="58" t="s">
        <v>3229</v>
      </c>
      <c r="F260" s="69" t="s">
        <v>3228</v>
      </c>
      <c r="G260" s="69" t="s">
        <v>3228</v>
      </c>
      <c r="H260" s="58" t="s">
        <v>3229</v>
      </c>
      <c r="I260" s="104" t="s">
        <v>2873</v>
      </c>
      <c r="J260" s="68" t="s">
        <v>1217</v>
      </c>
      <c r="K260" s="65"/>
      <c r="L260" s="65"/>
      <c r="M260" s="65"/>
      <c r="N260" s="65"/>
      <c r="O260" s="65"/>
      <c r="P260" s="65"/>
      <c r="Q260" s="65">
        <v>11726.856060606056</v>
      </c>
      <c r="R260" s="65">
        <v>11726.856060606056</v>
      </c>
      <c r="S260" s="65">
        <v>11726.856060606056</v>
      </c>
      <c r="T260" s="65">
        <v>11726.856060606056</v>
      </c>
      <c r="U260" s="65">
        <v>11726.856060606056</v>
      </c>
      <c r="V260" s="65"/>
      <c r="W260" s="67">
        <f t="shared" si="4"/>
        <v>58634.280303030282</v>
      </c>
      <c r="X260" s="36"/>
      <c r="Z260" s="122"/>
    </row>
    <row r="261" spans="1:26" x14ac:dyDescent="0.2">
      <c r="A261" s="76"/>
      <c r="B261" s="24">
        <v>247</v>
      </c>
      <c r="C261" s="105" t="s">
        <v>3230</v>
      </c>
      <c r="D261" s="105" t="s">
        <v>3230</v>
      </c>
      <c r="E261" s="58" t="s">
        <v>3231</v>
      </c>
      <c r="F261" s="69" t="s">
        <v>3230</v>
      </c>
      <c r="G261" s="69" t="s">
        <v>3230</v>
      </c>
      <c r="H261" s="58" t="s">
        <v>3231</v>
      </c>
      <c r="I261" s="104" t="s">
        <v>2973</v>
      </c>
      <c r="J261" s="68" t="s">
        <v>1217</v>
      </c>
      <c r="K261" s="65"/>
      <c r="L261" s="65">
        <v>7427.4242424242448</v>
      </c>
      <c r="M261" s="65">
        <v>7427.4242424242448</v>
      </c>
      <c r="N261" s="65">
        <v>7427.4242424242448</v>
      </c>
      <c r="O261" s="65">
        <v>7427.4242424242448</v>
      </c>
      <c r="P261" s="65">
        <v>7427.4242424242448</v>
      </c>
      <c r="Q261" s="65"/>
      <c r="R261" s="65"/>
      <c r="S261" s="65"/>
      <c r="T261" s="65"/>
      <c r="U261" s="65"/>
      <c r="V261" s="65"/>
      <c r="W261" s="67">
        <f t="shared" si="4"/>
        <v>37137.121212121223</v>
      </c>
      <c r="X261" s="36"/>
      <c r="Z261" s="122"/>
    </row>
    <row r="262" spans="1:26" x14ac:dyDescent="0.2">
      <c r="A262" s="76"/>
      <c r="B262" s="24">
        <v>248</v>
      </c>
      <c r="C262" s="105" t="s">
        <v>3232</v>
      </c>
      <c r="D262" s="105" t="s">
        <v>3232</v>
      </c>
      <c r="E262" s="58" t="s">
        <v>3233</v>
      </c>
      <c r="F262" s="69" t="s">
        <v>3232</v>
      </c>
      <c r="G262" s="69" t="s">
        <v>3232</v>
      </c>
      <c r="H262" s="58" t="s">
        <v>3233</v>
      </c>
      <c r="I262" s="104" t="s">
        <v>2873</v>
      </c>
      <c r="J262" s="68" t="s">
        <v>1217</v>
      </c>
      <c r="K262" s="65"/>
      <c r="L262" s="65"/>
      <c r="M262" s="65"/>
      <c r="N262" s="65"/>
      <c r="O262" s="65"/>
      <c r="P262" s="65"/>
      <c r="Q262" s="65">
        <v>11888.86363636364</v>
      </c>
      <c r="R262" s="65">
        <v>11888.86363636364</v>
      </c>
      <c r="S262" s="65">
        <v>11888.86363636364</v>
      </c>
      <c r="T262" s="65">
        <v>11888.86363636364</v>
      </c>
      <c r="U262" s="65">
        <v>11888.86363636364</v>
      </c>
      <c r="V262" s="65"/>
      <c r="W262" s="67">
        <f t="shared" si="4"/>
        <v>59444.318181818198</v>
      </c>
      <c r="X262" s="36"/>
      <c r="Z262" s="122"/>
    </row>
    <row r="263" spans="1:26" x14ac:dyDescent="0.2">
      <c r="A263" s="76"/>
      <c r="B263" s="24">
        <v>249</v>
      </c>
      <c r="C263" s="105" t="s">
        <v>3234</v>
      </c>
      <c r="D263" s="105" t="s">
        <v>3234</v>
      </c>
      <c r="E263" s="58" t="s">
        <v>3235</v>
      </c>
      <c r="F263" s="69" t="s">
        <v>3234</v>
      </c>
      <c r="G263" s="69" t="s">
        <v>3234</v>
      </c>
      <c r="H263" s="58" t="s">
        <v>3235</v>
      </c>
      <c r="I263" s="104" t="s">
        <v>2873</v>
      </c>
      <c r="J263" s="68" t="s">
        <v>1217</v>
      </c>
      <c r="K263" s="65"/>
      <c r="L263" s="65"/>
      <c r="M263" s="65"/>
      <c r="N263" s="65">
        <v>20756.355206994442</v>
      </c>
      <c r="O263" s="65">
        <v>20756.355206994442</v>
      </c>
      <c r="P263" s="65">
        <v>20756.355206994442</v>
      </c>
      <c r="Q263" s="65">
        <v>20756.355206994442</v>
      </c>
      <c r="R263" s="65">
        <v>20756.355206994442</v>
      </c>
      <c r="S263" s="65">
        <v>20756.355206994442</v>
      </c>
      <c r="T263" s="65">
        <v>20756.355206994442</v>
      </c>
      <c r="U263" s="65">
        <v>20756.355206994442</v>
      </c>
      <c r="V263" s="65">
        <v>20756.355206994442</v>
      </c>
      <c r="W263" s="67">
        <f t="shared" si="4"/>
        <v>186807.19686294999</v>
      </c>
      <c r="X263" s="36"/>
      <c r="Z263" s="122"/>
    </row>
    <row r="264" spans="1:26" x14ac:dyDescent="0.2">
      <c r="A264" s="76"/>
      <c r="B264" s="24">
        <v>250</v>
      </c>
      <c r="C264" s="105" t="s">
        <v>3236</v>
      </c>
      <c r="D264" s="105" t="s">
        <v>3236</v>
      </c>
      <c r="E264" s="58" t="s">
        <v>3237</v>
      </c>
      <c r="F264" s="69" t="s">
        <v>3236</v>
      </c>
      <c r="G264" s="69" t="s">
        <v>3236</v>
      </c>
      <c r="H264" s="58" t="s">
        <v>3237</v>
      </c>
      <c r="I264" s="104" t="s">
        <v>2973</v>
      </c>
      <c r="J264" s="68" t="s">
        <v>1217</v>
      </c>
      <c r="K264" s="65"/>
      <c r="L264" s="65"/>
      <c r="M264" s="65"/>
      <c r="N264" s="65"/>
      <c r="O264" s="65">
        <v>31383.775252525262</v>
      </c>
      <c r="P264" s="65">
        <v>31383.775252525262</v>
      </c>
      <c r="Q264" s="65">
        <v>31383.775252525262</v>
      </c>
      <c r="R264" s="65"/>
      <c r="S264" s="65"/>
      <c r="T264" s="65"/>
      <c r="U264" s="65"/>
      <c r="V264" s="65"/>
      <c r="W264" s="67">
        <f t="shared" si="4"/>
        <v>94151.325757575789</v>
      </c>
      <c r="X264" s="36"/>
      <c r="Z264" s="122"/>
    </row>
    <row r="265" spans="1:26" x14ac:dyDescent="0.2">
      <c r="A265" s="76"/>
      <c r="B265" s="24">
        <v>251</v>
      </c>
      <c r="C265" s="105" t="s">
        <v>3238</v>
      </c>
      <c r="D265" s="105" t="s">
        <v>3238</v>
      </c>
      <c r="E265" s="58" t="s">
        <v>3239</v>
      </c>
      <c r="F265" s="69" t="s">
        <v>3238</v>
      </c>
      <c r="G265" s="69" t="s">
        <v>3238</v>
      </c>
      <c r="H265" s="58" t="s">
        <v>3239</v>
      </c>
      <c r="I265" s="104" t="s">
        <v>2856</v>
      </c>
      <c r="J265" s="68" t="s">
        <v>1217</v>
      </c>
      <c r="K265" s="65"/>
      <c r="L265" s="65"/>
      <c r="M265" s="65"/>
      <c r="N265" s="65"/>
      <c r="O265" s="65"/>
      <c r="P265" s="65"/>
      <c r="Q265" s="65">
        <v>4029.4191919191912</v>
      </c>
      <c r="R265" s="65">
        <v>4029.4191919191912</v>
      </c>
      <c r="S265" s="65">
        <v>4029.4191919191912</v>
      </c>
      <c r="T265" s="65">
        <v>4029.4191919191912</v>
      </c>
      <c r="U265" s="65">
        <v>4029.4191919191912</v>
      </c>
      <c r="V265" s="65">
        <v>4029.4191919191912</v>
      </c>
      <c r="W265" s="67">
        <f t="shared" si="4"/>
        <v>24176.515151515148</v>
      </c>
      <c r="X265" s="36"/>
      <c r="Z265" s="122"/>
    </row>
    <row r="266" spans="1:26" x14ac:dyDescent="0.2">
      <c r="A266" s="76"/>
      <c r="B266" s="24">
        <v>252</v>
      </c>
      <c r="C266" s="105" t="s">
        <v>3240</v>
      </c>
      <c r="D266" s="105" t="s">
        <v>3240</v>
      </c>
      <c r="E266" s="58" t="s">
        <v>3241</v>
      </c>
      <c r="F266" s="69" t="s">
        <v>3240</v>
      </c>
      <c r="G266" s="69" t="s">
        <v>3240</v>
      </c>
      <c r="H266" s="58" t="s">
        <v>3241</v>
      </c>
      <c r="I266" s="104" t="s">
        <v>2856</v>
      </c>
      <c r="J266" s="68" t="s">
        <v>1217</v>
      </c>
      <c r="K266" s="65"/>
      <c r="L266" s="65"/>
      <c r="M266" s="65"/>
      <c r="N266" s="65"/>
      <c r="O266" s="65"/>
      <c r="P266" s="65"/>
      <c r="Q266" s="65"/>
      <c r="R266" s="65"/>
      <c r="S266" s="65">
        <v>34971.827631531232</v>
      </c>
      <c r="T266" s="65">
        <v>34971.827631531232</v>
      </c>
      <c r="U266" s="65">
        <v>34971.827631531232</v>
      </c>
      <c r="V266" s="65">
        <v>34971.827631531232</v>
      </c>
      <c r="W266" s="67">
        <f t="shared" si="4"/>
        <v>139887.31052612493</v>
      </c>
      <c r="X266" s="36"/>
      <c r="Z266" s="122"/>
    </row>
    <row r="267" spans="1:26" x14ac:dyDescent="0.2">
      <c r="A267" s="76"/>
      <c r="B267" s="24">
        <v>253</v>
      </c>
      <c r="C267" s="105" t="s">
        <v>3242</v>
      </c>
      <c r="D267" s="105" t="s">
        <v>3242</v>
      </c>
      <c r="E267" s="58" t="s">
        <v>3243</v>
      </c>
      <c r="F267" s="69" t="s">
        <v>3242</v>
      </c>
      <c r="G267" s="69" t="s">
        <v>3242</v>
      </c>
      <c r="H267" s="58" t="s">
        <v>3243</v>
      </c>
      <c r="I267" s="104" t="s">
        <v>2873</v>
      </c>
      <c r="J267" s="68" t="s">
        <v>1217</v>
      </c>
      <c r="K267" s="65"/>
      <c r="L267" s="65"/>
      <c r="M267" s="65"/>
      <c r="N267" s="65"/>
      <c r="O267" s="65"/>
      <c r="P267" s="65"/>
      <c r="Q267" s="65">
        <v>4091.7297979797981</v>
      </c>
      <c r="R267" s="65">
        <v>4091.7297979797981</v>
      </c>
      <c r="S267" s="65">
        <v>4091.7297979797981</v>
      </c>
      <c r="T267" s="65">
        <v>4091.7297979797981</v>
      </c>
      <c r="U267" s="65">
        <v>4091.7297979797981</v>
      </c>
      <c r="V267" s="65">
        <v>4091.7297979797981</v>
      </c>
      <c r="W267" s="67">
        <f t="shared" si="4"/>
        <v>24550.378787878788</v>
      </c>
      <c r="X267" s="36"/>
      <c r="Z267" s="122"/>
    </row>
    <row r="268" spans="1:26" x14ac:dyDescent="0.2">
      <c r="A268" s="76"/>
      <c r="B268" s="24">
        <v>254</v>
      </c>
      <c r="C268" s="105" t="s">
        <v>3244</v>
      </c>
      <c r="D268" s="105" t="s">
        <v>3244</v>
      </c>
      <c r="E268" s="58" t="s">
        <v>3245</v>
      </c>
      <c r="F268" s="69" t="s">
        <v>3244</v>
      </c>
      <c r="G268" s="69" t="s">
        <v>3244</v>
      </c>
      <c r="H268" s="58" t="s">
        <v>3245</v>
      </c>
      <c r="I268" s="104" t="s">
        <v>2873</v>
      </c>
      <c r="J268" s="68" t="s">
        <v>1217</v>
      </c>
      <c r="K268" s="65"/>
      <c r="L268" s="65"/>
      <c r="M268" s="65"/>
      <c r="N268" s="65"/>
      <c r="O268" s="65"/>
      <c r="P268" s="65"/>
      <c r="Q268" s="65">
        <v>3863.257575757576</v>
      </c>
      <c r="R268" s="65">
        <v>3863.257575757576</v>
      </c>
      <c r="S268" s="65">
        <v>3863.257575757576</v>
      </c>
      <c r="T268" s="65">
        <v>3863.257575757576</v>
      </c>
      <c r="U268" s="65">
        <v>3863.257575757576</v>
      </c>
      <c r="V268" s="65"/>
      <c r="W268" s="67">
        <f t="shared" si="4"/>
        <v>19316.28787878788</v>
      </c>
      <c r="X268" s="36"/>
      <c r="Z268" s="122"/>
    </row>
    <row r="269" spans="1:26" x14ac:dyDescent="0.2">
      <c r="A269" s="76"/>
      <c r="B269" s="24">
        <v>255</v>
      </c>
      <c r="C269" s="105" t="s">
        <v>3246</v>
      </c>
      <c r="D269" s="105" t="s">
        <v>3246</v>
      </c>
      <c r="E269" s="58" t="s">
        <v>3247</v>
      </c>
      <c r="F269" s="69" t="s">
        <v>3246</v>
      </c>
      <c r="G269" s="69" t="s">
        <v>3246</v>
      </c>
      <c r="H269" s="58" t="s">
        <v>3247</v>
      </c>
      <c r="I269" s="104" t="s">
        <v>2873</v>
      </c>
      <c r="J269" s="68" t="s">
        <v>1217</v>
      </c>
      <c r="K269" s="65"/>
      <c r="L269" s="65"/>
      <c r="M269" s="65"/>
      <c r="N269" s="65"/>
      <c r="O269" s="65"/>
      <c r="P269" s="65"/>
      <c r="Q269" s="65">
        <v>13957.57575757576</v>
      </c>
      <c r="R269" s="65">
        <v>13957.57575757576</v>
      </c>
      <c r="S269" s="65">
        <v>13957.57575757576</v>
      </c>
      <c r="T269" s="65">
        <v>13957.57575757576</v>
      </c>
      <c r="U269" s="65">
        <v>13957.57575757576</v>
      </c>
      <c r="V269" s="65">
        <v>13957.57575757576</v>
      </c>
      <c r="W269" s="67">
        <f t="shared" si="4"/>
        <v>83745.454545454559</v>
      </c>
      <c r="X269" s="36"/>
      <c r="Z269" s="122"/>
    </row>
    <row r="270" spans="1:26" x14ac:dyDescent="0.2">
      <c r="A270" s="76"/>
      <c r="B270" s="24">
        <v>256</v>
      </c>
      <c r="C270" s="105" t="s">
        <v>3248</v>
      </c>
      <c r="D270" s="105" t="s">
        <v>3248</v>
      </c>
      <c r="E270" s="58" t="s">
        <v>3249</v>
      </c>
      <c r="F270" s="69" t="s">
        <v>3248</v>
      </c>
      <c r="G270" s="69" t="s">
        <v>3248</v>
      </c>
      <c r="H270" s="58" t="s">
        <v>3249</v>
      </c>
      <c r="I270" s="104" t="s">
        <v>2873</v>
      </c>
      <c r="J270" s="68" t="s">
        <v>1217</v>
      </c>
      <c r="K270" s="65"/>
      <c r="L270" s="65"/>
      <c r="M270" s="65"/>
      <c r="N270" s="65"/>
      <c r="O270" s="65"/>
      <c r="P270" s="65"/>
      <c r="Q270" s="65">
        <v>13396.780303030311</v>
      </c>
      <c r="R270" s="65">
        <v>13396.780303030311</v>
      </c>
      <c r="S270" s="65">
        <v>13396.780303030311</v>
      </c>
      <c r="T270" s="65">
        <v>13396.780303030311</v>
      </c>
      <c r="U270" s="65">
        <v>13396.780303030311</v>
      </c>
      <c r="V270" s="65">
        <v>13396.780303030311</v>
      </c>
      <c r="W270" s="67">
        <f t="shared" ref="W270:W333" si="5">SUM(K270:V270)</f>
        <v>80380.681818181853</v>
      </c>
      <c r="X270" s="36"/>
      <c r="Z270" s="122"/>
    </row>
    <row r="271" spans="1:26" x14ac:dyDescent="0.2">
      <c r="A271" s="76"/>
      <c r="B271" s="24">
        <v>257</v>
      </c>
      <c r="C271" s="105" t="s">
        <v>3250</v>
      </c>
      <c r="D271" s="105" t="s">
        <v>3250</v>
      </c>
      <c r="E271" s="58" t="s">
        <v>3251</v>
      </c>
      <c r="F271" s="69" t="s">
        <v>3250</v>
      </c>
      <c r="G271" s="69" t="s">
        <v>3250</v>
      </c>
      <c r="H271" s="58" t="s">
        <v>3251</v>
      </c>
      <c r="I271" s="104" t="s">
        <v>2873</v>
      </c>
      <c r="J271" s="68" t="s">
        <v>1217</v>
      </c>
      <c r="K271" s="65"/>
      <c r="L271" s="65"/>
      <c r="M271" s="65"/>
      <c r="N271" s="65"/>
      <c r="O271" s="65"/>
      <c r="P271" s="65"/>
      <c r="Q271" s="65">
        <v>11465.151515151514</v>
      </c>
      <c r="R271" s="65">
        <v>11465.151515151514</v>
      </c>
      <c r="S271" s="65">
        <v>11465.151515151514</v>
      </c>
      <c r="T271" s="65">
        <v>11465.151515151514</v>
      </c>
      <c r="U271" s="65">
        <v>11465.151515151514</v>
      </c>
      <c r="V271" s="65">
        <v>11465.151515151514</v>
      </c>
      <c r="W271" s="67">
        <f t="shared" si="5"/>
        <v>68790.909090909088</v>
      </c>
      <c r="X271" s="36"/>
      <c r="Z271" s="122"/>
    </row>
    <row r="272" spans="1:26" x14ac:dyDescent="0.2">
      <c r="A272" s="76"/>
      <c r="B272" s="24">
        <v>258</v>
      </c>
      <c r="C272" s="105" t="s">
        <v>3252</v>
      </c>
      <c r="D272" s="105" t="s">
        <v>3252</v>
      </c>
      <c r="E272" s="58" t="s">
        <v>3253</v>
      </c>
      <c r="F272" s="69" t="s">
        <v>3252</v>
      </c>
      <c r="G272" s="69" t="s">
        <v>3252</v>
      </c>
      <c r="H272" s="58" t="s">
        <v>3253</v>
      </c>
      <c r="I272" s="104" t="s">
        <v>2873</v>
      </c>
      <c r="J272" s="68" t="s">
        <v>1217</v>
      </c>
      <c r="K272" s="65"/>
      <c r="L272" s="65"/>
      <c r="M272" s="65"/>
      <c r="N272" s="65"/>
      <c r="O272" s="65"/>
      <c r="P272" s="65"/>
      <c r="Q272" s="65">
        <v>2544.3497474747469</v>
      </c>
      <c r="R272" s="65">
        <v>2544.3497474747469</v>
      </c>
      <c r="S272" s="65">
        <v>2544.3497474747469</v>
      </c>
      <c r="T272" s="65">
        <v>2544.3497474747469</v>
      </c>
      <c r="U272" s="65">
        <v>2544.3497474747469</v>
      </c>
      <c r="V272" s="65">
        <v>2544.3497474747469</v>
      </c>
      <c r="W272" s="67">
        <f t="shared" si="5"/>
        <v>15266.098484848482</v>
      </c>
      <c r="X272" s="36"/>
      <c r="Z272" s="122"/>
    </row>
    <row r="273" spans="1:26" x14ac:dyDescent="0.2">
      <c r="A273" s="76"/>
      <c r="B273" s="24">
        <v>259</v>
      </c>
      <c r="C273" s="105" t="s">
        <v>3254</v>
      </c>
      <c r="D273" s="105" t="s">
        <v>3254</v>
      </c>
      <c r="E273" s="58" t="s">
        <v>3255</v>
      </c>
      <c r="F273" s="69" t="s">
        <v>3254</v>
      </c>
      <c r="G273" s="69" t="s">
        <v>3254</v>
      </c>
      <c r="H273" s="58" t="s">
        <v>3255</v>
      </c>
      <c r="I273" s="104" t="s">
        <v>2973</v>
      </c>
      <c r="J273" s="68" t="s">
        <v>1217</v>
      </c>
      <c r="K273" s="65"/>
      <c r="L273" s="65">
        <v>7826.2121212121201</v>
      </c>
      <c r="M273" s="65">
        <v>7826.2121212121201</v>
      </c>
      <c r="N273" s="65">
        <v>7826.2121212121201</v>
      </c>
      <c r="O273" s="65">
        <v>7826.2121212121201</v>
      </c>
      <c r="P273" s="65">
        <v>7826.2121212121201</v>
      </c>
      <c r="Q273" s="65"/>
      <c r="R273" s="65"/>
      <c r="S273" s="65"/>
      <c r="T273" s="65"/>
      <c r="U273" s="65"/>
      <c r="V273" s="65"/>
      <c r="W273" s="67">
        <f t="shared" si="5"/>
        <v>39131.060606060601</v>
      </c>
      <c r="X273" s="36"/>
      <c r="Z273" s="122"/>
    </row>
    <row r="274" spans="1:26" x14ac:dyDescent="0.2">
      <c r="A274" s="76"/>
      <c r="B274" s="24">
        <v>260</v>
      </c>
      <c r="C274" s="105" t="s">
        <v>3256</v>
      </c>
      <c r="D274" s="105" t="s">
        <v>3256</v>
      </c>
      <c r="E274" s="58" t="s">
        <v>3257</v>
      </c>
      <c r="F274" s="69" t="s">
        <v>3256</v>
      </c>
      <c r="G274" s="69" t="s">
        <v>3256</v>
      </c>
      <c r="H274" s="58" t="s">
        <v>3257</v>
      </c>
      <c r="I274" s="104" t="s">
        <v>2973</v>
      </c>
      <c r="J274" s="68" t="s">
        <v>1217</v>
      </c>
      <c r="K274" s="65"/>
      <c r="L274" s="65">
        <v>3127.9924242424254</v>
      </c>
      <c r="M274" s="65">
        <v>3127.9924242424254</v>
      </c>
      <c r="N274" s="65">
        <v>3127.9924242424254</v>
      </c>
      <c r="O274" s="65">
        <v>3127.9924242424254</v>
      </c>
      <c r="P274" s="65">
        <v>3127.9924242424254</v>
      </c>
      <c r="Q274" s="65"/>
      <c r="R274" s="65"/>
      <c r="S274" s="65"/>
      <c r="T274" s="65"/>
      <c r="U274" s="65"/>
      <c r="V274" s="65"/>
      <c r="W274" s="67">
        <f t="shared" si="5"/>
        <v>15639.962121212127</v>
      </c>
      <c r="X274" s="36"/>
      <c r="Z274" s="122"/>
    </row>
    <row r="275" spans="1:26" x14ac:dyDescent="0.2">
      <c r="A275" s="76"/>
      <c r="B275" s="24">
        <v>261</v>
      </c>
      <c r="C275" s="105" t="s">
        <v>3258</v>
      </c>
      <c r="D275" s="105" t="s">
        <v>3258</v>
      </c>
      <c r="E275" s="58" t="s">
        <v>3259</v>
      </c>
      <c r="F275" s="69" t="s">
        <v>3258</v>
      </c>
      <c r="G275" s="69" t="s">
        <v>3258</v>
      </c>
      <c r="H275" s="58" t="s">
        <v>3259</v>
      </c>
      <c r="I275" s="104" t="s">
        <v>2856</v>
      </c>
      <c r="J275" s="68" t="s">
        <v>1217</v>
      </c>
      <c r="K275" s="65"/>
      <c r="L275" s="65"/>
      <c r="M275" s="65"/>
      <c r="N275" s="65"/>
      <c r="O275" s="65"/>
      <c r="P275" s="65"/>
      <c r="Q275" s="65"/>
      <c r="R275" s="65"/>
      <c r="S275" s="65">
        <v>31388.967785093748</v>
      </c>
      <c r="T275" s="65">
        <v>31388.967785093748</v>
      </c>
      <c r="U275" s="65">
        <v>31388.967785093748</v>
      </c>
      <c r="V275" s="65">
        <v>31388.967785093748</v>
      </c>
      <c r="W275" s="67">
        <f t="shared" si="5"/>
        <v>125555.87114037499</v>
      </c>
      <c r="X275" s="36"/>
      <c r="Z275" s="122"/>
    </row>
    <row r="276" spans="1:26" x14ac:dyDescent="0.2">
      <c r="A276" s="76"/>
      <c r="B276" s="24">
        <v>262</v>
      </c>
      <c r="C276" s="105" t="s">
        <v>3260</v>
      </c>
      <c r="D276" s="105" t="s">
        <v>3260</v>
      </c>
      <c r="E276" s="58" t="s">
        <v>3261</v>
      </c>
      <c r="F276" s="69" t="s">
        <v>3260</v>
      </c>
      <c r="G276" s="69" t="s">
        <v>3260</v>
      </c>
      <c r="H276" s="58" t="s">
        <v>3261</v>
      </c>
      <c r="I276" s="104" t="s">
        <v>2973</v>
      </c>
      <c r="J276" s="68" t="s">
        <v>1217</v>
      </c>
      <c r="K276" s="65"/>
      <c r="L276" s="65"/>
      <c r="M276" s="65"/>
      <c r="N276" s="65"/>
      <c r="O276" s="65">
        <v>21045.407196969696</v>
      </c>
      <c r="P276" s="65">
        <v>21045.407196969696</v>
      </c>
      <c r="Q276" s="65">
        <v>21045.407196969696</v>
      </c>
      <c r="R276" s="65">
        <v>21045.407196969696</v>
      </c>
      <c r="S276" s="65"/>
      <c r="T276" s="65"/>
      <c r="U276" s="65"/>
      <c r="V276" s="65"/>
      <c r="W276" s="67">
        <f t="shared" si="5"/>
        <v>84181.628787878784</v>
      </c>
      <c r="X276" s="36"/>
      <c r="Z276" s="122"/>
    </row>
    <row r="277" spans="1:26" x14ac:dyDescent="0.2">
      <c r="A277" s="76"/>
      <c r="B277" s="24">
        <v>263</v>
      </c>
      <c r="C277" s="105" t="s">
        <v>3262</v>
      </c>
      <c r="D277" s="105" t="s">
        <v>3262</v>
      </c>
      <c r="E277" s="58" t="s">
        <v>3263</v>
      </c>
      <c r="F277" s="69" t="s">
        <v>3262</v>
      </c>
      <c r="G277" s="69" t="s">
        <v>3262</v>
      </c>
      <c r="H277" s="58" t="s">
        <v>3263</v>
      </c>
      <c r="I277" s="104" t="s">
        <v>2873</v>
      </c>
      <c r="J277" s="68" t="s">
        <v>1217</v>
      </c>
      <c r="K277" s="65"/>
      <c r="L277" s="65"/>
      <c r="M277" s="65"/>
      <c r="N277" s="65"/>
      <c r="O277" s="65"/>
      <c r="P277" s="65"/>
      <c r="Q277" s="65">
        <v>7228.0303030303012</v>
      </c>
      <c r="R277" s="65">
        <v>7228.0303030303012</v>
      </c>
      <c r="S277" s="65">
        <v>7228.0303030303012</v>
      </c>
      <c r="T277" s="65">
        <v>7228.0303030303012</v>
      </c>
      <c r="U277" s="65">
        <v>7228.0303030303012</v>
      </c>
      <c r="V277" s="65"/>
      <c r="W277" s="67">
        <f t="shared" si="5"/>
        <v>36140.151515151505</v>
      </c>
      <c r="X277" s="36"/>
      <c r="Z277" s="122"/>
    </row>
    <row r="278" spans="1:26" x14ac:dyDescent="0.2">
      <c r="A278" s="76"/>
      <c r="B278" s="24">
        <v>264</v>
      </c>
      <c r="C278" s="105" t="s">
        <v>3264</v>
      </c>
      <c r="D278" s="105" t="s">
        <v>3264</v>
      </c>
      <c r="E278" s="58" t="s">
        <v>3265</v>
      </c>
      <c r="F278" s="69" t="s">
        <v>3264</v>
      </c>
      <c r="G278" s="69" t="s">
        <v>3264</v>
      </c>
      <c r="H278" s="58" t="s">
        <v>3265</v>
      </c>
      <c r="I278" s="104" t="s">
        <v>2873</v>
      </c>
      <c r="J278" s="68" t="s">
        <v>1217</v>
      </c>
      <c r="K278" s="65"/>
      <c r="L278" s="65"/>
      <c r="M278" s="65"/>
      <c r="N278" s="65"/>
      <c r="O278" s="65">
        <v>7165.7196969696961</v>
      </c>
      <c r="P278" s="65">
        <v>7165.7196969696961</v>
      </c>
      <c r="Q278" s="65">
        <v>7165.7196969696961</v>
      </c>
      <c r="R278" s="65">
        <v>7165.7196969696961</v>
      </c>
      <c r="S278" s="65"/>
      <c r="T278" s="65"/>
      <c r="U278" s="65"/>
      <c r="V278" s="65"/>
      <c r="W278" s="67">
        <f t="shared" si="5"/>
        <v>28662.878787878784</v>
      </c>
      <c r="X278" s="36"/>
      <c r="Z278" s="122"/>
    </row>
    <row r="279" spans="1:26" x14ac:dyDescent="0.2">
      <c r="A279" s="76"/>
      <c r="B279" s="24">
        <v>265</v>
      </c>
      <c r="C279" s="105" t="s">
        <v>3266</v>
      </c>
      <c r="D279" s="105" t="s">
        <v>3266</v>
      </c>
      <c r="E279" s="58" t="s">
        <v>3267</v>
      </c>
      <c r="F279" s="69" t="s">
        <v>3266</v>
      </c>
      <c r="G279" s="69" t="s">
        <v>3266</v>
      </c>
      <c r="H279" s="58" t="s">
        <v>3267</v>
      </c>
      <c r="I279" s="104" t="s">
        <v>2873</v>
      </c>
      <c r="J279" s="68" t="s">
        <v>1217</v>
      </c>
      <c r="K279" s="65"/>
      <c r="L279" s="65"/>
      <c r="M279" s="65"/>
      <c r="N279" s="65"/>
      <c r="O279" s="65"/>
      <c r="P279" s="65"/>
      <c r="Q279" s="65">
        <v>7165.719696969697</v>
      </c>
      <c r="R279" s="65">
        <v>7165.719696969697</v>
      </c>
      <c r="S279" s="65">
        <v>7165.719696969697</v>
      </c>
      <c r="T279" s="65">
        <v>7165.719696969697</v>
      </c>
      <c r="U279" s="65">
        <v>7165.719696969697</v>
      </c>
      <c r="V279" s="65">
        <v>7165.719696969697</v>
      </c>
      <c r="W279" s="67">
        <f t="shared" si="5"/>
        <v>42994.318181818184</v>
      </c>
      <c r="X279" s="36"/>
      <c r="Z279" s="122"/>
    </row>
    <row r="280" spans="1:26" x14ac:dyDescent="0.2">
      <c r="A280" s="76"/>
      <c r="B280" s="24">
        <v>266</v>
      </c>
      <c r="C280" s="105" t="s">
        <v>3268</v>
      </c>
      <c r="D280" s="105" t="s">
        <v>3268</v>
      </c>
      <c r="E280" s="58" t="s">
        <v>3269</v>
      </c>
      <c r="F280" s="69" t="s">
        <v>3268</v>
      </c>
      <c r="G280" s="69" t="s">
        <v>3268</v>
      </c>
      <c r="H280" s="58" t="s">
        <v>3269</v>
      </c>
      <c r="I280" s="104" t="s">
        <v>2856</v>
      </c>
      <c r="J280" s="68" t="s">
        <v>1217</v>
      </c>
      <c r="K280" s="65"/>
      <c r="L280" s="65"/>
      <c r="M280" s="65"/>
      <c r="N280" s="65"/>
      <c r="O280" s="65"/>
      <c r="P280" s="65"/>
      <c r="Q280" s="65"/>
      <c r="R280" s="65">
        <v>12603.283050649366</v>
      </c>
      <c r="S280" s="65">
        <v>12603.283050649366</v>
      </c>
      <c r="T280" s="65">
        <v>12603.283050649366</v>
      </c>
      <c r="U280" s="65">
        <v>12603.283050649366</v>
      </c>
      <c r="V280" s="65">
        <v>12603.283050649366</v>
      </c>
      <c r="W280" s="67">
        <f t="shared" si="5"/>
        <v>63016.415253246829</v>
      </c>
      <c r="X280" s="36"/>
      <c r="Z280" s="122"/>
    </row>
    <row r="281" spans="1:26" x14ac:dyDescent="0.2">
      <c r="A281" s="76"/>
      <c r="B281" s="24">
        <v>267</v>
      </c>
      <c r="C281" s="105" t="s">
        <v>3270</v>
      </c>
      <c r="D281" s="105" t="s">
        <v>3270</v>
      </c>
      <c r="E281" s="58" t="s">
        <v>3271</v>
      </c>
      <c r="F281" s="69" t="s">
        <v>3270</v>
      </c>
      <c r="G281" s="69" t="s">
        <v>3270</v>
      </c>
      <c r="H281" s="58" t="s">
        <v>3271</v>
      </c>
      <c r="I281" s="104" t="s">
        <v>2972</v>
      </c>
      <c r="J281" s="68" t="s">
        <v>1217</v>
      </c>
      <c r="K281" s="65"/>
      <c r="L281" s="65">
        <v>8698.560606060606</v>
      </c>
      <c r="M281" s="65">
        <v>8698.560606060606</v>
      </c>
      <c r="N281" s="65">
        <v>8698.560606060606</v>
      </c>
      <c r="O281" s="65">
        <v>8698.560606060606</v>
      </c>
      <c r="P281" s="65">
        <v>8698.560606060606</v>
      </c>
      <c r="Q281" s="65"/>
      <c r="R281" s="65"/>
      <c r="S281" s="65"/>
      <c r="T281" s="65"/>
      <c r="U281" s="65"/>
      <c r="V281" s="65"/>
      <c r="W281" s="67">
        <f t="shared" si="5"/>
        <v>43492.803030303032</v>
      </c>
      <c r="X281" s="36"/>
      <c r="Z281" s="122"/>
    </row>
    <row r="282" spans="1:26" x14ac:dyDescent="0.2">
      <c r="A282" s="76"/>
      <c r="B282" s="24">
        <v>268</v>
      </c>
      <c r="C282" s="105" t="s">
        <v>3272</v>
      </c>
      <c r="D282" s="105" t="s">
        <v>3272</v>
      </c>
      <c r="E282" s="58" t="s">
        <v>3273</v>
      </c>
      <c r="F282" s="69" t="s">
        <v>3272</v>
      </c>
      <c r="G282" s="69" t="s">
        <v>3272</v>
      </c>
      <c r="H282" s="58" t="s">
        <v>3273</v>
      </c>
      <c r="I282" s="104" t="s">
        <v>2856</v>
      </c>
      <c r="J282" s="68" t="s">
        <v>1217</v>
      </c>
      <c r="K282" s="65"/>
      <c r="L282" s="65"/>
      <c r="M282" s="65"/>
      <c r="N282" s="65"/>
      <c r="O282" s="65"/>
      <c r="P282" s="65"/>
      <c r="Q282" s="65"/>
      <c r="R282" s="65"/>
      <c r="S282" s="65">
        <v>3290.0000000000005</v>
      </c>
      <c r="T282" s="65">
        <v>3290.0000000000005</v>
      </c>
      <c r="U282" s="65">
        <v>3290.0000000000005</v>
      </c>
      <c r="V282" s="65">
        <v>3290.0000000000005</v>
      </c>
      <c r="W282" s="67">
        <f t="shared" si="5"/>
        <v>13160.000000000002</v>
      </c>
      <c r="X282" s="36"/>
      <c r="Z282" s="122"/>
    </row>
    <row r="283" spans="1:26" x14ac:dyDescent="0.2">
      <c r="A283" s="76"/>
      <c r="B283" s="24">
        <v>269</v>
      </c>
      <c r="C283" s="105" t="s">
        <v>3274</v>
      </c>
      <c r="D283" s="105" t="s">
        <v>3274</v>
      </c>
      <c r="E283" s="58" t="s">
        <v>3275</v>
      </c>
      <c r="F283" s="69" t="s">
        <v>3274</v>
      </c>
      <c r="G283" s="69" t="s">
        <v>3274</v>
      </c>
      <c r="H283" s="58" t="s">
        <v>3275</v>
      </c>
      <c r="I283" s="104" t="s">
        <v>2873</v>
      </c>
      <c r="J283" s="68" t="s">
        <v>1217</v>
      </c>
      <c r="K283" s="65"/>
      <c r="L283" s="65"/>
      <c r="M283" s="65"/>
      <c r="N283" s="65">
        <v>11208.985683830551</v>
      </c>
      <c r="O283" s="65">
        <v>11208.985683830551</v>
      </c>
      <c r="P283" s="65">
        <v>11208.985683830551</v>
      </c>
      <c r="Q283" s="65">
        <v>11208.985683830551</v>
      </c>
      <c r="R283" s="65">
        <v>11208.985683830551</v>
      </c>
      <c r="S283" s="65">
        <v>11208.985683830551</v>
      </c>
      <c r="T283" s="65">
        <v>11208.985683830551</v>
      </c>
      <c r="U283" s="65">
        <v>11208.985683830551</v>
      </c>
      <c r="V283" s="65">
        <v>11208.985683830551</v>
      </c>
      <c r="W283" s="67">
        <f t="shared" si="5"/>
        <v>100880.87115447498</v>
      </c>
      <c r="X283" s="36"/>
      <c r="Z283" s="122"/>
    </row>
    <row r="284" spans="1:26" x14ac:dyDescent="0.2">
      <c r="A284" s="76"/>
      <c r="B284" s="24">
        <v>270</v>
      </c>
      <c r="C284" s="105" t="s">
        <v>3276</v>
      </c>
      <c r="D284" s="105" t="s">
        <v>3276</v>
      </c>
      <c r="E284" s="58" t="s">
        <v>3277</v>
      </c>
      <c r="F284" s="69" t="s">
        <v>3276</v>
      </c>
      <c r="G284" s="69" t="s">
        <v>3276</v>
      </c>
      <c r="H284" s="58" t="s">
        <v>3277</v>
      </c>
      <c r="I284" s="104" t="s">
        <v>2845</v>
      </c>
      <c r="J284" s="68" t="s">
        <v>1217</v>
      </c>
      <c r="K284" s="65"/>
      <c r="L284" s="65"/>
      <c r="M284" s="65"/>
      <c r="N284" s="65">
        <v>24848.085002636111</v>
      </c>
      <c r="O284" s="65">
        <v>24848.085002636111</v>
      </c>
      <c r="P284" s="65">
        <v>24848.085002636111</v>
      </c>
      <c r="Q284" s="65">
        <v>24848.085002636111</v>
      </c>
      <c r="R284" s="65">
        <v>24848.085002636111</v>
      </c>
      <c r="S284" s="65">
        <v>24848.085002636111</v>
      </c>
      <c r="T284" s="65">
        <v>24848.085002636111</v>
      </c>
      <c r="U284" s="65">
        <v>24848.085002636111</v>
      </c>
      <c r="V284" s="65">
        <v>24848.085002636111</v>
      </c>
      <c r="W284" s="67">
        <f t="shared" si="5"/>
        <v>223632.76502372496</v>
      </c>
      <c r="X284" s="36"/>
      <c r="Z284" s="122"/>
    </row>
    <row r="285" spans="1:26" x14ac:dyDescent="0.2">
      <c r="A285" s="76"/>
      <c r="B285" s="24">
        <v>271</v>
      </c>
      <c r="C285" s="105" t="s">
        <v>3278</v>
      </c>
      <c r="D285" s="105" t="s">
        <v>3278</v>
      </c>
      <c r="E285" s="58" t="s">
        <v>3279</v>
      </c>
      <c r="F285" s="69" t="s">
        <v>3278</v>
      </c>
      <c r="G285" s="69" t="s">
        <v>3278</v>
      </c>
      <c r="H285" s="58" t="s">
        <v>3279</v>
      </c>
      <c r="I285" s="104" t="s">
        <v>2972</v>
      </c>
      <c r="J285" s="68" t="s">
        <v>1217</v>
      </c>
      <c r="K285" s="65"/>
      <c r="L285" s="65">
        <v>9122.2727272727279</v>
      </c>
      <c r="M285" s="65">
        <v>9122.2727272727279</v>
      </c>
      <c r="N285" s="65">
        <v>9122.2727272727279</v>
      </c>
      <c r="O285" s="65">
        <v>9122.2727272727279</v>
      </c>
      <c r="P285" s="65">
        <v>9122.2727272727279</v>
      </c>
      <c r="Q285" s="65"/>
      <c r="R285" s="65"/>
      <c r="S285" s="65"/>
      <c r="T285" s="65"/>
      <c r="U285" s="65"/>
      <c r="V285" s="65"/>
      <c r="W285" s="67">
        <f t="shared" si="5"/>
        <v>45611.36363636364</v>
      </c>
      <c r="X285" s="36"/>
      <c r="Z285" s="122"/>
    </row>
    <row r="286" spans="1:26" x14ac:dyDescent="0.2">
      <c r="A286" s="76"/>
      <c r="B286" s="24">
        <v>272</v>
      </c>
      <c r="C286" s="105" t="s">
        <v>3280</v>
      </c>
      <c r="D286" s="105" t="s">
        <v>3280</v>
      </c>
      <c r="E286" s="58" t="s">
        <v>3281</v>
      </c>
      <c r="F286" s="69" t="s">
        <v>3280</v>
      </c>
      <c r="G286" s="69" t="s">
        <v>3280</v>
      </c>
      <c r="H286" s="58" t="s">
        <v>3281</v>
      </c>
      <c r="I286" s="104" t="s">
        <v>2845</v>
      </c>
      <c r="J286" s="68" t="s">
        <v>1217</v>
      </c>
      <c r="K286" s="65"/>
      <c r="L286" s="65"/>
      <c r="M286" s="65"/>
      <c r="N286" s="65">
        <v>15058.396456041664</v>
      </c>
      <c r="O286" s="65">
        <v>15058.396456041664</v>
      </c>
      <c r="P286" s="65">
        <v>15058.396456041664</v>
      </c>
      <c r="Q286" s="65">
        <v>15058.396456041664</v>
      </c>
      <c r="R286" s="65">
        <v>15058.396456041664</v>
      </c>
      <c r="S286" s="65">
        <v>15058.396456041664</v>
      </c>
      <c r="T286" s="65">
        <v>15058.396456041664</v>
      </c>
      <c r="U286" s="65">
        <v>15058.396456041664</v>
      </c>
      <c r="V286" s="65">
        <v>15058.396456041664</v>
      </c>
      <c r="W286" s="67">
        <f t="shared" si="5"/>
        <v>135525.56810437498</v>
      </c>
      <c r="X286" s="36"/>
      <c r="Z286" s="122"/>
    </row>
    <row r="287" spans="1:26" x14ac:dyDescent="0.2">
      <c r="A287" s="76"/>
      <c r="B287" s="24">
        <v>273</v>
      </c>
      <c r="C287" s="105" t="s">
        <v>3282</v>
      </c>
      <c r="D287" s="105" t="s">
        <v>3282</v>
      </c>
      <c r="E287" s="58" t="s">
        <v>3283</v>
      </c>
      <c r="F287" s="69" t="s">
        <v>3282</v>
      </c>
      <c r="G287" s="69" t="s">
        <v>3282</v>
      </c>
      <c r="H287" s="58" t="s">
        <v>3283</v>
      </c>
      <c r="I287" s="104" t="s">
        <v>2856</v>
      </c>
      <c r="J287" s="68" t="s">
        <v>1217</v>
      </c>
      <c r="K287" s="65"/>
      <c r="L287" s="65"/>
      <c r="M287" s="65"/>
      <c r="N287" s="65"/>
      <c r="O287" s="65"/>
      <c r="P287" s="65"/>
      <c r="Q287" s="65"/>
      <c r="R287" s="65">
        <v>11839.015151515154</v>
      </c>
      <c r="S287" s="65">
        <v>11839.015151515154</v>
      </c>
      <c r="T287" s="65">
        <v>11839.015151515154</v>
      </c>
      <c r="U287" s="65">
        <v>11839.015151515154</v>
      </c>
      <c r="V287" s="65">
        <v>11839.015151515154</v>
      </c>
      <c r="W287" s="67">
        <f t="shared" si="5"/>
        <v>59195.075757575767</v>
      </c>
      <c r="X287" s="36"/>
      <c r="Z287" s="122"/>
    </row>
    <row r="288" spans="1:26" x14ac:dyDescent="0.2">
      <c r="A288" s="76"/>
      <c r="B288" s="24">
        <v>274</v>
      </c>
      <c r="C288" s="105" t="s">
        <v>3284</v>
      </c>
      <c r="D288" s="105" t="s">
        <v>3284</v>
      </c>
      <c r="E288" s="58" t="s">
        <v>3285</v>
      </c>
      <c r="F288" s="69" t="s">
        <v>3284</v>
      </c>
      <c r="G288" s="69" t="s">
        <v>3284</v>
      </c>
      <c r="H288" s="58" t="s">
        <v>3285</v>
      </c>
      <c r="I288" s="104" t="s">
        <v>2973</v>
      </c>
      <c r="J288" s="68" t="s">
        <v>1217</v>
      </c>
      <c r="K288" s="65"/>
      <c r="L288" s="65">
        <v>16873.71212121212</v>
      </c>
      <c r="M288" s="65">
        <v>16873.71212121212</v>
      </c>
      <c r="N288" s="65">
        <v>16873.71212121212</v>
      </c>
      <c r="O288" s="65">
        <v>16873.71212121212</v>
      </c>
      <c r="P288" s="65">
        <v>16873.71212121212</v>
      </c>
      <c r="Q288" s="65"/>
      <c r="R288" s="65"/>
      <c r="S288" s="65"/>
      <c r="T288" s="65"/>
      <c r="U288" s="65"/>
      <c r="V288" s="65"/>
      <c r="W288" s="67">
        <f t="shared" si="5"/>
        <v>84368.560606060608</v>
      </c>
      <c r="X288" s="36"/>
      <c r="Z288" s="122"/>
    </row>
    <row r="289" spans="1:26" x14ac:dyDescent="0.2">
      <c r="A289" s="76"/>
      <c r="B289" s="24">
        <v>275</v>
      </c>
      <c r="C289" s="105" t="s">
        <v>3286</v>
      </c>
      <c r="D289" s="105" t="s">
        <v>3286</v>
      </c>
      <c r="E289" s="58" t="s">
        <v>3287</v>
      </c>
      <c r="F289" s="69" t="s">
        <v>3286</v>
      </c>
      <c r="G289" s="69" t="s">
        <v>3286</v>
      </c>
      <c r="H289" s="58" t="s">
        <v>3287</v>
      </c>
      <c r="I289" s="104" t="s">
        <v>2973</v>
      </c>
      <c r="J289" s="68" t="s">
        <v>1217</v>
      </c>
      <c r="K289" s="65"/>
      <c r="L289" s="65">
        <v>16786.477272727272</v>
      </c>
      <c r="M289" s="65">
        <v>16786.477272727272</v>
      </c>
      <c r="N289" s="65">
        <v>16786.477272727272</v>
      </c>
      <c r="O289" s="65">
        <v>16786.477272727272</v>
      </c>
      <c r="P289" s="65">
        <v>16786.477272727272</v>
      </c>
      <c r="Q289" s="65"/>
      <c r="R289" s="65"/>
      <c r="S289" s="65"/>
      <c r="T289" s="65"/>
      <c r="U289" s="65"/>
      <c r="V289" s="65"/>
      <c r="W289" s="67">
        <f t="shared" si="5"/>
        <v>83932.386363636353</v>
      </c>
      <c r="X289" s="36"/>
      <c r="Z289" s="122"/>
    </row>
    <row r="290" spans="1:26" x14ac:dyDescent="0.2">
      <c r="A290" s="76"/>
      <c r="B290" s="24">
        <v>276</v>
      </c>
      <c r="C290" s="105" t="s">
        <v>3288</v>
      </c>
      <c r="D290" s="105" t="s">
        <v>3288</v>
      </c>
      <c r="E290" s="58" t="s">
        <v>3289</v>
      </c>
      <c r="F290" s="69" t="s">
        <v>3288</v>
      </c>
      <c r="G290" s="69" t="s">
        <v>3288</v>
      </c>
      <c r="H290" s="58" t="s">
        <v>3289</v>
      </c>
      <c r="I290" s="104" t="s">
        <v>2873</v>
      </c>
      <c r="J290" s="68" t="s">
        <v>1217</v>
      </c>
      <c r="K290" s="65"/>
      <c r="L290" s="65"/>
      <c r="M290" s="65"/>
      <c r="N290" s="65">
        <v>14913.005041983335</v>
      </c>
      <c r="O290" s="65">
        <v>14913.005041983335</v>
      </c>
      <c r="P290" s="65">
        <v>14913.005041983335</v>
      </c>
      <c r="Q290" s="65">
        <v>14913.005041983335</v>
      </c>
      <c r="R290" s="65">
        <v>14913.005041983335</v>
      </c>
      <c r="S290" s="65">
        <v>14913.005041983335</v>
      </c>
      <c r="T290" s="65">
        <v>14913.005041983335</v>
      </c>
      <c r="U290" s="65">
        <v>14913.005041983335</v>
      </c>
      <c r="V290" s="65">
        <v>14913.005041983335</v>
      </c>
      <c r="W290" s="67">
        <f t="shared" si="5"/>
        <v>134217.04537784998</v>
      </c>
      <c r="X290" s="36"/>
      <c r="Z290" s="122"/>
    </row>
    <row r="291" spans="1:26" x14ac:dyDescent="0.2">
      <c r="A291" s="76"/>
      <c r="B291" s="24">
        <v>277</v>
      </c>
      <c r="C291" s="105" t="s">
        <v>3290</v>
      </c>
      <c r="D291" s="105" t="s">
        <v>3290</v>
      </c>
      <c r="E291" s="58" t="s">
        <v>3291</v>
      </c>
      <c r="F291" s="69" t="s">
        <v>3290</v>
      </c>
      <c r="G291" s="69" t="s">
        <v>3290</v>
      </c>
      <c r="H291" s="58" t="s">
        <v>3291</v>
      </c>
      <c r="I291" s="104" t="s">
        <v>2973</v>
      </c>
      <c r="J291" s="68" t="s">
        <v>1217</v>
      </c>
      <c r="K291" s="65"/>
      <c r="L291" s="65">
        <v>4087.5757575757575</v>
      </c>
      <c r="M291" s="65">
        <v>4087.5757575757575</v>
      </c>
      <c r="N291" s="65">
        <v>4087.5757575757575</v>
      </c>
      <c r="O291" s="65">
        <v>4087.5757575757575</v>
      </c>
      <c r="P291" s="65">
        <v>4087.5757575757575</v>
      </c>
      <c r="Q291" s="65"/>
      <c r="R291" s="65"/>
      <c r="S291" s="65"/>
      <c r="T291" s="65"/>
      <c r="U291" s="65"/>
      <c r="V291" s="65"/>
      <c r="W291" s="67">
        <f t="shared" si="5"/>
        <v>20437.878787878788</v>
      </c>
      <c r="X291" s="36"/>
      <c r="Z291" s="122"/>
    </row>
    <row r="292" spans="1:26" x14ac:dyDescent="0.2">
      <c r="A292" s="76"/>
      <c r="B292" s="24">
        <v>278</v>
      </c>
      <c r="C292" s="105" t="s">
        <v>3292</v>
      </c>
      <c r="D292" s="105" t="s">
        <v>3292</v>
      </c>
      <c r="E292" s="58" t="s">
        <v>3293</v>
      </c>
      <c r="F292" s="69" t="s">
        <v>3292</v>
      </c>
      <c r="G292" s="69" t="s">
        <v>3292</v>
      </c>
      <c r="H292" s="58" t="s">
        <v>3293</v>
      </c>
      <c r="I292" s="104" t="s">
        <v>2856</v>
      </c>
      <c r="J292" s="68" t="s">
        <v>1217</v>
      </c>
      <c r="K292" s="65"/>
      <c r="L292" s="65"/>
      <c r="M292" s="65"/>
      <c r="N292" s="65"/>
      <c r="O292" s="65"/>
      <c r="P292" s="65"/>
      <c r="Q292" s="65">
        <v>24228.440656565665</v>
      </c>
      <c r="R292" s="65">
        <v>24228.440656565665</v>
      </c>
      <c r="S292" s="65">
        <v>24228.440656565665</v>
      </c>
      <c r="T292" s="65">
        <v>24228.440656565665</v>
      </c>
      <c r="U292" s="65">
        <v>24228.440656565665</v>
      </c>
      <c r="V292" s="65">
        <v>24228.440656565665</v>
      </c>
      <c r="W292" s="67">
        <f t="shared" si="5"/>
        <v>145370.64393939398</v>
      </c>
      <c r="X292" s="36"/>
      <c r="Z292" s="122"/>
    </row>
    <row r="293" spans="1:26" x14ac:dyDescent="0.2">
      <c r="A293" s="76"/>
      <c r="B293" s="24">
        <v>279</v>
      </c>
      <c r="C293" s="105" t="s">
        <v>3294</v>
      </c>
      <c r="D293" s="105" t="s">
        <v>3294</v>
      </c>
      <c r="E293" s="58" t="s">
        <v>3295</v>
      </c>
      <c r="F293" s="69" t="s">
        <v>3294</v>
      </c>
      <c r="G293" s="69" t="s">
        <v>3294</v>
      </c>
      <c r="H293" s="58" t="s">
        <v>3295</v>
      </c>
      <c r="I293" s="104" t="s">
        <v>2873</v>
      </c>
      <c r="J293" s="68" t="s">
        <v>1217</v>
      </c>
      <c r="K293" s="65"/>
      <c r="L293" s="65"/>
      <c r="M293" s="65"/>
      <c r="N293" s="65"/>
      <c r="O293" s="65"/>
      <c r="P293" s="65"/>
      <c r="Q293" s="65">
        <v>4662.9103535353543</v>
      </c>
      <c r="R293" s="65">
        <v>4662.9103535353543</v>
      </c>
      <c r="S293" s="65">
        <v>4662.9103535353543</v>
      </c>
      <c r="T293" s="65">
        <v>4662.9103535353543</v>
      </c>
      <c r="U293" s="65">
        <v>4662.9103535353543</v>
      </c>
      <c r="V293" s="65">
        <v>4662.9103535353543</v>
      </c>
      <c r="W293" s="67">
        <f t="shared" si="5"/>
        <v>27977.462121212124</v>
      </c>
      <c r="X293" s="36"/>
      <c r="Z293" s="122"/>
    </row>
    <row r="294" spans="1:26" x14ac:dyDescent="0.2">
      <c r="A294" s="76"/>
      <c r="B294" s="24">
        <v>280</v>
      </c>
      <c r="C294" s="105" t="s">
        <v>3296</v>
      </c>
      <c r="D294" s="105" t="s">
        <v>3296</v>
      </c>
      <c r="E294" s="58" t="s">
        <v>3297</v>
      </c>
      <c r="F294" s="69" t="s">
        <v>3296</v>
      </c>
      <c r="G294" s="69" t="s">
        <v>3296</v>
      </c>
      <c r="H294" s="58" t="s">
        <v>3297</v>
      </c>
      <c r="I294" s="104" t="s">
        <v>2972</v>
      </c>
      <c r="J294" s="68" t="s">
        <v>1217</v>
      </c>
      <c r="K294" s="65"/>
      <c r="L294" s="65">
        <v>6555.075757575758</v>
      </c>
      <c r="M294" s="65">
        <v>6555.075757575758</v>
      </c>
      <c r="N294" s="65">
        <v>6555.075757575758</v>
      </c>
      <c r="O294" s="65">
        <v>6555.075757575758</v>
      </c>
      <c r="P294" s="65">
        <v>6555.075757575758</v>
      </c>
      <c r="Q294" s="65"/>
      <c r="R294" s="65"/>
      <c r="S294" s="65"/>
      <c r="T294" s="65"/>
      <c r="U294" s="65"/>
      <c r="V294" s="65"/>
      <c r="W294" s="67">
        <f t="shared" si="5"/>
        <v>32775.378787878792</v>
      </c>
      <c r="X294" s="36"/>
      <c r="Z294" s="122"/>
    </row>
    <row r="295" spans="1:26" x14ac:dyDescent="0.2">
      <c r="A295" s="76"/>
      <c r="B295" s="24">
        <v>281</v>
      </c>
      <c r="C295" s="105" t="s">
        <v>3298</v>
      </c>
      <c r="D295" s="105" t="s">
        <v>3298</v>
      </c>
      <c r="E295" s="58" t="s">
        <v>3299</v>
      </c>
      <c r="F295" s="69" t="s">
        <v>3298</v>
      </c>
      <c r="G295" s="69" t="s">
        <v>3298</v>
      </c>
      <c r="H295" s="58" t="s">
        <v>3299</v>
      </c>
      <c r="I295" s="104" t="s">
        <v>2856</v>
      </c>
      <c r="J295" s="68" t="s">
        <v>1217</v>
      </c>
      <c r="K295" s="65"/>
      <c r="L295" s="65"/>
      <c r="M295" s="65"/>
      <c r="N295" s="65"/>
      <c r="O295" s="65"/>
      <c r="P295" s="65"/>
      <c r="Q295" s="65">
        <v>20645.580796283331</v>
      </c>
      <c r="R295" s="65">
        <v>20645.580796283331</v>
      </c>
      <c r="S295" s="65">
        <v>20645.580796283331</v>
      </c>
      <c r="T295" s="65">
        <v>20645.580796283331</v>
      </c>
      <c r="U295" s="65">
        <v>20645.580796283331</v>
      </c>
      <c r="V295" s="65">
        <v>20645.580796283331</v>
      </c>
      <c r="W295" s="67">
        <f t="shared" si="5"/>
        <v>123873.4847777</v>
      </c>
      <c r="X295" s="36"/>
      <c r="Z295" s="122"/>
    </row>
    <row r="296" spans="1:26" x14ac:dyDescent="0.2">
      <c r="A296" s="76"/>
      <c r="B296" s="24">
        <v>282</v>
      </c>
      <c r="C296" s="105" t="s">
        <v>3300</v>
      </c>
      <c r="D296" s="105" t="s">
        <v>3300</v>
      </c>
      <c r="E296" s="58" t="s">
        <v>3301</v>
      </c>
      <c r="F296" s="69" t="s">
        <v>3300</v>
      </c>
      <c r="G296" s="69" t="s">
        <v>3300</v>
      </c>
      <c r="H296" s="58" t="s">
        <v>3301</v>
      </c>
      <c r="I296" s="104" t="s">
        <v>2873</v>
      </c>
      <c r="J296" s="68" t="s">
        <v>1217</v>
      </c>
      <c r="K296" s="65"/>
      <c r="L296" s="65"/>
      <c r="M296" s="65"/>
      <c r="N296" s="65"/>
      <c r="O296" s="65"/>
      <c r="P296" s="65"/>
      <c r="Q296" s="65">
        <v>9645.6818181818162</v>
      </c>
      <c r="R296" s="65">
        <v>9645.6818181818162</v>
      </c>
      <c r="S296" s="65">
        <v>9645.6818181818162</v>
      </c>
      <c r="T296" s="65">
        <v>9645.6818181818162</v>
      </c>
      <c r="U296" s="65">
        <v>9645.6818181818162</v>
      </c>
      <c r="V296" s="65"/>
      <c r="W296" s="67">
        <f t="shared" si="5"/>
        <v>48228.409090909081</v>
      </c>
      <c r="X296" s="36"/>
      <c r="Z296" s="122"/>
    </row>
    <row r="297" spans="1:26" x14ac:dyDescent="0.2">
      <c r="A297" s="76"/>
      <c r="B297" s="24">
        <v>283</v>
      </c>
      <c r="C297" s="105" t="s">
        <v>3302</v>
      </c>
      <c r="D297" s="105" t="s">
        <v>3302</v>
      </c>
      <c r="E297" s="58" t="s">
        <v>3303</v>
      </c>
      <c r="F297" s="69" t="s">
        <v>3302</v>
      </c>
      <c r="G297" s="69" t="s">
        <v>3302</v>
      </c>
      <c r="H297" s="58" t="s">
        <v>3303</v>
      </c>
      <c r="I297" s="104" t="s">
        <v>2856</v>
      </c>
      <c r="J297" s="68" t="s">
        <v>1217</v>
      </c>
      <c r="K297" s="65"/>
      <c r="L297" s="65"/>
      <c r="M297" s="65"/>
      <c r="N297" s="65"/>
      <c r="O297" s="65"/>
      <c r="P297" s="65"/>
      <c r="Q297" s="65"/>
      <c r="R297" s="65"/>
      <c r="S297" s="65">
        <v>29659.848467899996</v>
      </c>
      <c r="T297" s="65">
        <v>29659.848467899996</v>
      </c>
      <c r="U297" s="65">
        <v>29659.848467899996</v>
      </c>
      <c r="V297" s="65">
        <v>29659.848467899996</v>
      </c>
      <c r="W297" s="67">
        <f t="shared" si="5"/>
        <v>118639.39387159998</v>
      </c>
      <c r="X297" s="36"/>
      <c r="Z297" s="122"/>
    </row>
    <row r="298" spans="1:26" x14ac:dyDescent="0.2">
      <c r="A298" s="76"/>
      <c r="B298" s="24">
        <v>284</v>
      </c>
      <c r="C298" s="105" t="s">
        <v>1145</v>
      </c>
      <c r="D298" s="105" t="s">
        <v>1798</v>
      </c>
      <c r="E298" s="58" t="s">
        <v>1146</v>
      </c>
      <c r="F298" s="69" t="s">
        <v>1145</v>
      </c>
      <c r="G298" s="69" t="s">
        <v>1798</v>
      </c>
      <c r="H298" s="58" t="s">
        <v>1146</v>
      </c>
      <c r="I298" s="104" t="s">
        <v>2842</v>
      </c>
      <c r="J298" s="68" t="s">
        <v>1217</v>
      </c>
      <c r="K298" s="65">
        <v>12872.708223447615</v>
      </c>
      <c r="L298" s="65">
        <v>6304.4409756097557</v>
      </c>
      <c r="M298" s="65">
        <v>0</v>
      </c>
      <c r="N298" s="65">
        <v>0</v>
      </c>
      <c r="O298" s="65">
        <v>0</v>
      </c>
      <c r="P298" s="65">
        <v>0</v>
      </c>
      <c r="Q298" s="65">
        <v>0</v>
      </c>
      <c r="R298" s="65">
        <v>30492.424200000001</v>
      </c>
      <c r="S298" s="65">
        <v>26510.223333333335</v>
      </c>
      <c r="T298" s="65">
        <v>24167.760322580645</v>
      </c>
      <c r="U298" s="65">
        <v>0</v>
      </c>
      <c r="V298" s="65">
        <v>0</v>
      </c>
      <c r="W298" s="67">
        <f t="shared" si="5"/>
        <v>100347.55705497134</v>
      </c>
      <c r="X298" s="36"/>
      <c r="Z298" s="122"/>
    </row>
    <row r="299" spans="1:26" x14ac:dyDescent="0.2">
      <c r="A299" s="76"/>
      <c r="B299" s="24">
        <v>285</v>
      </c>
      <c r="C299" s="105" t="s">
        <v>1129</v>
      </c>
      <c r="D299" s="105" t="s">
        <v>1792</v>
      </c>
      <c r="E299" s="58" t="s">
        <v>1130</v>
      </c>
      <c r="F299" s="69" t="s">
        <v>1129</v>
      </c>
      <c r="G299" s="69" t="s">
        <v>1792</v>
      </c>
      <c r="H299" s="58" t="s">
        <v>1130</v>
      </c>
      <c r="I299" s="104" t="s">
        <v>2873</v>
      </c>
      <c r="J299" s="68" t="s">
        <v>1217</v>
      </c>
      <c r="K299" s="65">
        <v>6545.1175257731957</v>
      </c>
      <c r="L299" s="65">
        <v>7095.6774117647055</v>
      </c>
      <c r="M299" s="65">
        <v>8589.5042352941182</v>
      </c>
      <c r="N299" s="65">
        <v>0</v>
      </c>
      <c r="O299" s="65">
        <v>11427.628799999999</v>
      </c>
      <c r="P299" s="65">
        <v>15871.706666666665</v>
      </c>
      <c r="Q299" s="65">
        <v>17005.400000000001</v>
      </c>
      <c r="R299" s="65">
        <v>0</v>
      </c>
      <c r="S299" s="65">
        <v>0</v>
      </c>
      <c r="T299" s="65">
        <v>0</v>
      </c>
      <c r="U299" s="65">
        <v>0</v>
      </c>
      <c r="V299" s="65">
        <v>0</v>
      </c>
      <c r="W299" s="67">
        <f t="shared" si="5"/>
        <v>66535.034639498685</v>
      </c>
      <c r="X299" s="36"/>
      <c r="Z299" s="122"/>
    </row>
    <row r="300" spans="1:26" x14ac:dyDescent="0.2">
      <c r="A300" s="76"/>
      <c r="B300" s="24">
        <v>286</v>
      </c>
      <c r="C300" s="105" t="s">
        <v>1189</v>
      </c>
      <c r="D300" s="105" t="s">
        <v>1813</v>
      </c>
      <c r="E300" s="58" t="s">
        <v>1190</v>
      </c>
      <c r="F300" s="69" t="s">
        <v>1189</v>
      </c>
      <c r="G300" s="69" t="s">
        <v>1813</v>
      </c>
      <c r="H300" s="58" t="s">
        <v>1190</v>
      </c>
      <c r="I300" s="104" t="s">
        <v>2842</v>
      </c>
      <c r="J300" s="68" t="s">
        <v>1217</v>
      </c>
      <c r="K300" s="65">
        <v>12872.708223447615</v>
      </c>
      <c r="L300" s="65">
        <v>13400.118387374461</v>
      </c>
      <c r="M300" s="65">
        <v>16411.988235294117</v>
      </c>
      <c r="N300" s="65">
        <v>0</v>
      </c>
      <c r="O300" s="65">
        <v>0</v>
      </c>
      <c r="P300" s="65">
        <v>0</v>
      </c>
      <c r="Q300" s="65">
        <v>0</v>
      </c>
      <c r="R300" s="65">
        <v>0</v>
      </c>
      <c r="S300" s="65">
        <v>2492.4241999999999</v>
      </c>
      <c r="T300" s="65">
        <v>22840.855322580643</v>
      </c>
      <c r="U300" s="65">
        <v>23230.428448275859</v>
      </c>
      <c r="V300" s="65">
        <v>0</v>
      </c>
      <c r="W300" s="67">
        <f t="shared" si="5"/>
        <v>91248.522816972691</v>
      </c>
      <c r="X300" s="36"/>
      <c r="Z300" s="122"/>
    </row>
    <row r="301" spans="1:26" x14ac:dyDescent="0.2">
      <c r="A301" s="76"/>
      <c r="B301" s="24">
        <v>287</v>
      </c>
      <c r="C301" s="105" t="s">
        <v>1027</v>
      </c>
      <c r="D301" s="105" t="s">
        <v>1750</v>
      </c>
      <c r="E301" s="58" t="s">
        <v>1028</v>
      </c>
      <c r="F301" s="69" t="s">
        <v>1027</v>
      </c>
      <c r="G301" s="69" t="s">
        <v>1750</v>
      </c>
      <c r="H301" s="58" t="s">
        <v>1028</v>
      </c>
      <c r="I301" s="104" t="s">
        <v>3044</v>
      </c>
      <c r="J301" s="68" t="s">
        <v>1217</v>
      </c>
      <c r="K301" s="65">
        <v>6545.1175257731957</v>
      </c>
      <c r="L301" s="65">
        <v>7095.6774117647055</v>
      </c>
      <c r="M301" s="65">
        <v>8589.5042352941182</v>
      </c>
      <c r="N301" s="65">
        <v>0</v>
      </c>
      <c r="O301" s="65">
        <v>0</v>
      </c>
      <c r="P301" s="65">
        <v>15871.706666666665</v>
      </c>
      <c r="Q301" s="65">
        <v>17005.400000000001</v>
      </c>
      <c r="R301" s="65">
        <v>24069.181538461537</v>
      </c>
      <c r="S301" s="65">
        <v>0</v>
      </c>
      <c r="T301" s="65">
        <v>0</v>
      </c>
      <c r="U301" s="65">
        <v>0</v>
      </c>
      <c r="V301" s="65">
        <v>0</v>
      </c>
      <c r="W301" s="67">
        <f t="shared" si="5"/>
        <v>79176.587377960226</v>
      </c>
      <c r="X301" s="36"/>
      <c r="Z301" s="122"/>
    </row>
    <row r="302" spans="1:26" x14ac:dyDescent="0.2">
      <c r="A302" s="76"/>
      <c r="B302" s="24">
        <v>288</v>
      </c>
      <c r="C302" s="105" t="s">
        <v>1095</v>
      </c>
      <c r="D302" s="105" t="s">
        <v>1777</v>
      </c>
      <c r="E302" s="58" t="s">
        <v>1096</v>
      </c>
      <c r="F302" s="69" t="s">
        <v>1095</v>
      </c>
      <c r="G302" s="69" t="s">
        <v>1777</v>
      </c>
      <c r="H302" s="58" t="s">
        <v>1096</v>
      </c>
      <c r="I302" s="104" t="s">
        <v>2962</v>
      </c>
      <c r="J302" s="68" t="s">
        <v>1217</v>
      </c>
      <c r="K302" s="65">
        <v>12872.708223447615</v>
      </c>
      <c r="L302" s="65">
        <v>6304.4409756097557</v>
      </c>
      <c r="M302" s="65">
        <v>0</v>
      </c>
      <c r="N302" s="65">
        <v>0</v>
      </c>
      <c r="O302" s="65">
        <v>0</v>
      </c>
      <c r="P302" s="65">
        <v>37068.181920000003</v>
      </c>
      <c r="Q302" s="65">
        <v>20491.273333333334</v>
      </c>
      <c r="R302" s="65">
        <v>18148.810322580644</v>
      </c>
      <c r="S302" s="65">
        <v>0</v>
      </c>
      <c r="T302" s="65">
        <v>0</v>
      </c>
      <c r="U302" s="65">
        <v>0</v>
      </c>
      <c r="V302" s="65">
        <v>0</v>
      </c>
      <c r="W302" s="67">
        <f t="shared" si="5"/>
        <v>94885.414774971345</v>
      </c>
      <c r="X302" s="36"/>
      <c r="Z302" s="122"/>
    </row>
    <row r="303" spans="1:26" x14ac:dyDescent="0.2">
      <c r="A303" s="76"/>
      <c r="B303" s="24">
        <v>289</v>
      </c>
      <c r="C303" s="105" t="s">
        <v>1013</v>
      </c>
      <c r="D303" s="105" t="s">
        <v>1803</v>
      </c>
      <c r="E303" s="58" t="s">
        <v>1160</v>
      </c>
      <c r="F303" s="69" t="s">
        <v>1013</v>
      </c>
      <c r="G303" s="69" t="s">
        <v>1803</v>
      </c>
      <c r="H303" s="58" t="s">
        <v>1160</v>
      </c>
      <c r="I303" s="104" t="s">
        <v>2962</v>
      </c>
      <c r="J303" s="68" t="s">
        <v>1217</v>
      </c>
      <c r="K303" s="65">
        <v>6327.5906976744191</v>
      </c>
      <c r="L303" s="65">
        <v>0</v>
      </c>
      <c r="M303" s="65">
        <v>0</v>
      </c>
      <c r="N303" s="65">
        <v>0</v>
      </c>
      <c r="O303" s="65">
        <v>0</v>
      </c>
      <c r="P303" s="65">
        <v>31093.68</v>
      </c>
      <c r="Q303" s="65">
        <v>32991.273333333331</v>
      </c>
      <c r="R303" s="65">
        <v>0</v>
      </c>
      <c r="S303" s="65">
        <v>0</v>
      </c>
      <c r="T303" s="65">
        <v>0</v>
      </c>
      <c r="U303" s="65">
        <v>0</v>
      </c>
      <c r="V303" s="65">
        <v>0</v>
      </c>
      <c r="W303" s="67">
        <f t="shared" si="5"/>
        <v>70412.544031007754</v>
      </c>
      <c r="X303" s="36"/>
      <c r="Z303" s="122"/>
    </row>
    <row r="304" spans="1:26" x14ac:dyDescent="0.2">
      <c r="A304" s="76"/>
      <c r="B304" s="24">
        <v>290</v>
      </c>
      <c r="C304" s="105" t="s">
        <v>1083</v>
      </c>
      <c r="D304" s="105" t="s">
        <v>1771</v>
      </c>
      <c r="E304" s="58" t="s">
        <v>1084</v>
      </c>
      <c r="F304" s="69" t="s">
        <v>1083</v>
      </c>
      <c r="G304" s="69" t="s">
        <v>1771</v>
      </c>
      <c r="H304" s="58" t="s">
        <v>1084</v>
      </c>
      <c r="I304" s="104" t="s">
        <v>3044</v>
      </c>
      <c r="J304" s="68" t="s">
        <v>1217</v>
      </c>
      <c r="K304" s="65">
        <v>6545.1175257731957</v>
      </c>
      <c r="L304" s="65">
        <v>7095.6774117647055</v>
      </c>
      <c r="M304" s="65">
        <v>8589.5042352941182</v>
      </c>
      <c r="N304" s="65">
        <v>10203.24</v>
      </c>
      <c r="O304" s="65">
        <v>11427.628799999999</v>
      </c>
      <c r="P304" s="65">
        <v>15871.706666666665</v>
      </c>
      <c r="Q304" s="65">
        <v>0</v>
      </c>
      <c r="R304" s="65">
        <v>0</v>
      </c>
      <c r="S304" s="65">
        <v>0</v>
      </c>
      <c r="T304" s="65">
        <v>0</v>
      </c>
      <c r="U304" s="65">
        <v>0</v>
      </c>
      <c r="V304" s="65">
        <v>0</v>
      </c>
      <c r="W304" s="67">
        <f t="shared" si="5"/>
        <v>59732.874639498681</v>
      </c>
      <c r="X304" s="36"/>
      <c r="Z304" s="122"/>
    </row>
    <row r="305" spans="1:26" x14ac:dyDescent="0.2">
      <c r="A305" s="76"/>
      <c r="B305" s="24">
        <v>291</v>
      </c>
      <c r="C305" s="105" t="s">
        <v>1061</v>
      </c>
      <c r="D305" s="105" t="s">
        <v>1763</v>
      </c>
      <c r="E305" s="58" t="s">
        <v>1062</v>
      </c>
      <c r="F305" s="69" t="s">
        <v>1061</v>
      </c>
      <c r="G305" s="69" t="s">
        <v>1763</v>
      </c>
      <c r="H305" s="58" t="s">
        <v>1062</v>
      </c>
      <c r="I305" s="104" t="s">
        <v>3044</v>
      </c>
      <c r="J305" s="68" t="s">
        <v>1217</v>
      </c>
      <c r="K305" s="65">
        <v>6545.1175257731957</v>
      </c>
      <c r="L305" s="65">
        <v>7095.6774117647055</v>
      </c>
      <c r="M305" s="65">
        <v>8589.5042352941182</v>
      </c>
      <c r="N305" s="65">
        <v>0</v>
      </c>
      <c r="O305" s="65">
        <v>0</v>
      </c>
      <c r="P305" s="65">
        <v>15871.706666666665</v>
      </c>
      <c r="Q305" s="65">
        <v>17005.400000000001</v>
      </c>
      <c r="R305" s="65">
        <v>24069.181538461537</v>
      </c>
      <c r="S305" s="65">
        <v>0</v>
      </c>
      <c r="T305" s="65">
        <v>0</v>
      </c>
      <c r="U305" s="65">
        <v>0</v>
      </c>
      <c r="V305" s="65">
        <v>0</v>
      </c>
      <c r="W305" s="67">
        <f t="shared" si="5"/>
        <v>79176.587377960226</v>
      </c>
      <c r="X305" s="36"/>
      <c r="Z305" s="122"/>
    </row>
    <row r="306" spans="1:26" x14ac:dyDescent="0.2">
      <c r="A306" s="76"/>
      <c r="B306" s="24">
        <v>292</v>
      </c>
      <c r="C306" s="105" t="s">
        <v>1045</v>
      </c>
      <c r="D306" s="105" t="s">
        <v>1757</v>
      </c>
      <c r="E306" s="58" t="s">
        <v>1046</v>
      </c>
      <c r="F306" s="69" t="s">
        <v>1045</v>
      </c>
      <c r="G306" s="69" t="s">
        <v>1757</v>
      </c>
      <c r="H306" s="58" t="s">
        <v>1046</v>
      </c>
      <c r="I306" s="104" t="s">
        <v>2845</v>
      </c>
      <c r="J306" s="68" t="s">
        <v>1217</v>
      </c>
      <c r="K306" s="65">
        <v>6545.1175257731957</v>
      </c>
      <c r="L306" s="65">
        <v>13400.118387374461</v>
      </c>
      <c r="M306" s="65">
        <v>16411.988235294117</v>
      </c>
      <c r="N306" s="65">
        <v>10203.24</v>
      </c>
      <c r="O306" s="65">
        <v>0</v>
      </c>
      <c r="P306" s="65">
        <v>0</v>
      </c>
      <c r="Q306" s="65">
        <v>0</v>
      </c>
      <c r="R306" s="65">
        <v>0</v>
      </c>
      <c r="S306" s="65">
        <v>112477.27260000001</v>
      </c>
      <c r="T306" s="65">
        <v>78577.563448275861</v>
      </c>
      <c r="U306" s="65">
        <v>80878</v>
      </c>
      <c r="V306" s="65">
        <v>0</v>
      </c>
      <c r="W306" s="67">
        <f t="shared" si="5"/>
        <v>318493.30019671767</v>
      </c>
      <c r="X306" s="36"/>
      <c r="Z306" s="122"/>
    </row>
    <row r="307" spans="1:26" x14ac:dyDescent="0.2">
      <c r="A307" s="76"/>
      <c r="B307" s="24">
        <v>293</v>
      </c>
      <c r="C307" s="105" t="s">
        <v>1015</v>
      </c>
      <c r="D307" s="105" t="s">
        <v>1745</v>
      </c>
      <c r="E307" s="58" t="s">
        <v>1016</v>
      </c>
      <c r="F307" s="69" t="s">
        <v>1015</v>
      </c>
      <c r="G307" s="69" t="s">
        <v>1745</v>
      </c>
      <c r="H307" s="58" t="s">
        <v>1016</v>
      </c>
      <c r="I307" s="104" t="s">
        <v>2973</v>
      </c>
      <c r="J307" s="68" t="s">
        <v>1217</v>
      </c>
      <c r="K307" s="65">
        <v>6545.1175257731957</v>
      </c>
      <c r="L307" s="65">
        <v>7095.6774117647055</v>
      </c>
      <c r="M307" s="65">
        <v>8589.5042352941182</v>
      </c>
      <c r="N307" s="65">
        <v>10203.24</v>
      </c>
      <c r="O307" s="65">
        <v>11427.628799999999</v>
      </c>
      <c r="P307" s="65">
        <v>15871.706666666665</v>
      </c>
      <c r="Q307" s="65">
        <v>0</v>
      </c>
      <c r="R307" s="65">
        <v>0</v>
      </c>
      <c r="S307" s="65">
        <v>0</v>
      </c>
      <c r="T307" s="65">
        <v>0</v>
      </c>
      <c r="U307" s="65">
        <v>0</v>
      </c>
      <c r="V307" s="65">
        <v>0</v>
      </c>
      <c r="W307" s="67">
        <f t="shared" si="5"/>
        <v>59732.874639498681</v>
      </c>
      <c r="X307" s="36"/>
      <c r="Z307" s="122"/>
    </row>
    <row r="308" spans="1:26" x14ac:dyDescent="0.2">
      <c r="A308" s="76"/>
      <c r="B308" s="24">
        <v>294</v>
      </c>
      <c r="C308" s="105" t="s">
        <v>1001</v>
      </c>
      <c r="D308" s="105" t="s">
        <v>1740</v>
      </c>
      <c r="E308" s="58" t="s">
        <v>1002</v>
      </c>
      <c r="F308" s="69" t="s">
        <v>1001</v>
      </c>
      <c r="G308" s="69" t="s">
        <v>1740</v>
      </c>
      <c r="H308" s="58" t="s">
        <v>1002</v>
      </c>
      <c r="I308" s="104" t="s">
        <v>2827</v>
      </c>
      <c r="J308" s="68" t="s">
        <v>1217</v>
      </c>
      <c r="K308" s="65">
        <v>47404.337500000001</v>
      </c>
      <c r="L308" s="65">
        <v>0</v>
      </c>
      <c r="M308" s="65">
        <v>0</v>
      </c>
      <c r="N308" s="65">
        <v>0</v>
      </c>
      <c r="O308" s="65">
        <v>0</v>
      </c>
      <c r="P308" s="65">
        <v>0</v>
      </c>
      <c r="Q308" s="65">
        <v>0</v>
      </c>
      <c r="R308" s="65">
        <v>0</v>
      </c>
      <c r="S308" s="65">
        <v>0</v>
      </c>
      <c r="T308" s="65">
        <v>0</v>
      </c>
      <c r="U308" s="65">
        <v>0</v>
      </c>
      <c r="V308" s="65">
        <v>0</v>
      </c>
      <c r="W308" s="67">
        <f t="shared" si="5"/>
        <v>47404.337500000001</v>
      </c>
      <c r="X308" s="36"/>
      <c r="Z308" s="122"/>
    </row>
    <row r="309" spans="1:26" x14ac:dyDescent="0.2">
      <c r="A309" s="76"/>
      <c r="B309" s="24">
        <v>295</v>
      </c>
      <c r="C309" s="105" t="s">
        <v>967</v>
      </c>
      <c r="D309" s="105" t="s">
        <v>1726</v>
      </c>
      <c r="E309" s="58" t="s">
        <v>968</v>
      </c>
      <c r="F309" s="69" t="s">
        <v>967</v>
      </c>
      <c r="G309" s="69" t="s">
        <v>1726</v>
      </c>
      <c r="H309" s="58" t="s">
        <v>968</v>
      </c>
      <c r="I309" s="104" t="s">
        <v>2847</v>
      </c>
      <c r="J309" s="68" t="s">
        <v>1217</v>
      </c>
      <c r="K309" s="65">
        <v>12872.708223447615</v>
      </c>
      <c r="L309" s="65">
        <v>6304.4409756097557</v>
      </c>
      <c r="M309" s="65">
        <v>0</v>
      </c>
      <c r="N309" s="65">
        <v>0</v>
      </c>
      <c r="O309" s="65">
        <v>189190.90904</v>
      </c>
      <c r="P309" s="65">
        <v>142695.48333333334</v>
      </c>
      <c r="Q309" s="65">
        <v>140353.02032258065</v>
      </c>
      <c r="R309" s="65">
        <v>0</v>
      </c>
      <c r="S309" s="65">
        <v>0</v>
      </c>
      <c r="T309" s="65">
        <v>0</v>
      </c>
      <c r="U309" s="65">
        <v>0</v>
      </c>
      <c r="V309" s="65">
        <v>0</v>
      </c>
      <c r="W309" s="67">
        <f t="shared" si="5"/>
        <v>491416.56189497135</v>
      </c>
      <c r="X309" s="36"/>
      <c r="Z309" s="122"/>
    </row>
    <row r="310" spans="1:26" x14ac:dyDescent="0.2">
      <c r="A310" s="76"/>
      <c r="B310" s="24">
        <v>296</v>
      </c>
      <c r="C310" s="105" t="s">
        <v>953</v>
      </c>
      <c r="D310" s="105" t="s">
        <v>1720</v>
      </c>
      <c r="E310" s="58" t="s">
        <v>954</v>
      </c>
      <c r="F310" s="69" t="s">
        <v>953</v>
      </c>
      <c r="G310" s="69" t="s">
        <v>1720</v>
      </c>
      <c r="H310" s="58" t="s">
        <v>954</v>
      </c>
      <c r="I310" s="104" t="s">
        <v>2874</v>
      </c>
      <c r="J310" s="68" t="s">
        <v>1217</v>
      </c>
      <c r="K310" s="65">
        <v>6545.1175257731957</v>
      </c>
      <c r="L310" s="65">
        <v>7095.6774117647055</v>
      </c>
      <c r="M310" s="65">
        <v>16411.988235294117</v>
      </c>
      <c r="N310" s="65">
        <v>10203.24</v>
      </c>
      <c r="O310" s="65">
        <v>11427.628799999999</v>
      </c>
      <c r="P310" s="65">
        <v>0</v>
      </c>
      <c r="Q310" s="65">
        <v>0</v>
      </c>
      <c r="R310" s="65">
        <v>0</v>
      </c>
      <c r="S310" s="65">
        <v>0</v>
      </c>
      <c r="T310" s="65">
        <v>0</v>
      </c>
      <c r="U310" s="65">
        <v>232400.00000000003</v>
      </c>
      <c r="V310" s="65">
        <v>35868.824999999997</v>
      </c>
      <c r="W310" s="67">
        <f t="shared" si="5"/>
        <v>319952.47697283205</v>
      </c>
      <c r="X310" s="36"/>
      <c r="Z310" s="122"/>
    </row>
    <row r="311" spans="1:26" x14ac:dyDescent="0.2">
      <c r="A311" s="76"/>
      <c r="B311" s="24">
        <v>297</v>
      </c>
      <c r="C311" s="105" t="s">
        <v>925</v>
      </c>
      <c r="D311" s="105" t="s">
        <v>1706</v>
      </c>
      <c r="E311" s="58" t="s">
        <v>926</v>
      </c>
      <c r="F311" s="69" t="s">
        <v>925</v>
      </c>
      <c r="G311" s="69" t="s">
        <v>1706</v>
      </c>
      <c r="H311" s="58" t="s">
        <v>926</v>
      </c>
      <c r="I311" s="104" t="s">
        <v>2845</v>
      </c>
      <c r="J311" s="68" t="s">
        <v>1217</v>
      </c>
      <c r="K311" s="65">
        <v>6545.1175257731957</v>
      </c>
      <c r="L311" s="65">
        <v>13400.118387374461</v>
      </c>
      <c r="M311" s="65">
        <v>16411.988235294117</v>
      </c>
      <c r="N311" s="65">
        <v>10203.24</v>
      </c>
      <c r="O311" s="65">
        <v>0</v>
      </c>
      <c r="P311" s="65">
        <v>0</v>
      </c>
      <c r="Q311" s="65">
        <v>0</v>
      </c>
      <c r="R311" s="65">
        <v>0</v>
      </c>
      <c r="S311" s="65">
        <v>0</v>
      </c>
      <c r="T311" s="65">
        <v>224222.72739999997</v>
      </c>
      <c r="U311" s="65">
        <v>150038.38344827585</v>
      </c>
      <c r="V311" s="65">
        <v>152338.72</v>
      </c>
      <c r="W311" s="67">
        <f t="shared" si="5"/>
        <v>573160.2949967176</v>
      </c>
      <c r="X311" s="36"/>
      <c r="Z311" s="122"/>
    </row>
    <row r="312" spans="1:26" x14ac:dyDescent="0.2">
      <c r="A312" s="76"/>
      <c r="B312" s="24">
        <v>298</v>
      </c>
      <c r="C312" s="105" t="s">
        <v>935</v>
      </c>
      <c r="D312" s="105" t="s">
        <v>1711</v>
      </c>
      <c r="E312" s="58" t="s">
        <v>936</v>
      </c>
      <c r="F312" s="69" t="s">
        <v>935</v>
      </c>
      <c r="G312" s="69" t="s">
        <v>1711</v>
      </c>
      <c r="H312" s="58" t="s">
        <v>936</v>
      </c>
      <c r="I312" s="104" t="s">
        <v>2874</v>
      </c>
      <c r="J312" s="68" t="s">
        <v>1217</v>
      </c>
      <c r="K312" s="65">
        <v>6545.1175257731957</v>
      </c>
      <c r="L312" s="65">
        <v>7095.6774117647055</v>
      </c>
      <c r="M312" s="65">
        <v>16411.988235294117</v>
      </c>
      <c r="N312" s="65">
        <v>10203.24</v>
      </c>
      <c r="O312" s="65">
        <v>11427.628799999999</v>
      </c>
      <c r="P312" s="65">
        <v>0</v>
      </c>
      <c r="Q312" s="65">
        <v>0</v>
      </c>
      <c r="R312" s="65">
        <v>0</v>
      </c>
      <c r="S312" s="65">
        <v>0</v>
      </c>
      <c r="T312" s="65">
        <v>0</v>
      </c>
      <c r="U312" s="65">
        <v>190537.87899999999</v>
      </c>
      <c r="V312" s="65">
        <v>98205.14</v>
      </c>
      <c r="W312" s="67">
        <f t="shared" si="5"/>
        <v>340426.67097283201</v>
      </c>
      <c r="X312" s="36"/>
      <c r="Z312" s="122"/>
    </row>
    <row r="313" spans="1:26" x14ac:dyDescent="0.2">
      <c r="A313" s="76"/>
      <c r="B313" s="24">
        <v>299</v>
      </c>
      <c r="C313" s="105" t="s">
        <v>945</v>
      </c>
      <c r="D313" s="105" t="s">
        <v>1716</v>
      </c>
      <c r="E313" s="58" t="s">
        <v>946</v>
      </c>
      <c r="F313" s="69" t="s">
        <v>945</v>
      </c>
      <c r="G313" s="69" t="s">
        <v>1716</v>
      </c>
      <c r="H313" s="58" t="s">
        <v>946</v>
      </c>
      <c r="I313" s="104" t="s">
        <v>2845</v>
      </c>
      <c r="J313" s="68" t="s">
        <v>1217</v>
      </c>
      <c r="K313" s="65">
        <v>12872.708223447615</v>
      </c>
      <c r="L313" s="65">
        <v>13400.118387374461</v>
      </c>
      <c r="M313" s="65">
        <v>16411.988235294117</v>
      </c>
      <c r="N313" s="65">
        <v>0</v>
      </c>
      <c r="O313" s="65">
        <v>0</v>
      </c>
      <c r="P313" s="65">
        <v>0</v>
      </c>
      <c r="Q313" s="65">
        <v>0</v>
      </c>
      <c r="R313" s="65">
        <v>0</v>
      </c>
      <c r="S313" s="65">
        <v>78166.666759999993</v>
      </c>
      <c r="T313" s="65">
        <v>67258.08532258065</v>
      </c>
      <c r="U313" s="65">
        <v>67647.658448275863</v>
      </c>
      <c r="V313" s="65">
        <v>0</v>
      </c>
      <c r="W313" s="67">
        <f t="shared" si="5"/>
        <v>255757.2253769727</v>
      </c>
      <c r="X313" s="36"/>
      <c r="Z313" s="122"/>
    </row>
    <row r="314" spans="1:26" x14ac:dyDescent="0.2">
      <c r="A314" s="76"/>
      <c r="B314" s="24">
        <v>300</v>
      </c>
      <c r="C314" s="105" t="s">
        <v>969</v>
      </c>
      <c r="D314" s="105" t="s">
        <v>1727</v>
      </c>
      <c r="E314" s="58" t="s">
        <v>970</v>
      </c>
      <c r="F314" s="69" t="s">
        <v>969</v>
      </c>
      <c r="G314" s="69" t="s">
        <v>1727</v>
      </c>
      <c r="H314" s="58" t="s">
        <v>970</v>
      </c>
      <c r="I314" s="104" t="s">
        <v>2838</v>
      </c>
      <c r="J314" s="68" t="s">
        <v>1217</v>
      </c>
      <c r="K314" s="65">
        <v>12872.708223447615</v>
      </c>
      <c r="L314" s="65">
        <v>6304.4409756097557</v>
      </c>
      <c r="M314" s="65">
        <v>0</v>
      </c>
      <c r="N314" s="65">
        <v>0</v>
      </c>
      <c r="O314" s="65">
        <v>70636.363559999998</v>
      </c>
      <c r="P314" s="65">
        <v>42521.673333333332</v>
      </c>
      <c r="Q314" s="65">
        <v>40179.21032258065</v>
      </c>
      <c r="R314" s="65">
        <v>0</v>
      </c>
      <c r="S314" s="65">
        <v>0</v>
      </c>
      <c r="T314" s="65">
        <v>0</v>
      </c>
      <c r="U314" s="65">
        <v>0</v>
      </c>
      <c r="V314" s="65">
        <v>0</v>
      </c>
      <c r="W314" s="67">
        <f t="shared" si="5"/>
        <v>172514.39641497136</v>
      </c>
      <c r="X314" s="36"/>
      <c r="Z314" s="122"/>
    </row>
    <row r="315" spans="1:26" x14ac:dyDescent="0.2">
      <c r="A315" s="76"/>
      <c r="B315" s="24">
        <v>301</v>
      </c>
      <c r="C315" s="105" t="s">
        <v>941</v>
      </c>
      <c r="D315" s="105" t="s">
        <v>1714</v>
      </c>
      <c r="E315" s="58" t="s">
        <v>942</v>
      </c>
      <c r="F315" s="69" t="s">
        <v>941</v>
      </c>
      <c r="G315" s="69" t="s">
        <v>1714</v>
      </c>
      <c r="H315" s="58" t="s">
        <v>942</v>
      </c>
      <c r="I315" s="104" t="s">
        <v>2973</v>
      </c>
      <c r="J315" s="68" t="s">
        <v>1217</v>
      </c>
      <c r="K315" s="65">
        <v>6545.1175257731957</v>
      </c>
      <c r="L315" s="65">
        <v>7095.6774117647055</v>
      </c>
      <c r="M315" s="65">
        <v>8589.5042352941182</v>
      </c>
      <c r="N315" s="65">
        <v>10203.24</v>
      </c>
      <c r="O315" s="65">
        <v>11427.628799999999</v>
      </c>
      <c r="P315" s="65">
        <v>15871.706666666665</v>
      </c>
      <c r="Q315" s="65">
        <v>0</v>
      </c>
      <c r="R315" s="65">
        <v>0</v>
      </c>
      <c r="S315" s="65">
        <v>0</v>
      </c>
      <c r="T315" s="65">
        <v>0</v>
      </c>
      <c r="U315" s="65">
        <v>0</v>
      </c>
      <c r="V315" s="65">
        <v>0</v>
      </c>
      <c r="W315" s="67">
        <f t="shared" si="5"/>
        <v>59732.874639498681</v>
      </c>
      <c r="X315" s="36"/>
      <c r="Z315" s="122"/>
    </row>
    <row r="316" spans="1:26" x14ac:dyDescent="0.2">
      <c r="A316" s="76"/>
      <c r="B316" s="24">
        <v>302</v>
      </c>
      <c r="C316" s="105" t="s">
        <v>947</v>
      </c>
      <c r="D316" s="105" t="s">
        <v>1717</v>
      </c>
      <c r="E316" s="58" t="s">
        <v>948</v>
      </c>
      <c r="F316" s="69" t="s">
        <v>947</v>
      </c>
      <c r="G316" s="69" t="s">
        <v>1717</v>
      </c>
      <c r="H316" s="58" t="s">
        <v>948</v>
      </c>
      <c r="I316" s="104" t="s">
        <v>2856</v>
      </c>
      <c r="J316" s="68" t="s">
        <v>1217</v>
      </c>
      <c r="K316" s="65">
        <v>12872.708223447615</v>
      </c>
      <c r="L316" s="65">
        <v>13400.118387374461</v>
      </c>
      <c r="M316" s="65">
        <v>16411.988235294117</v>
      </c>
      <c r="N316" s="65">
        <v>0</v>
      </c>
      <c r="O316" s="65">
        <v>0</v>
      </c>
      <c r="P316" s="65">
        <v>0</v>
      </c>
      <c r="Q316" s="65">
        <v>0</v>
      </c>
      <c r="R316" s="65">
        <v>0</v>
      </c>
      <c r="S316" s="65">
        <v>23227.2726</v>
      </c>
      <c r="T316" s="65">
        <v>24375.340322580643</v>
      </c>
      <c r="U316" s="65">
        <v>24764.91344827586</v>
      </c>
      <c r="V316" s="65">
        <v>0</v>
      </c>
      <c r="W316" s="67">
        <f t="shared" si="5"/>
        <v>115052.34121697268</v>
      </c>
      <c r="X316" s="36"/>
      <c r="Z316" s="122"/>
    </row>
    <row r="317" spans="1:26" x14ac:dyDescent="0.2">
      <c r="A317" s="76"/>
      <c r="B317" s="24">
        <v>303</v>
      </c>
      <c r="C317" s="105" t="s">
        <v>983</v>
      </c>
      <c r="D317" s="105" t="s">
        <v>1733</v>
      </c>
      <c r="E317" s="58" t="s">
        <v>984</v>
      </c>
      <c r="F317" s="69" t="s">
        <v>983</v>
      </c>
      <c r="G317" s="69" t="s">
        <v>1733</v>
      </c>
      <c r="H317" s="58" t="s">
        <v>984</v>
      </c>
      <c r="I317" s="104" t="s">
        <v>2874</v>
      </c>
      <c r="J317" s="68" t="s">
        <v>1217</v>
      </c>
      <c r="K317" s="65">
        <v>6545.1175257731957</v>
      </c>
      <c r="L317" s="65">
        <v>7095.6774117647055</v>
      </c>
      <c r="M317" s="65">
        <v>16411.988235294117</v>
      </c>
      <c r="N317" s="65">
        <v>10203.24</v>
      </c>
      <c r="O317" s="65">
        <v>11427.628799999999</v>
      </c>
      <c r="P317" s="65">
        <v>0</v>
      </c>
      <c r="Q317" s="65">
        <v>0</v>
      </c>
      <c r="R317" s="65">
        <v>0</v>
      </c>
      <c r="S317" s="65">
        <v>0</v>
      </c>
      <c r="T317" s="65">
        <v>0</v>
      </c>
      <c r="U317" s="65">
        <v>0</v>
      </c>
      <c r="V317" s="65">
        <v>53338.720000000001</v>
      </c>
      <c r="W317" s="67">
        <f t="shared" si="5"/>
        <v>105022.37197283201</v>
      </c>
      <c r="X317" s="36"/>
      <c r="Z317" s="122"/>
    </row>
    <row r="318" spans="1:26" x14ac:dyDescent="0.2">
      <c r="A318" s="76"/>
      <c r="B318" s="24">
        <v>304</v>
      </c>
      <c r="C318" s="105" t="s">
        <v>965</v>
      </c>
      <c r="D318" s="105" t="s">
        <v>1725</v>
      </c>
      <c r="E318" s="58" t="s">
        <v>966</v>
      </c>
      <c r="F318" s="69" t="s">
        <v>965</v>
      </c>
      <c r="G318" s="69" t="s">
        <v>1725</v>
      </c>
      <c r="H318" s="58" t="s">
        <v>966</v>
      </c>
      <c r="I318" s="104" t="s">
        <v>2845</v>
      </c>
      <c r="J318" s="68" t="s">
        <v>1217</v>
      </c>
      <c r="K318" s="65">
        <v>12872.708223447615</v>
      </c>
      <c r="L318" s="65">
        <v>13400.118387374461</v>
      </c>
      <c r="M318" s="65">
        <v>16411.988235294117</v>
      </c>
      <c r="N318" s="65">
        <v>0</v>
      </c>
      <c r="O318" s="65">
        <v>0</v>
      </c>
      <c r="P318" s="65">
        <v>0</v>
      </c>
      <c r="Q318" s="65">
        <v>0</v>
      </c>
      <c r="R318" s="65">
        <v>0</v>
      </c>
      <c r="S318" s="65">
        <v>40196.969680000002</v>
      </c>
      <c r="T318" s="65">
        <v>43564.510322580645</v>
      </c>
      <c r="U318" s="65">
        <v>43954.083448275858</v>
      </c>
      <c r="V318" s="65">
        <v>0</v>
      </c>
      <c r="W318" s="67">
        <f t="shared" si="5"/>
        <v>170400.37829697269</v>
      </c>
      <c r="X318" s="36"/>
      <c r="Z318" s="122"/>
    </row>
    <row r="319" spans="1:26" x14ac:dyDescent="0.2">
      <c r="A319" s="76"/>
      <c r="B319" s="24">
        <v>305</v>
      </c>
      <c r="C319" s="105" t="s">
        <v>1119</v>
      </c>
      <c r="D319" s="105" t="s">
        <v>1787</v>
      </c>
      <c r="E319" s="58" t="s">
        <v>1120</v>
      </c>
      <c r="F319" s="69" t="s">
        <v>1119</v>
      </c>
      <c r="G319" s="69" t="s">
        <v>1787</v>
      </c>
      <c r="H319" s="58" t="s">
        <v>1120</v>
      </c>
      <c r="I319" s="104" t="s">
        <v>2833</v>
      </c>
      <c r="J319" s="68" t="s">
        <v>1217</v>
      </c>
      <c r="K319" s="65">
        <v>0</v>
      </c>
      <c r="L319" s="65">
        <v>0</v>
      </c>
      <c r="M319" s="65">
        <v>51969.697079999998</v>
      </c>
      <c r="N319" s="65">
        <v>20825.644999999997</v>
      </c>
      <c r="O319" s="65">
        <v>18580.605</v>
      </c>
      <c r="P319" s="65">
        <v>0</v>
      </c>
      <c r="Q319" s="65">
        <v>0</v>
      </c>
      <c r="R319" s="65">
        <v>0</v>
      </c>
      <c r="S319" s="65">
        <v>0</v>
      </c>
      <c r="T319" s="65">
        <v>0</v>
      </c>
      <c r="U319" s="65">
        <v>0</v>
      </c>
      <c r="V319" s="65">
        <v>0</v>
      </c>
      <c r="W319" s="67">
        <f t="shared" si="5"/>
        <v>91375.947079999998</v>
      </c>
      <c r="X319" s="36"/>
      <c r="Z319" s="122"/>
    </row>
    <row r="320" spans="1:26" x14ac:dyDescent="0.2">
      <c r="A320" s="76"/>
      <c r="B320" s="24">
        <v>306</v>
      </c>
      <c r="C320" s="105" t="s">
        <v>875</v>
      </c>
      <c r="D320" s="105" t="s">
        <v>1682</v>
      </c>
      <c r="E320" s="58" t="s">
        <v>876</v>
      </c>
      <c r="F320" s="69" t="s">
        <v>875</v>
      </c>
      <c r="G320" s="69" t="s">
        <v>1682</v>
      </c>
      <c r="H320" s="58" t="s">
        <v>876</v>
      </c>
      <c r="I320" s="104" t="s">
        <v>2827</v>
      </c>
      <c r="J320" s="68" t="s">
        <v>1217</v>
      </c>
      <c r="K320" s="65">
        <v>28009.845000000001</v>
      </c>
      <c r="L320" s="65">
        <v>0</v>
      </c>
      <c r="M320" s="65">
        <v>0</v>
      </c>
      <c r="N320" s="65">
        <v>0</v>
      </c>
      <c r="O320" s="65">
        <v>0</v>
      </c>
      <c r="P320" s="65">
        <v>0</v>
      </c>
      <c r="Q320" s="65">
        <v>0</v>
      </c>
      <c r="R320" s="65">
        <v>0</v>
      </c>
      <c r="S320" s="65">
        <v>0</v>
      </c>
      <c r="T320" s="65">
        <v>0</v>
      </c>
      <c r="U320" s="65">
        <v>0</v>
      </c>
      <c r="V320" s="65">
        <v>0</v>
      </c>
      <c r="W320" s="67">
        <f t="shared" si="5"/>
        <v>28009.845000000001</v>
      </c>
      <c r="X320" s="36"/>
      <c r="Z320" s="122"/>
    </row>
    <row r="321" spans="1:26" x14ac:dyDescent="0.2">
      <c r="A321" s="76"/>
      <c r="B321" s="24">
        <v>307</v>
      </c>
      <c r="C321" s="105" t="s">
        <v>1035</v>
      </c>
      <c r="D321" s="105" t="s">
        <v>1753</v>
      </c>
      <c r="E321" s="58" t="s">
        <v>1036</v>
      </c>
      <c r="F321" s="69" t="s">
        <v>1035</v>
      </c>
      <c r="G321" s="69" t="s">
        <v>1753</v>
      </c>
      <c r="H321" s="58" t="s">
        <v>1036</v>
      </c>
      <c r="I321" s="104" t="s">
        <v>2973</v>
      </c>
      <c r="J321" s="68" t="s">
        <v>1217</v>
      </c>
      <c r="K321" s="65">
        <v>6545.1175257731957</v>
      </c>
      <c r="L321" s="65">
        <v>7095.6774117647055</v>
      </c>
      <c r="M321" s="65">
        <v>8589.5042352941182</v>
      </c>
      <c r="N321" s="65">
        <v>0</v>
      </c>
      <c r="O321" s="65">
        <v>11427.628799999999</v>
      </c>
      <c r="P321" s="65">
        <v>15871.706666666665</v>
      </c>
      <c r="Q321" s="65">
        <v>17005.400000000001</v>
      </c>
      <c r="R321" s="65">
        <v>0</v>
      </c>
      <c r="S321" s="65">
        <v>0</v>
      </c>
      <c r="T321" s="65">
        <v>0</v>
      </c>
      <c r="U321" s="65">
        <v>0</v>
      </c>
      <c r="V321" s="65">
        <v>0</v>
      </c>
      <c r="W321" s="67">
        <f t="shared" si="5"/>
        <v>66535.034639498685</v>
      </c>
      <c r="X321" s="36"/>
      <c r="Z321" s="122"/>
    </row>
    <row r="322" spans="1:26" x14ac:dyDescent="0.2">
      <c r="A322" s="76"/>
      <c r="B322" s="24">
        <v>308</v>
      </c>
      <c r="C322" s="105" t="s">
        <v>1047</v>
      </c>
      <c r="D322" s="105" t="s">
        <v>1758</v>
      </c>
      <c r="E322" s="58" t="s">
        <v>1048</v>
      </c>
      <c r="F322" s="69" t="s">
        <v>1047</v>
      </c>
      <c r="G322" s="69" t="s">
        <v>1758</v>
      </c>
      <c r="H322" s="58" t="s">
        <v>1048</v>
      </c>
      <c r="I322" s="104" t="s">
        <v>2962</v>
      </c>
      <c r="J322" s="68" t="s">
        <v>1217</v>
      </c>
      <c r="K322" s="65">
        <v>12872.708223447615</v>
      </c>
      <c r="L322" s="65">
        <v>6304.4409756097557</v>
      </c>
      <c r="M322" s="65">
        <v>0</v>
      </c>
      <c r="N322" s="65">
        <v>0</v>
      </c>
      <c r="O322" s="65">
        <v>0</v>
      </c>
      <c r="P322" s="65">
        <v>121174.24256</v>
      </c>
      <c r="Q322" s="65">
        <v>52739.993333333332</v>
      </c>
      <c r="R322" s="65">
        <v>50397.530322580649</v>
      </c>
      <c r="S322" s="65">
        <v>0</v>
      </c>
      <c r="T322" s="65">
        <v>0</v>
      </c>
      <c r="U322" s="65">
        <v>0</v>
      </c>
      <c r="V322" s="65">
        <v>0</v>
      </c>
      <c r="W322" s="67">
        <f t="shared" si="5"/>
        <v>243488.91541497136</v>
      </c>
      <c r="X322" s="36"/>
      <c r="Z322" s="122"/>
    </row>
    <row r="323" spans="1:26" x14ac:dyDescent="0.2">
      <c r="A323" s="76"/>
      <c r="B323" s="24">
        <v>309</v>
      </c>
      <c r="C323" s="105" t="s">
        <v>1183</v>
      </c>
      <c r="D323" s="105" t="s">
        <v>1810</v>
      </c>
      <c r="E323" s="58" t="s">
        <v>1184</v>
      </c>
      <c r="F323" s="69" t="s">
        <v>1183</v>
      </c>
      <c r="G323" s="69" t="s">
        <v>1810</v>
      </c>
      <c r="H323" s="58" t="s">
        <v>1184</v>
      </c>
      <c r="I323" s="104" t="s">
        <v>2874</v>
      </c>
      <c r="J323" s="68" t="s">
        <v>1217</v>
      </c>
      <c r="K323" s="65">
        <v>6545.1175257731957</v>
      </c>
      <c r="L323" s="65">
        <v>7095.6774117647055</v>
      </c>
      <c r="M323" s="65">
        <v>16411.988235294117</v>
      </c>
      <c r="N323" s="65">
        <v>10203.24</v>
      </c>
      <c r="O323" s="65">
        <v>11427.628799999999</v>
      </c>
      <c r="P323" s="65">
        <v>0</v>
      </c>
      <c r="Q323" s="65">
        <v>0</v>
      </c>
      <c r="R323" s="65">
        <v>0</v>
      </c>
      <c r="S323" s="65">
        <v>0</v>
      </c>
      <c r="T323" s="65">
        <v>0</v>
      </c>
      <c r="U323" s="65">
        <v>46348.484839999997</v>
      </c>
      <c r="V323" s="65">
        <v>38938.720000000001</v>
      </c>
      <c r="W323" s="67">
        <f t="shared" si="5"/>
        <v>136970.856812832</v>
      </c>
      <c r="X323" s="36"/>
      <c r="Z323" s="122"/>
    </row>
    <row r="324" spans="1:26" x14ac:dyDescent="0.2">
      <c r="A324" s="76"/>
      <c r="B324" s="24">
        <v>310</v>
      </c>
      <c r="C324" s="105" t="s">
        <v>1179</v>
      </c>
      <c r="D324" s="105" t="s">
        <v>1809</v>
      </c>
      <c r="E324" s="58" t="s">
        <v>1180</v>
      </c>
      <c r="F324" s="69" t="s">
        <v>1179</v>
      </c>
      <c r="G324" s="69" t="s">
        <v>1809</v>
      </c>
      <c r="H324" s="58" t="s">
        <v>1180</v>
      </c>
      <c r="I324" s="104" t="s">
        <v>2838</v>
      </c>
      <c r="J324" s="68" t="s">
        <v>1217</v>
      </c>
      <c r="K324" s="65">
        <v>12872.708223447615</v>
      </c>
      <c r="L324" s="65">
        <v>6304.4409756097557</v>
      </c>
      <c r="M324" s="65">
        <v>0</v>
      </c>
      <c r="N324" s="65">
        <v>0</v>
      </c>
      <c r="O324" s="65">
        <v>28318.181920000003</v>
      </c>
      <c r="P324" s="65">
        <v>0</v>
      </c>
      <c r="Q324" s="65">
        <v>22662.173333333332</v>
      </c>
      <c r="R324" s="65">
        <v>20319.710322580646</v>
      </c>
      <c r="S324" s="65">
        <v>0</v>
      </c>
      <c r="T324" s="65">
        <v>0</v>
      </c>
      <c r="U324" s="65">
        <v>0</v>
      </c>
      <c r="V324" s="65">
        <v>0</v>
      </c>
      <c r="W324" s="67">
        <f t="shared" si="5"/>
        <v>90477.214774971362</v>
      </c>
      <c r="X324" s="36"/>
      <c r="Z324" s="122"/>
    </row>
    <row r="325" spans="1:26" x14ac:dyDescent="0.2">
      <c r="A325" s="76"/>
      <c r="B325" s="24">
        <v>311</v>
      </c>
      <c r="C325" s="105" t="s">
        <v>1069</v>
      </c>
      <c r="D325" s="105" t="s">
        <v>1766</v>
      </c>
      <c r="E325" s="58" t="s">
        <v>1070</v>
      </c>
      <c r="F325" s="69" t="s">
        <v>1069</v>
      </c>
      <c r="G325" s="69" t="s">
        <v>1766</v>
      </c>
      <c r="H325" s="58" t="s">
        <v>1070</v>
      </c>
      <c r="I325" s="104" t="s">
        <v>2856</v>
      </c>
      <c r="J325" s="68" t="s">
        <v>1217</v>
      </c>
      <c r="K325" s="65">
        <v>6545.1175257731957</v>
      </c>
      <c r="L325" s="65">
        <v>13400.118387374461</v>
      </c>
      <c r="M325" s="65">
        <v>16411.988235294117</v>
      </c>
      <c r="N325" s="65">
        <v>10203.24</v>
      </c>
      <c r="O325" s="65">
        <v>0</v>
      </c>
      <c r="P325" s="65">
        <v>0</v>
      </c>
      <c r="Q325" s="65">
        <v>0</v>
      </c>
      <c r="R325" s="65">
        <v>0</v>
      </c>
      <c r="S325" s="65">
        <v>53772.727400000003</v>
      </c>
      <c r="T325" s="65">
        <v>33446.963448275863</v>
      </c>
      <c r="U325" s="65">
        <v>35748</v>
      </c>
      <c r="V325" s="65">
        <v>0</v>
      </c>
      <c r="W325" s="67">
        <f t="shared" si="5"/>
        <v>169528.15499671764</v>
      </c>
      <c r="X325" s="36"/>
      <c r="Z325" s="122"/>
    </row>
    <row r="326" spans="1:26" x14ac:dyDescent="0.2">
      <c r="A326" s="76"/>
      <c r="B326" s="24">
        <v>312</v>
      </c>
      <c r="C326" s="105" t="s">
        <v>1025</v>
      </c>
      <c r="D326" s="105" t="s">
        <v>1749</v>
      </c>
      <c r="E326" s="58" t="s">
        <v>1026</v>
      </c>
      <c r="F326" s="69" t="s">
        <v>1025</v>
      </c>
      <c r="G326" s="69" t="s">
        <v>1749</v>
      </c>
      <c r="H326" s="58" t="s">
        <v>1026</v>
      </c>
      <c r="I326" s="104" t="s">
        <v>2845</v>
      </c>
      <c r="J326" s="68" t="s">
        <v>1217</v>
      </c>
      <c r="K326" s="65">
        <v>12872.708223447615</v>
      </c>
      <c r="L326" s="65">
        <v>13400.118387374461</v>
      </c>
      <c r="M326" s="65">
        <v>16411.988235294117</v>
      </c>
      <c r="N326" s="65">
        <v>0</v>
      </c>
      <c r="O326" s="65">
        <v>0</v>
      </c>
      <c r="P326" s="65">
        <v>0</v>
      </c>
      <c r="Q326" s="65">
        <v>0</v>
      </c>
      <c r="R326" s="65">
        <v>0</v>
      </c>
      <c r="S326" s="65">
        <v>120983.33324000001</v>
      </c>
      <c r="T326" s="65">
        <v>175933.26032258067</v>
      </c>
      <c r="U326" s="65">
        <v>176322.83344827587</v>
      </c>
      <c r="V326" s="65">
        <v>0</v>
      </c>
      <c r="W326" s="67">
        <f t="shared" si="5"/>
        <v>515924.24185697275</v>
      </c>
      <c r="X326" s="36"/>
      <c r="Z326" s="122"/>
    </row>
    <row r="327" spans="1:26" x14ac:dyDescent="0.2">
      <c r="A327" s="76"/>
      <c r="B327" s="24">
        <v>313</v>
      </c>
      <c r="C327" s="105" t="s">
        <v>1199</v>
      </c>
      <c r="D327" s="105" t="s">
        <v>1818</v>
      </c>
      <c r="E327" s="58" t="s">
        <v>1200</v>
      </c>
      <c r="F327" s="69" t="s">
        <v>1199</v>
      </c>
      <c r="G327" s="69" t="s">
        <v>1818</v>
      </c>
      <c r="H327" s="58" t="s">
        <v>1200</v>
      </c>
      <c r="I327" s="104" t="s">
        <v>2874</v>
      </c>
      <c r="J327" s="68" t="s">
        <v>1217</v>
      </c>
      <c r="K327" s="65">
        <v>6545.1175257731957</v>
      </c>
      <c r="L327" s="65">
        <v>7095.6774117647055</v>
      </c>
      <c r="M327" s="65">
        <v>16411.988235294117</v>
      </c>
      <c r="N327" s="65">
        <v>10203.24</v>
      </c>
      <c r="O327" s="65">
        <v>11427.628799999999</v>
      </c>
      <c r="P327" s="65">
        <v>0</v>
      </c>
      <c r="Q327" s="65">
        <v>0</v>
      </c>
      <c r="R327" s="65">
        <v>0</v>
      </c>
      <c r="S327" s="65">
        <v>0</v>
      </c>
      <c r="T327" s="65">
        <v>0</v>
      </c>
      <c r="U327" s="65">
        <v>55098.484839999997</v>
      </c>
      <c r="V327" s="65">
        <v>44338.720000000001</v>
      </c>
      <c r="W327" s="67">
        <f t="shared" si="5"/>
        <v>151120.856812832</v>
      </c>
      <c r="X327" s="36"/>
      <c r="Z327" s="122"/>
    </row>
    <row r="328" spans="1:26" x14ac:dyDescent="0.2">
      <c r="A328" s="76"/>
      <c r="B328" s="24">
        <v>314</v>
      </c>
      <c r="C328" s="105" t="s">
        <v>993</v>
      </c>
      <c r="D328" s="105" t="s">
        <v>1737</v>
      </c>
      <c r="E328" s="58" t="s">
        <v>994</v>
      </c>
      <c r="F328" s="69" t="s">
        <v>993</v>
      </c>
      <c r="G328" s="69" t="s">
        <v>1737</v>
      </c>
      <c r="H328" s="58" t="s">
        <v>994</v>
      </c>
      <c r="I328" s="104" t="s">
        <v>3139</v>
      </c>
      <c r="J328" s="68" t="s">
        <v>1217</v>
      </c>
      <c r="K328" s="65">
        <v>0</v>
      </c>
      <c r="L328" s="65">
        <v>0</v>
      </c>
      <c r="M328" s="65">
        <v>248022.7274</v>
      </c>
      <c r="N328" s="65">
        <v>58075.195</v>
      </c>
      <c r="O328" s="65">
        <v>55830.154999999999</v>
      </c>
      <c r="P328" s="65">
        <v>0</v>
      </c>
      <c r="Q328" s="65">
        <v>0</v>
      </c>
      <c r="R328" s="65">
        <v>0</v>
      </c>
      <c r="S328" s="65">
        <v>0</v>
      </c>
      <c r="T328" s="65">
        <v>0</v>
      </c>
      <c r="U328" s="65">
        <v>0</v>
      </c>
      <c r="V328" s="65">
        <v>0</v>
      </c>
      <c r="W328" s="67">
        <f t="shared" si="5"/>
        <v>361928.07739999995</v>
      </c>
      <c r="X328" s="36"/>
      <c r="Z328" s="122"/>
    </row>
    <row r="329" spans="1:26" x14ac:dyDescent="0.2">
      <c r="A329" s="76"/>
      <c r="B329" s="24">
        <v>315</v>
      </c>
      <c r="C329" s="105" t="s">
        <v>1007</v>
      </c>
      <c r="D329" s="105" t="s">
        <v>1743</v>
      </c>
      <c r="E329" s="58" t="s">
        <v>1008</v>
      </c>
      <c r="F329" s="69" t="s">
        <v>1007</v>
      </c>
      <c r="G329" s="69" t="s">
        <v>1743</v>
      </c>
      <c r="H329" s="58" t="s">
        <v>1008</v>
      </c>
      <c r="I329" s="104" t="s">
        <v>2845</v>
      </c>
      <c r="J329" s="68" t="s">
        <v>1217</v>
      </c>
      <c r="K329" s="65">
        <v>6545.1175257731957</v>
      </c>
      <c r="L329" s="65">
        <v>13400.118387374461</v>
      </c>
      <c r="M329" s="65">
        <v>16411.988235294117</v>
      </c>
      <c r="N329" s="65">
        <v>10203.24</v>
      </c>
      <c r="O329" s="65">
        <v>0</v>
      </c>
      <c r="P329" s="65">
        <v>0</v>
      </c>
      <c r="Q329" s="65">
        <v>0</v>
      </c>
      <c r="R329" s="65">
        <v>0</v>
      </c>
      <c r="S329" s="65">
        <v>161795.45452</v>
      </c>
      <c r="T329" s="65">
        <v>0</v>
      </c>
      <c r="U329" s="65">
        <v>110438.38344827587</v>
      </c>
      <c r="V329" s="65">
        <v>112738.72</v>
      </c>
      <c r="W329" s="67">
        <f t="shared" si="5"/>
        <v>431533.02211671765</v>
      </c>
      <c r="X329" s="36"/>
      <c r="Z329" s="122"/>
    </row>
    <row r="330" spans="1:26" x14ac:dyDescent="0.2">
      <c r="A330" s="76"/>
      <c r="B330" s="24">
        <v>316</v>
      </c>
      <c r="C330" s="105" t="s">
        <v>961</v>
      </c>
      <c r="D330" s="105" t="s">
        <v>1723</v>
      </c>
      <c r="E330" s="58" t="s">
        <v>962</v>
      </c>
      <c r="F330" s="69" t="s">
        <v>961</v>
      </c>
      <c r="G330" s="69" t="s">
        <v>1723</v>
      </c>
      <c r="H330" s="58" t="s">
        <v>962</v>
      </c>
      <c r="I330" s="104" t="s">
        <v>2874</v>
      </c>
      <c r="J330" s="68" t="s">
        <v>1217</v>
      </c>
      <c r="K330" s="65">
        <v>6545.1175257731957</v>
      </c>
      <c r="L330" s="65">
        <v>7095.6774117647055</v>
      </c>
      <c r="M330" s="65">
        <v>16411.988235294117</v>
      </c>
      <c r="N330" s="65">
        <v>10203.24</v>
      </c>
      <c r="O330" s="65">
        <v>11427.628799999999</v>
      </c>
      <c r="P330" s="65">
        <v>0</v>
      </c>
      <c r="Q330" s="65">
        <v>0</v>
      </c>
      <c r="R330" s="65">
        <v>0</v>
      </c>
      <c r="S330" s="65">
        <v>0</v>
      </c>
      <c r="T330" s="65">
        <v>0</v>
      </c>
      <c r="U330" s="65">
        <v>77000</v>
      </c>
      <c r="V330" s="65">
        <v>94738.72</v>
      </c>
      <c r="W330" s="67">
        <f t="shared" si="5"/>
        <v>223422.37197283201</v>
      </c>
      <c r="X330" s="36"/>
      <c r="Z330" s="122"/>
    </row>
    <row r="331" spans="1:26" x14ac:dyDescent="0.2">
      <c r="A331" s="76"/>
      <c r="B331" s="24">
        <v>317</v>
      </c>
      <c r="C331" s="105" t="s">
        <v>1193</v>
      </c>
      <c r="D331" s="105" t="s">
        <v>1815</v>
      </c>
      <c r="E331" s="58" t="s">
        <v>1194</v>
      </c>
      <c r="F331" s="69" t="s">
        <v>1193</v>
      </c>
      <c r="G331" s="69" t="s">
        <v>1815</v>
      </c>
      <c r="H331" s="58" t="s">
        <v>1194</v>
      </c>
      <c r="I331" s="104" t="s">
        <v>2845</v>
      </c>
      <c r="J331" s="68" t="s">
        <v>1217</v>
      </c>
      <c r="K331" s="65">
        <v>6545.1175257731957</v>
      </c>
      <c r="L331" s="65">
        <v>7095.6774117647055</v>
      </c>
      <c r="M331" s="65">
        <v>8589.5042352941182</v>
      </c>
      <c r="N331" s="65">
        <v>0</v>
      </c>
      <c r="O331" s="65">
        <v>0</v>
      </c>
      <c r="P331" s="65">
        <v>0</v>
      </c>
      <c r="Q331" s="65">
        <v>0</v>
      </c>
      <c r="R331" s="65">
        <v>0</v>
      </c>
      <c r="S331" s="65">
        <v>0</v>
      </c>
      <c r="T331" s="65">
        <v>12367.563636363637</v>
      </c>
      <c r="U331" s="65">
        <v>15115.911111111112</v>
      </c>
      <c r="V331" s="65">
        <v>15871.706666666665</v>
      </c>
      <c r="W331" s="67">
        <f t="shared" si="5"/>
        <v>65585.480586973426</v>
      </c>
      <c r="X331" s="36"/>
      <c r="Z331" s="122"/>
    </row>
    <row r="332" spans="1:26" x14ac:dyDescent="0.2">
      <c r="A332" s="76"/>
      <c r="B332" s="24">
        <v>318</v>
      </c>
      <c r="C332" s="105" t="s">
        <v>1049</v>
      </c>
      <c r="D332" s="105" t="s">
        <v>1759</v>
      </c>
      <c r="E332" s="58" t="s">
        <v>1050</v>
      </c>
      <c r="F332" s="69" t="s">
        <v>1049</v>
      </c>
      <c r="G332" s="69" t="s">
        <v>1759</v>
      </c>
      <c r="H332" s="58" t="s">
        <v>1050</v>
      </c>
      <c r="I332" s="104" t="s">
        <v>3139</v>
      </c>
      <c r="J332" s="68" t="s">
        <v>1217</v>
      </c>
      <c r="K332" s="65">
        <v>6327.5906976744191</v>
      </c>
      <c r="L332" s="65">
        <v>0</v>
      </c>
      <c r="M332" s="65">
        <v>0</v>
      </c>
      <c r="N332" s="65">
        <v>158825.75744000002</v>
      </c>
      <c r="O332" s="65">
        <v>51279.8298125</v>
      </c>
      <c r="P332" s="65">
        <v>53177.423145833331</v>
      </c>
      <c r="Q332" s="65">
        <v>0</v>
      </c>
      <c r="R332" s="65">
        <v>0</v>
      </c>
      <c r="S332" s="65">
        <v>0</v>
      </c>
      <c r="T332" s="65">
        <v>0</v>
      </c>
      <c r="U332" s="65">
        <v>0</v>
      </c>
      <c r="V332" s="65">
        <v>0</v>
      </c>
      <c r="W332" s="67">
        <f t="shared" si="5"/>
        <v>269610.60109600774</v>
      </c>
      <c r="X332" s="36"/>
      <c r="Z332" s="122"/>
    </row>
    <row r="333" spans="1:26" x14ac:dyDescent="0.2">
      <c r="A333" s="76"/>
      <c r="B333" s="24">
        <v>319</v>
      </c>
      <c r="C333" s="105" t="s">
        <v>957</v>
      </c>
      <c r="D333" s="105" t="s">
        <v>1722</v>
      </c>
      <c r="E333" s="58" t="s">
        <v>958</v>
      </c>
      <c r="F333" s="69" t="s">
        <v>957</v>
      </c>
      <c r="G333" s="69" t="s">
        <v>1722</v>
      </c>
      <c r="H333" s="58" t="s">
        <v>958</v>
      </c>
      <c r="I333" s="104" t="s">
        <v>3044</v>
      </c>
      <c r="J333" s="68" t="s">
        <v>1217</v>
      </c>
      <c r="K333" s="65">
        <v>6545.1175257731957</v>
      </c>
      <c r="L333" s="65">
        <v>7095.6774117647055</v>
      </c>
      <c r="M333" s="65">
        <v>8589.5042352941182</v>
      </c>
      <c r="N333" s="65">
        <v>0</v>
      </c>
      <c r="O333" s="65">
        <v>0</v>
      </c>
      <c r="P333" s="65">
        <v>0</v>
      </c>
      <c r="Q333" s="65">
        <v>17005.400000000001</v>
      </c>
      <c r="R333" s="65">
        <v>24069.181538461537</v>
      </c>
      <c r="S333" s="65">
        <v>31743.41333333333</v>
      </c>
      <c r="T333" s="65">
        <v>0</v>
      </c>
      <c r="U333" s="65">
        <v>0</v>
      </c>
      <c r="V333" s="65">
        <v>0</v>
      </c>
      <c r="W333" s="67">
        <f t="shared" si="5"/>
        <v>95048.294044626891</v>
      </c>
      <c r="X333" s="36"/>
      <c r="Z333" s="122"/>
    </row>
    <row r="334" spans="1:26" x14ac:dyDescent="0.2">
      <c r="A334" s="76"/>
      <c r="B334" s="24">
        <v>320</v>
      </c>
      <c r="C334" s="105" t="s">
        <v>943</v>
      </c>
      <c r="D334" s="105" t="s">
        <v>1715</v>
      </c>
      <c r="E334" s="58" t="s">
        <v>944</v>
      </c>
      <c r="F334" s="69" t="s">
        <v>943</v>
      </c>
      <c r="G334" s="69" t="s">
        <v>1715</v>
      </c>
      <c r="H334" s="58" t="s">
        <v>944</v>
      </c>
      <c r="I334" s="104" t="s">
        <v>2856</v>
      </c>
      <c r="J334" s="68" t="s">
        <v>1217</v>
      </c>
      <c r="K334" s="65">
        <v>12872.708223447615</v>
      </c>
      <c r="L334" s="65">
        <v>13400.118387374461</v>
      </c>
      <c r="M334" s="65">
        <v>16411.988235294117</v>
      </c>
      <c r="N334" s="65">
        <v>0</v>
      </c>
      <c r="O334" s="65">
        <v>0</v>
      </c>
      <c r="P334" s="65">
        <v>0</v>
      </c>
      <c r="Q334" s="65">
        <v>0</v>
      </c>
      <c r="R334" s="65">
        <v>0</v>
      </c>
      <c r="S334" s="65">
        <v>74984.848400000003</v>
      </c>
      <c r="T334" s="65">
        <v>54248.810322580648</v>
      </c>
      <c r="U334" s="65">
        <v>54638.383448275861</v>
      </c>
      <c r="V334" s="65">
        <v>0</v>
      </c>
      <c r="W334" s="67">
        <f t="shared" ref="W334:W542" si="6">SUM(K334:V334)</f>
        <v>226556.8570169727</v>
      </c>
      <c r="X334" s="36"/>
      <c r="Z334" s="122"/>
    </row>
    <row r="335" spans="1:26" x14ac:dyDescent="0.2">
      <c r="A335" s="76"/>
      <c r="B335" s="24">
        <v>321</v>
      </c>
      <c r="C335" s="105" t="s">
        <v>949</v>
      </c>
      <c r="D335" s="105" t="s">
        <v>1718</v>
      </c>
      <c r="E335" s="58" t="s">
        <v>950</v>
      </c>
      <c r="F335" s="69" t="s">
        <v>949</v>
      </c>
      <c r="G335" s="69" t="s">
        <v>1718</v>
      </c>
      <c r="H335" s="58" t="s">
        <v>950</v>
      </c>
      <c r="I335" s="104" t="s">
        <v>3044</v>
      </c>
      <c r="J335" s="68" t="s">
        <v>1217</v>
      </c>
      <c r="K335" s="65">
        <v>6545.1175257731957</v>
      </c>
      <c r="L335" s="65">
        <v>7095.6774117647055</v>
      </c>
      <c r="M335" s="65">
        <v>8589.5042352941182</v>
      </c>
      <c r="N335" s="65">
        <v>0</v>
      </c>
      <c r="O335" s="65">
        <v>0</v>
      </c>
      <c r="P335" s="65">
        <v>0</v>
      </c>
      <c r="Q335" s="65">
        <v>0</v>
      </c>
      <c r="R335" s="65">
        <v>0</v>
      </c>
      <c r="S335" s="65">
        <v>0</v>
      </c>
      <c r="T335" s="65">
        <v>12367.563636363637</v>
      </c>
      <c r="U335" s="65">
        <v>15115.911111111112</v>
      </c>
      <c r="V335" s="65">
        <v>15871.706666666665</v>
      </c>
      <c r="W335" s="67">
        <f t="shared" si="6"/>
        <v>65585.480586973426</v>
      </c>
      <c r="X335" s="36"/>
      <c r="Z335" s="122"/>
    </row>
    <row r="336" spans="1:26" x14ac:dyDescent="0.2">
      <c r="A336" s="76"/>
      <c r="B336" s="24">
        <v>322</v>
      </c>
      <c r="C336" s="105" t="s">
        <v>865</v>
      </c>
      <c r="D336" s="105" t="s">
        <v>1677</v>
      </c>
      <c r="E336" s="58" t="s">
        <v>866</v>
      </c>
      <c r="F336" s="69" t="s">
        <v>865</v>
      </c>
      <c r="G336" s="69" t="s">
        <v>1677</v>
      </c>
      <c r="H336" s="58" t="s">
        <v>866</v>
      </c>
      <c r="I336" s="104" t="s">
        <v>2840</v>
      </c>
      <c r="J336" s="68" t="s">
        <v>1217</v>
      </c>
      <c r="K336" s="65">
        <v>6327.5906976744191</v>
      </c>
      <c r="L336" s="65">
        <v>0</v>
      </c>
      <c r="M336" s="65">
        <v>0</v>
      </c>
      <c r="N336" s="65">
        <v>0</v>
      </c>
      <c r="O336" s="65">
        <v>0</v>
      </c>
      <c r="P336" s="65">
        <v>0</v>
      </c>
      <c r="Q336" s="65">
        <v>198800</v>
      </c>
      <c r="R336" s="65">
        <v>41093.68</v>
      </c>
      <c r="S336" s="65">
        <v>42991.273333333331</v>
      </c>
      <c r="T336" s="65">
        <v>0</v>
      </c>
      <c r="U336" s="65">
        <v>0</v>
      </c>
      <c r="V336" s="65">
        <v>0</v>
      </c>
      <c r="W336" s="67">
        <f t="shared" si="6"/>
        <v>289212.54403100774</v>
      </c>
      <c r="X336" s="36"/>
      <c r="Z336" s="122"/>
    </row>
    <row r="337" spans="1:26" x14ac:dyDescent="0.2">
      <c r="A337" s="76"/>
      <c r="B337" s="24">
        <v>323</v>
      </c>
      <c r="C337" s="105" t="s">
        <v>1077</v>
      </c>
      <c r="D337" s="105" t="s">
        <v>1784</v>
      </c>
      <c r="E337" s="58" t="s">
        <v>1112</v>
      </c>
      <c r="F337" s="69" t="s">
        <v>1077</v>
      </c>
      <c r="G337" s="69" t="s">
        <v>1784</v>
      </c>
      <c r="H337" s="58" t="s">
        <v>1112</v>
      </c>
      <c r="I337" s="104" t="s">
        <v>2973</v>
      </c>
      <c r="J337" s="68" t="s">
        <v>1217</v>
      </c>
      <c r="K337" s="65">
        <v>6545.1175257731957</v>
      </c>
      <c r="L337" s="65">
        <v>7095.6774117647055</v>
      </c>
      <c r="M337" s="65">
        <v>8589.5042352941182</v>
      </c>
      <c r="N337" s="65">
        <v>0</v>
      </c>
      <c r="O337" s="65">
        <v>0</v>
      </c>
      <c r="P337" s="65">
        <v>15871.706666666665</v>
      </c>
      <c r="Q337" s="65">
        <v>17005.400000000001</v>
      </c>
      <c r="R337" s="65">
        <v>24069.181538461537</v>
      </c>
      <c r="S337" s="65">
        <v>0</v>
      </c>
      <c r="T337" s="65">
        <v>0</v>
      </c>
      <c r="U337" s="65">
        <v>0</v>
      </c>
      <c r="V337" s="65">
        <v>0</v>
      </c>
      <c r="W337" s="67">
        <f t="shared" si="6"/>
        <v>79176.587377960226</v>
      </c>
      <c r="X337" s="36"/>
      <c r="Z337" s="122"/>
    </row>
    <row r="338" spans="1:26" x14ac:dyDescent="0.2">
      <c r="A338" s="76"/>
      <c r="B338" s="24">
        <v>324</v>
      </c>
      <c r="C338" s="105" t="s">
        <v>1057</v>
      </c>
      <c r="D338" s="105" t="s">
        <v>1762</v>
      </c>
      <c r="E338" s="58" t="s">
        <v>1058</v>
      </c>
      <c r="F338" s="69" t="s">
        <v>1057</v>
      </c>
      <c r="G338" s="69" t="s">
        <v>1762</v>
      </c>
      <c r="H338" s="58" t="s">
        <v>1058</v>
      </c>
      <c r="I338" s="104" t="s">
        <v>2856</v>
      </c>
      <c r="J338" s="68" t="s">
        <v>1217</v>
      </c>
      <c r="K338" s="65">
        <v>12872.708223447615</v>
      </c>
      <c r="L338" s="65">
        <v>13400.118387374461</v>
      </c>
      <c r="M338" s="65">
        <v>16411.988235294117</v>
      </c>
      <c r="N338" s="65">
        <v>0</v>
      </c>
      <c r="O338" s="65">
        <v>0</v>
      </c>
      <c r="P338" s="65">
        <v>0</v>
      </c>
      <c r="Q338" s="65">
        <v>0</v>
      </c>
      <c r="R338" s="65">
        <v>0</v>
      </c>
      <c r="S338" s="65">
        <v>34310.606120000004</v>
      </c>
      <c r="T338" s="65">
        <v>27248.810322580644</v>
      </c>
      <c r="U338" s="65">
        <v>27638.383448275861</v>
      </c>
      <c r="V338" s="65">
        <v>0</v>
      </c>
      <c r="W338" s="67">
        <f t="shared" si="6"/>
        <v>131882.6147369727</v>
      </c>
      <c r="X338" s="36"/>
      <c r="Z338" s="122"/>
    </row>
    <row r="339" spans="1:26" x14ac:dyDescent="0.2">
      <c r="A339" s="76"/>
      <c r="B339" s="24">
        <v>325</v>
      </c>
      <c r="C339" s="105" t="s">
        <v>1009</v>
      </c>
      <c r="D339" s="105" t="s">
        <v>1789</v>
      </c>
      <c r="E339" s="58" t="s">
        <v>1124</v>
      </c>
      <c r="F339" s="69" t="s">
        <v>1009</v>
      </c>
      <c r="G339" s="69" t="s">
        <v>1789</v>
      </c>
      <c r="H339" s="58" t="s">
        <v>1124</v>
      </c>
      <c r="I339" s="104" t="s">
        <v>2874</v>
      </c>
      <c r="J339" s="68" t="s">
        <v>1217</v>
      </c>
      <c r="K339" s="65">
        <v>6545.1175257731957</v>
      </c>
      <c r="L339" s="65">
        <v>7095.6774117647055</v>
      </c>
      <c r="M339" s="65">
        <v>16411.988235294117</v>
      </c>
      <c r="N339" s="65">
        <v>10203.24</v>
      </c>
      <c r="O339" s="65">
        <v>11427.628799999999</v>
      </c>
      <c r="P339" s="65">
        <v>0</v>
      </c>
      <c r="Q339" s="65">
        <v>0</v>
      </c>
      <c r="R339" s="65">
        <v>0</v>
      </c>
      <c r="S339" s="65">
        <v>0</v>
      </c>
      <c r="T339" s="65">
        <v>0</v>
      </c>
      <c r="U339" s="65">
        <v>136181.81808</v>
      </c>
      <c r="V339" s="65">
        <v>94674.445000000007</v>
      </c>
      <c r="W339" s="67">
        <f t="shared" si="6"/>
        <v>282539.91505283199</v>
      </c>
      <c r="X339" s="36"/>
      <c r="Z339" s="122"/>
    </row>
    <row r="340" spans="1:26" x14ac:dyDescent="0.2">
      <c r="A340" s="76"/>
      <c r="B340" s="24">
        <v>326</v>
      </c>
      <c r="C340" s="105" t="s">
        <v>1085</v>
      </c>
      <c r="D340" s="105" t="s">
        <v>1772</v>
      </c>
      <c r="E340" s="58" t="s">
        <v>1086</v>
      </c>
      <c r="F340" s="69" t="s">
        <v>1085</v>
      </c>
      <c r="G340" s="69" t="s">
        <v>1772</v>
      </c>
      <c r="H340" s="58" t="s">
        <v>1086</v>
      </c>
      <c r="I340" s="104" t="s">
        <v>2973</v>
      </c>
      <c r="J340" s="68" t="s">
        <v>1217</v>
      </c>
      <c r="K340" s="65">
        <v>6545.1175257731957</v>
      </c>
      <c r="L340" s="65">
        <v>7095.6774117647055</v>
      </c>
      <c r="M340" s="65">
        <v>8589.5042352941182</v>
      </c>
      <c r="N340" s="65">
        <v>0</v>
      </c>
      <c r="O340" s="65">
        <v>0</v>
      </c>
      <c r="P340" s="65">
        <v>0</v>
      </c>
      <c r="Q340" s="65">
        <v>17005.400000000001</v>
      </c>
      <c r="R340" s="65">
        <v>24069.181538461537</v>
      </c>
      <c r="S340" s="65">
        <v>31743.41333333333</v>
      </c>
      <c r="T340" s="65">
        <v>0</v>
      </c>
      <c r="U340" s="65">
        <v>0</v>
      </c>
      <c r="V340" s="65">
        <v>0</v>
      </c>
      <c r="W340" s="67">
        <f t="shared" si="6"/>
        <v>95048.294044626891</v>
      </c>
      <c r="X340" s="36"/>
      <c r="Z340" s="122"/>
    </row>
    <row r="341" spans="1:26" x14ac:dyDescent="0.2">
      <c r="A341" s="76"/>
      <c r="B341" s="24">
        <v>327</v>
      </c>
      <c r="C341" s="105" t="s">
        <v>1065</v>
      </c>
      <c r="D341" s="105" t="s">
        <v>1816</v>
      </c>
      <c r="E341" s="58" t="s">
        <v>1196</v>
      </c>
      <c r="F341" s="69" t="s">
        <v>1065</v>
      </c>
      <c r="G341" s="69" t="s">
        <v>1816</v>
      </c>
      <c r="H341" s="58" t="s">
        <v>1196</v>
      </c>
      <c r="I341" s="104" t="s">
        <v>2973</v>
      </c>
      <c r="J341" s="68" t="s">
        <v>1217</v>
      </c>
      <c r="K341" s="65">
        <v>6545.1175257731957</v>
      </c>
      <c r="L341" s="65">
        <v>7095.6774117647055</v>
      </c>
      <c r="M341" s="65">
        <v>8589.5042352941182</v>
      </c>
      <c r="N341" s="65">
        <v>0</v>
      </c>
      <c r="O341" s="65">
        <v>0</v>
      </c>
      <c r="P341" s="65">
        <v>0</v>
      </c>
      <c r="Q341" s="65">
        <v>0</v>
      </c>
      <c r="R341" s="65">
        <v>24069.181538461537</v>
      </c>
      <c r="S341" s="65">
        <v>31743.41333333333</v>
      </c>
      <c r="T341" s="65">
        <v>12367.563636363637</v>
      </c>
      <c r="U341" s="65">
        <v>0</v>
      </c>
      <c r="V341" s="65">
        <v>0</v>
      </c>
      <c r="W341" s="67">
        <f t="shared" si="6"/>
        <v>90410.457680990512</v>
      </c>
      <c r="X341" s="36"/>
      <c r="Z341" s="122"/>
    </row>
    <row r="342" spans="1:26" x14ac:dyDescent="0.2">
      <c r="A342" s="76"/>
      <c r="B342" s="24">
        <v>328</v>
      </c>
      <c r="C342" s="105" t="s">
        <v>1103</v>
      </c>
      <c r="D342" s="105" t="s">
        <v>1780</v>
      </c>
      <c r="E342" s="58" t="s">
        <v>1104</v>
      </c>
      <c r="F342" s="69" t="s">
        <v>1103</v>
      </c>
      <c r="G342" s="69" t="s">
        <v>1780</v>
      </c>
      <c r="H342" s="58" t="s">
        <v>1104</v>
      </c>
      <c r="I342" s="104" t="s">
        <v>2856</v>
      </c>
      <c r="J342" s="68" t="s">
        <v>1217</v>
      </c>
      <c r="K342" s="65">
        <v>12872.708223447615</v>
      </c>
      <c r="L342" s="65">
        <v>13400.118387374461</v>
      </c>
      <c r="M342" s="65">
        <v>16411.988235294117</v>
      </c>
      <c r="N342" s="65">
        <v>0</v>
      </c>
      <c r="O342" s="65">
        <v>0</v>
      </c>
      <c r="P342" s="65">
        <v>0</v>
      </c>
      <c r="Q342" s="65">
        <v>0</v>
      </c>
      <c r="R342" s="65">
        <v>0</v>
      </c>
      <c r="S342" s="65">
        <v>59128.787759999992</v>
      </c>
      <c r="T342" s="65">
        <v>37537.700322580647</v>
      </c>
      <c r="U342" s="65">
        <v>37927.273448275861</v>
      </c>
      <c r="V342" s="65">
        <v>0</v>
      </c>
      <c r="W342" s="67">
        <f t="shared" si="6"/>
        <v>177278.57637697269</v>
      </c>
      <c r="X342" s="36"/>
      <c r="Z342" s="122"/>
    </row>
    <row r="343" spans="1:26" x14ac:dyDescent="0.2">
      <c r="A343" s="76"/>
      <c r="B343" s="24">
        <v>329</v>
      </c>
      <c r="C343" s="105" t="s">
        <v>1133</v>
      </c>
      <c r="D343" s="105" t="s">
        <v>1793</v>
      </c>
      <c r="E343" s="58" t="s">
        <v>1134</v>
      </c>
      <c r="F343" s="69" t="s">
        <v>1133</v>
      </c>
      <c r="G343" s="69" t="s">
        <v>1793</v>
      </c>
      <c r="H343" s="58" t="s">
        <v>1134</v>
      </c>
      <c r="I343" s="104" t="s">
        <v>2845</v>
      </c>
      <c r="J343" s="68" t="s">
        <v>1217</v>
      </c>
      <c r="K343" s="65">
        <v>6545.1175257731957</v>
      </c>
      <c r="L343" s="65">
        <v>7095.6774117647055</v>
      </c>
      <c r="M343" s="65">
        <v>8589.5042352941182</v>
      </c>
      <c r="N343" s="65">
        <v>0</v>
      </c>
      <c r="O343" s="65">
        <v>0</v>
      </c>
      <c r="P343" s="65">
        <v>0</v>
      </c>
      <c r="Q343" s="65">
        <v>0</v>
      </c>
      <c r="R343" s="65">
        <v>0</v>
      </c>
      <c r="S343" s="65">
        <v>0</v>
      </c>
      <c r="T343" s="65">
        <v>12367.563636363637</v>
      </c>
      <c r="U343" s="65">
        <v>15115.911111111112</v>
      </c>
      <c r="V343" s="65">
        <v>15871.706666666665</v>
      </c>
      <c r="W343" s="67">
        <f t="shared" si="6"/>
        <v>65585.480586973426</v>
      </c>
      <c r="X343" s="36"/>
      <c r="Z343" s="122"/>
    </row>
    <row r="344" spans="1:26" x14ac:dyDescent="0.2">
      <c r="A344" s="76"/>
      <c r="B344" s="24">
        <v>330</v>
      </c>
      <c r="C344" s="105" t="s">
        <v>1157</v>
      </c>
      <c r="D344" s="105" t="s">
        <v>1802</v>
      </c>
      <c r="E344" s="58" t="s">
        <v>1158</v>
      </c>
      <c r="F344" s="69" t="s">
        <v>1157</v>
      </c>
      <c r="G344" s="69" t="s">
        <v>1802</v>
      </c>
      <c r="H344" s="58" t="s">
        <v>1158</v>
      </c>
      <c r="I344" s="104" t="s">
        <v>2959</v>
      </c>
      <c r="J344" s="68" t="s">
        <v>1217</v>
      </c>
      <c r="K344" s="65">
        <v>50000</v>
      </c>
      <c r="L344" s="65">
        <v>40579.72</v>
      </c>
      <c r="M344" s="65">
        <v>88334.286749999999</v>
      </c>
      <c r="N344" s="65">
        <v>0</v>
      </c>
      <c r="O344" s="65">
        <v>0</v>
      </c>
      <c r="P344" s="65">
        <v>0</v>
      </c>
      <c r="Q344" s="65">
        <v>0</v>
      </c>
      <c r="R344" s="65">
        <v>0</v>
      </c>
      <c r="S344" s="65">
        <v>0</v>
      </c>
      <c r="T344" s="65">
        <v>0</v>
      </c>
      <c r="U344" s="65">
        <v>0</v>
      </c>
      <c r="V344" s="65">
        <v>0</v>
      </c>
      <c r="W344" s="67">
        <f t="shared" si="6"/>
        <v>178914.00675</v>
      </c>
      <c r="X344" s="36"/>
      <c r="Z344" s="122"/>
    </row>
    <row r="345" spans="1:26" x14ac:dyDescent="0.2">
      <c r="A345" s="76"/>
      <c r="B345" s="24">
        <v>331</v>
      </c>
      <c r="C345" s="105" t="s">
        <v>905</v>
      </c>
      <c r="D345" s="105" t="s">
        <v>1697</v>
      </c>
      <c r="E345" s="58" t="s">
        <v>906</v>
      </c>
      <c r="F345" s="69" t="s">
        <v>905</v>
      </c>
      <c r="G345" s="69" t="s">
        <v>1697</v>
      </c>
      <c r="H345" s="58" t="s">
        <v>906</v>
      </c>
      <c r="I345" s="104" t="s">
        <v>3139</v>
      </c>
      <c r="J345" s="68" t="s">
        <v>1217</v>
      </c>
      <c r="K345" s="65">
        <v>6327.5906976744191</v>
      </c>
      <c r="L345" s="65">
        <v>0</v>
      </c>
      <c r="M345" s="65">
        <v>0</v>
      </c>
      <c r="N345" s="65">
        <v>0</v>
      </c>
      <c r="O345" s="65">
        <v>337092.42420000001</v>
      </c>
      <c r="P345" s="65">
        <v>219218.005</v>
      </c>
      <c r="Q345" s="65">
        <v>221115.59833333336</v>
      </c>
      <c r="R345" s="65">
        <v>0</v>
      </c>
      <c r="S345" s="65">
        <v>0</v>
      </c>
      <c r="T345" s="65">
        <v>0</v>
      </c>
      <c r="U345" s="65">
        <v>0</v>
      </c>
      <c r="V345" s="65">
        <v>0</v>
      </c>
      <c r="W345" s="67">
        <f t="shared" si="6"/>
        <v>783753.61823100783</v>
      </c>
      <c r="X345" s="36"/>
      <c r="Z345" s="122"/>
    </row>
    <row r="346" spans="1:26" x14ac:dyDescent="0.2">
      <c r="A346" s="76"/>
      <c r="B346" s="24">
        <v>332</v>
      </c>
      <c r="C346" s="105" t="s">
        <v>1019</v>
      </c>
      <c r="D346" s="105" t="s">
        <v>1747</v>
      </c>
      <c r="E346" s="58" t="s">
        <v>1020</v>
      </c>
      <c r="F346" s="69" t="s">
        <v>1019</v>
      </c>
      <c r="G346" s="69" t="s">
        <v>1747</v>
      </c>
      <c r="H346" s="58" t="s">
        <v>1020</v>
      </c>
      <c r="I346" s="104" t="s">
        <v>2827</v>
      </c>
      <c r="J346" s="68" t="s">
        <v>1217</v>
      </c>
      <c r="K346" s="65">
        <v>24024.496749999998</v>
      </c>
      <c r="L346" s="65">
        <v>0</v>
      </c>
      <c r="M346" s="65">
        <v>0</v>
      </c>
      <c r="N346" s="65">
        <v>0</v>
      </c>
      <c r="O346" s="65">
        <v>0</v>
      </c>
      <c r="P346" s="65">
        <v>0</v>
      </c>
      <c r="Q346" s="65">
        <v>0</v>
      </c>
      <c r="R346" s="65">
        <v>0</v>
      </c>
      <c r="S346" s="65">
        <v>0</v>
      </c>
      <c r="T346" s="65">
        <v>0</v>
      </c>
      <c r="U346" s="65">
        <v>0</v>
      </c>
      <c r="V346" s="65">
        <v>0</v>
      </c>
      <c r="W346" s="67">
        <f t="shared" si="6"/>
        <v>24024.496749999998</v>
      </c>
      <c r="X346" s="36"/>
      <c r="Z346" s="122"/>
    </row>
    <row r="347" spans="1:26" x14ac:dyDescent="0.2">
      <c r="A347" s="76"/>
      <c r="B347" s="24">
        <v>333</v>
      </c>
      <c r="C347" s="105" t="s">
        <v>1201</v>
      </c>
      <c r="D347" s="105" t="s">
        <v>1819</v>
      </c>
      <c r="E347" s="58" t="s">
        <v>1202</v>
      </c>
      <c r="F347" s="69" t="s">
        <v>1201</v>
      </c>
      <c r="G347" s="69" t="s">
        <v>1819</v>
      </c>
      <c r="H347" s="58" t="s">
        <v>1202</v>
      </c>
      <c r="I347" s="104" t="s">
        <v>2962</v>
      </c>
      <c r="J347" s="68" t="s">
        <v>1217</v>
      </c>
      <c r="K347" s="65">
        <v>12872.708223447615</v>
      </c>
      <c r="L347" s="65">
        <v>6304.4409756097557</v>
      </c>
      <c r="M347" s="65">
        <v>0</v>
      </c>
      <c r="N347" s="65">
        <v>0</v>
      </c>
      <c r="O347" s="65">
        <v>0</v>
      </c>
      <c r="P347" s="65">
        <v>91477.272599999997</v>
      </c>
      <c r="Q347" s="65">
        <v>20491.273333333334</v>
      </c>
      <c r="R347" s="65">
        <v>18148.810322580644</v>
      </c>
      <c r="S347" s="65">
        <v>0</v>
      </c>
      <c r="T347" s="65">
        <v>0</v>
      </c>
      <c r="U347" s="65">
        <v>0</v>
      </c>
      <c r="V347" s="65">
        <v>0</v>
      </c>
      <c r="W347" s="67">
        <f t="shared" si="6"/>
        <v>149294.50545497137</v>
      </c>
      <c r="X347" s="36"/>
      <c r="Z347" s="122"/>
    </row>
    <row r="348" spans="1:26" x14ac:dyDescent="0.2">
      <c r="A348" s="76"/>
      <c r="B348" s="24">
        <v>334</v>
      </c>
      <c r="C348" s="105" t="s">
        <v>955</v>
      </c>
      <c r="D348" s="105" t="s">
        <v>1721</v>
      </c>
      <c r="E348" s="58" t="s">
        <v>956</v>
      </c>
      <c r="F348" s="69" t="s">
        <v>955</v>
      </c>
      <c r="G348" s="69" t="s">
        <v>1721</v>
      </c>
      <c r="H348" s="58" t="s">
        <v>956</v>
      </c>
      <c r="I348" s="104" t="s">
        <v>2964</v>
      </c>
      <c r="J348" s="68" t="s">
        <v>1217</v>
      </c>
      <c r="K348" s="65">
        <v>6545.1175257731957</v>
      </c>
      <c r="L348" s="65">
        <v>7095.6774117647055</v>
      </c>
      <c r="M348" s="65">
        <v>8589.5042352941182</v>
      </c>
      <c r="N348" s="65">
        <v>0</v>
      </c>
      <c r="O348" s="65">
        <v>0</v>
      </c>
      <c r="P348" s="65">
        <v>0</v>
      </c>
      <c r="Q348" s="65">
        <v>0</v>
      </c>
      <c r="R348" s="65">
        <v>0</v>
      </c>
      <c r="S348" s="65">
        <v>0</v>
      </c>
      <c r="T348" s="65">
        <v>12367.563636363637</v>
      </c>
      <c r="U348" s="65">
        <v>15115.911111111112</v>
      </c>
      <c r="V348" s="65">
        <v>15871.706666666665</v>
      </c>
      <c r="W348" s="67">
        <f t="shared" si="6"/>
        <v>65585.480586973426</v>
      </c>
      <c r="X348" s="36"/>
      <c r="Z348" s="122"/>
    </row>
    <row r="349" spans="1:26" x14ac:dyDescent="0.2">
      <c r="A349" s="76"/>
      <c r="B349" s="24">
        <v>335</v>
      </c>
      <c r="C349" s="105" t="s">
        <v>921</v>
      </c>
      <c r="D349" s="105" t="s">
        <v>1704</v>
      </c>
      <c r="E349" s="58" t="s">
        <v>922</v>
      </c>
      <c r="F349" s="69" t="s">
        <v>921</v>
      </c>
      <c r="G349" s="69" t="s">
        <v>1704</v>
      </c>
      <c r="H349" s="58" t="s">
        <v>922</v>
      </c>
      <c r="I349" s="104" t="s">
        <v>2873</v>
      </c>
      <c r="J349" s="68" t="s">
        <v>1217</v>
      </c>
      <c r="K349" s="65">
        <v>6545.1175257731957</v>
      </c>
      <c r="L349" s="65">
        <v>7095.6774117647055</v>
      </c>
      <c r="M349" s="65">
        <v>8589.5042352941182</v>
      </c>
      <c r="N349" s="65">
        <v>0</v>
      </c>
      <c r="O349" s="65">
        <v>0</v>
      </c>
      <c r="P349" s="65">
        <v>0</v>
      </c>
      <c r="Q349" s="65">
        <v>0</v>
      </c>
      <c r="R349" s="65">
        <v>24069.181538461537</v>
      </c>
      <c r="S349" s="65">
        <v>31743.41333333333</v>
      </c>
      <c r="T349" s="65">
        <v>12367.563636363637</v>
      </c>
      <c r="U349" s="65">
        <v>0</v>
      </c>
      <c r="V349" s="65">
        <v>0</v>
      </c>
      <c r="W349" s="67">
        <f t="shared" si="6"/>
        <v>90410.457680990512</v>
      </c>
      <c r="X349" s="36"/>
      <c r="Z349" s="122"/>
    </row>
    <row r="350" spans="1:26" x14ac:dyDescent="0.2">
      <c r="A350" s="76"/>
      <c r="B350" s="24">
        <v>336</v>
      </c>
      <c r="C350" s="105" t="s">
        <v>911</v>
      </c>
      <c r="D350" s="105" t="s">
        <v>1700</v>
      </c>
      <c r="E350" s="58" t="s">
        <v>912</v>
      </c>
      <c r="F350" s="69" t="s">
        <v>911</v>
      </c>
      <c r="G350" s="69" t="s">
        <v>1700</v>
      </c>
      <c r="H350" s="58" t="s">
        <v>912</v>
      </c>
      <c r="I350" s="104" t="s">
        <v>2845</v>
      </c>
      <c r="J350" s="68" t="s">
        <v>1217</v>
      </c>
      <c r="K350" s="65">
        <v>0</v>
      </c>
      <c r="L350" s="65">
        <v>190533.245</v>
      </c>
      <c r="M350" s="65">
        <v>188288.20499999999</v>
      </c>
      <c r="N350" s="65">
        <v>0</v>
      </c>
      <c r="O350" s="65">
        <v>0</v>
      </c>
      <c r="P350" s="65">
        <v>0</v>
      </c>
      <c r="Q350" s="65">
        <v>0</v>
      </c>
      <c r="R350" s="65">
        <v>0</v>
      </c>
      <c r="S350" s="65">
        <v>0</v>
      </c>
      <c r="T350" s="65">
        <v>0</v>
      </c>
      <c r="U350" s="65">
        <v>0</v>
      </c>
      <c r="V350" s="65">
        <v>299600</v>
      </c>
      <c r="W350" s="67">
        <f t="shared" si="6"/>
        <v>678421.45</v>
      </c>
      <c r="X350" s="36"/>
      <c r="Z350" s="122"/>
    </row>
    <row r="351" spans="1:26" x14ac:dyDescent="0.2">
      <c r="A351" s="76"/>
      <c r="B351" s="24">
        <v>337</v>
      </c>
      <c r="C351" s="105" t="s">
        <v>985</v>
      </c>
      <c r="D351" s="105" t="s">
        <v>1734</v>
      </c>
      <c r="E351" s="58" t="s">
        <v>986</v>
      </c>
      <c r="F351" s="69" t="s">
        <v>985</v>
      </c>
      <c r="G351" s="69" t="s">
        <v>1734</v>
      </c>
      <c r="H351" s="58" t="s">
        <v>986</v>
      </c>
      <c r="I351" s="104" t="s">
        <v>2827</v>
      </c>
      <c r="J351" s="68" t="s">
        <v>1217</v>
      </c>
      <c r="K351" s="65">
        <v>21743.929749999999</v>
      </c>
      <c r="L351" s="65">
        <v>0</v>
      </c>
      <c r="M351" s="65">
        <v>0</v>
      </c>
      <c r="N351" s="65">
        <v>0</v>
      </c>
      <c r="O351" s="65">
        <v>0</v>
      </c>
      <c r="P351" s="65">
        <v>0</v>
      </c>
      <c r="Q351" s="65">
        <v>0</v>
      </c>
      <c r="R351" s="65">
        <v>0</v>
      </c>
      <c r="S351" s="65">
        <v>0</v>
      </c>
      <c r="T351" s="65">
        <v>0</v>
      </c>
      <c r="U351" s="65">
        <v>0</v>
      </c>
      <c r="V351" s="65">
        <v>0</v>
      </c>
      <c r="W351" s="67">
        <f t="shared" si="6"/>
        <v>21743.929749999999</v>
      </c>
      <c r="X351" s="36"/>
      <c r="Z351" s="122"/>
    </row>
    <row r="352" spans="1:26" x14ac:dyDescent="0.2">
      <c r="A352" s="76"/>
      <c r="B352" s="24">
        <v>338</v>
      </c>
      <c r="C352" s="105" t="s">
        <v>1117</v>
      </c>
      <c r="D352" s="105" t="s">
        <v>1786</v>
      </c>
      <c r="E352" s="58" t="s">
        <v>1118</v>
      </c>
      <c r="F352" s="69" t="s">
        <v>1117</v>
      </c>
      <c r="G352" s="69" t="s">
        <v>1786</v>
      </c>
      <c r="H352" s="58" t="s">
        <v>1118</v>
      </c>
      <c r="I352" s="104" t="s">
        <v>2847</v>
      </c>
      <c r="J352" s="68" t="s">
        <v>1217</v>
      </c>
      <c r="K352" s="65">
        <v>12872.708223447615</v>
      </c>
      <c r="L352" s="65">
        <v>6304.4409756097557</v>
      </c>
      <c r="M352" s="65">
        <v>0</v>
      </c>
      <c r="N352" s="65">
        <v>30015.151600000001</v>
      </c>
      <c r="O352" s="65">
        <v>46081.277833333334</v>
      </c>
      <c r="P352" s="65">
        <v>43738.814822580651</v>
      </c>
      <c r="Q352" s="65">
        <v>0</v>
      </c>
      <c r="R352" s="65">
        <v>0</v>
      </c>
      <c r="S352" s="65">
        <v>0</v>
      </c>
      <c r="T352" s="65">
        <v>0</v>
      </c>
      <c r="U352" s="65">
        <v>0</v>
      </c>
      <c r="V352" s="65">
        <v>0</v>
      </c>
      <c r="W352" s="67">
        <f t="shared" si="6"/>
        <v>139012.39345497137</v>
      </c>
      <c r="X352" s="36"/>
      <c r="Z352" s="122"/>
    </row>
    <row r="353" spans="1:26" x14ac:dyDescent="0.2">
      <c r="A353" s="76"/>
      <c r="B353" s="24">
        <v>339</v>
      </c>
      <c r="C353" s="105" t="s">
        <v>1139</v>
      </c>
      <c r="D353" s="105" t="s">
        <v>1795</v>
      </c>
      <c r="E353" s="58" t="s">
        <v>1140</v>
      </c>
      <c r="F353" s="69" t="s">
        <v>1139</v>
      </c>
      <c r="G353" s="69" t="s">
        <v>1795</v>
      </c>
      <c r="H353" s="58" t="s">
        <v>1140</v>
      </c>
      <c r="I353" s="104" t="s">
        <v>2842</v>
      </c>
      <c r="J353" s="68" t="s">
        <v>1217</v>
      </c>
      <c r="K353" s="65">
        <v>12872.708223447615</v>
      </c>
      <c r="L353" s="65">
        <v>6304.4409756097557</v>
      </c>
      <c r="M353" s="65">
        <v>0</v>
      </c>
      <c r="N353" s="65">
        <v>0</v>
      </c>
      <c r="O353" s="65">
        <v>0</v>
      </c>
      <c r="P353" s="65">
        <v>0</v>
      </c>
      <c r="Q353" s="65">
        <v>0</v>
      </c>
      <c r="R353" s="65">
        <v>28477.272599999997</v>
      </c>
      <c r="S353" s="65">
        <v>37437.863333333335</v>
      </c>
      <c r="T353" s="65">
        <v>35095.400322580645</v>
      </c>
      <c r="U353" s="65">
        <v>0</v>
      </c>
      <c r="V353" s="65">
        <v>0</v>
      </c>
      <c r="W353" s="67">
        <f t="shared" si="6"/>
        <v>120187.68545497136</v>
      </c>
      <c r="X353" s="36"/>
      <c r="Z353" s="122"/>
    </row>
    <row r="354" spans="1:26" x14ac:dyDescent="0.2">
      <c r="A354" s="76"/>
      <c r="B354" s="24">
        <v>340</v>
      </c>
      <c r="C354" s="105" t="s">
        <v>1097</v>
      </c>
      <c r="D354" s="105" t="s">
        <v>1778</v>
      </c>
      <c r="E354" s="58" t="s">
        <v>1098</v>
      </c>
      <c r="F354" s="69" t="s">
        <v>1097</v>
      </c>
      <c r="G354" s="69" t="s">
        <v>1778</v>
      </c>
      <c r="H354" s="58" t="s">
        <v>1098</v>
      </c>
      <c r="I354" s="104" t="s">
        <v>3139</v>
      </c>
      <c r="J354" s="68" t="s">
        <v>1217</v>
      </c>
      <c r="K354" s="65">
        <v>0</v>
      </c>
      <c r="L354" s="65">
        <v>0</v>
      </c>
      <c r="M354" s="65">
        <v>47833.33324</v>
      </c>
      <c r="N354" s="65">
        <v>25998.6515</v>
      </c>
      <c r="O354" s="65">
        <v>23753.611499999999</v>
      </c>
      <c r="P354" s="65">
        <v>0</v>
      </c>
      <c r="Q354" s="65">
        <v>0</v>
      </c>
      <c r="R354" s="65">
        <v>0</v>
      </c>
      <c r="S354" s="65">
        <v>0</v>
      </c>
      <c r="T354" s="65">
        <v>0</v>
      </c>
      <c r="U354" s="65">
        <v>0</v>
      </c>
      <c r="V354" s="65">
        <v>0</v>
      </c>
      <c r="W354" s="67">
        <f t="shared" si="6"/>
        <v>97585.596239999999</v>
      </c>
      <c r="X354" s="36"/>
      <c r="Z354" s="122"/>
    </row>
    <row r="355" spans="1:26" x14ac:dyDescent="0.2">
      <c r="A355" s="76"/>
      <c r="B355" s="24">
        <v>341</v>
      </c>
      <c r="C355" s="105" t="s">
        <v>999</v>
      </c>
      <c r="D355" s="105" t="s">
        <v>1739</v>
      </c>
      <c r="E355" s="58" t="s">
        <v>1000</v>
      </c>
      <c r="F355" s="69" t="s">
        <v>999</v>
      </c>
      <c r="G355" s="69" t="s">
        <v>1739</v>
      </c>
      <c r="H355" s="58" t="s">
        <v>1000</v>
      </c>
      <c r="I355" s="104" t="s">
        <v>2828</v>
      </c>
      <c r="J355" s="68" t="s">
        <v>1217</v>
      </c>
      <c r="K355" s="65">
        <v>0</v>
      </c>
      <c r="L355" s="65">
        <v>22066.644999999997</v>
      </c>
      <c r="M355" s="65">
        <v>19821.605</v>
      </c>
      <c r="N355" s="65">
        <v>0</v>
      </c>
      <c r="O355" s="65">
        <v>0</v>
      </c>
      <c r="P355" s="65">
        <v>0</v>
      </c>
      <c r="Q355" s="65">
        <v>0</v>
      </c>
      <c r="R355" s="65">
        <v>0</v>
      </c>
      <c r="S355" s="65">
        <v>0</v>
      </c>
      <c r="T355" s="65">
        <v>0</v>
      </c>
      <c r="U355" s="65">
        <v>0</v>
      </c>
      <c r="V355" s="65">
        <v>0</v>
      </c>
      <c r="W355" s="67">
        <f t="shared" si="6"/>
        <v>41888.25</v>
      </c>
      <c r="X355" s="36"/>
      <c r="Z355" s="122"/>
    </row>
    <row r="356" spans="1:26" x14ac:dyDescent="0.2">
      <c r="A356" s="76"/>
      <c r="B356" s="24">
        <v>342</v>
      </c>
      <c r="C356" s="105" t="s">
        <v>1017</v>
      </c>
      <c r="D356" s="105" t="s">
        <v>1746</v>
      </c>
      <c r="E356" s="58" t="s">
        <v>1018</v>
      </c>
      <c r="F356" s="69" t="s">
        <v>1017</v>
      </c>
      <c r="G356" s="69" t="s">
        <v>1746</v>
      </c>
      <c r="H356" s="58" t="s">
        <v>1018</v>
      </c>
      <c r="I356" s="104" t="s">
        <v>2856</v>
      </c>
      <c r="J356" s="68" t="s">
        <v>1217</v>
      </c>
      <c r="K356" s="65">
        <v>12872.708223447615</v>
      </c>
      <c r="L356" s="65">
        <v>13400.118387374461</v>
      </c>
      <c r="M356" s="65">
        <v>16411.988235294117</v>
      </c>
      <c r="N356" s="65">
        <v>0</v>
      </c>
      <c r="O356" s="65">
        <v>0</v>
      </c>
      <c r="P356" s="65">
        <v>0</v>
      </c>
      <c r="Q356" s="65">
        <v>0</v>
      </c>
      <c r="R356" s="65">
        <v>0</v>
      </c>
      <c r="S356" s="65">
        <v>59553.030319999998</v>
      </c>
      <c r="T356" s="65">
        <v>48100.525322580645</v>
      </c>
      <c r="U356" s="65">
        <v>48490.098448275858</v>
      </c>
      <c r="V356" s="65">
        <v>0</v>
      </c>
      <c r="W356" s="67">
        <f t="shared" si="6"/>
        <v>198828.4689369727</v>
      </c>
      <c r="X356" s="36"/>
      <c r="Z356" s="122"/>
    </row>
    <row r="357" spans="1:26" x14ac:dyDescent="0.2">
      <c r="A357" s="76"/>
      <c r="B357" s="24">
        <v>343</v>
      </c>
      <c r="C357" s="105" t="s">
        <v>1107</v>
      </c>
      <c r="D357" s="105" t="s">
        <v>1782</v>
      </c>
      <c r="E357" s="58" t="s">
        <v>1108</v>
      </c>
      <c r="F357" s="69" t="s">
        <v>1107</v>
      </c>
      <c r="G357" s="69" t="s">
        <v>1782</v>
      </c>
      <c r="H357" s="58" t="s">
        <v>1108</v>
      </c>
      <c r="I357" s="104" t="s">
        <v>2840</v>
      </c>
      <c r="J357" s="68" t="s">
        <v>1217</v>
      </c>
      <c r="K357" s="65">
        <v>12872.708223447615</v>
      </c>
      <c r="L357" s="65">
        <v>13400.118387374461</v>
      </c>
      <c r="M357" s="65">
        <v>16411.988235294117</v>
      </c>
      <c r="N357" s="65">
        <v>0</v>
      </c>
      <c r="O357" s="65">
        <v>0</v>
      </c>
      <c r="P357" s="65">
        <v>0</v>
      </c>
      <c r="Q357" s="65">
        <v>93280.302920000002</v>
      </c>
      <c r="R357" s="65">
        <v>65048.810322580648</v>
      </c>
      <c r="S357" s="65">
        <v>65438.383448275861</v>
      </c>
      <c r="T357" s="65">
        <v>0</v>
      </c>
      <c r="U357" s="65">
        <v>0</v>
      </c>
      <c r="V357" s="65">
        <v>0</v>
      </c>
      <c r="W357" s="67">
        <f t="shared" si="6"/>
        <v>266452.3115369727</v>
      </c>
      <c r="X357" s="36"/>
      <c r="Z357" s="122"/>
    </row>
    <row r="358" spans="1:26" x14ac:dyDescent="0.2">
      <c r="A358" s="76"/>
      <c r="B358" s="24">
        <v>344</v>
      </c>
      <c r="C358" s="105" t="s">
        <v>1169</v>
      </c>
      <c r="D358" s="105" t="s">
        <v>1806</v>
      </c>
      <c r="E358" s="58" t="s">
        <v>1170</v>
      </c>
      <c r="F358" s="69" t="s">
        <v>1169</v>
      </c>
      <c r="G358" s="69" t="s">
        <v>1806</v>
      </c>
      <c r="H358" s="58" t="s">
        <v>1170</v>
      </c>
      <c r="I358" s="104" t="s">
        <v>2962</v>
      </c>
      <c r="J358" s="68" t="s">
        <v>1217</v>
      </c>
      <c r="K358" s="65">
        <v>12872.708223447615</v>
      </c>
      <c r="L358" s="65">
        <v>6304.4409756097557</v>
      </c>
      <c r="M358" s="65">
        <v>0</v>
      </c>
      <c r="N358" s="65">
        <v>0</v>
      </c>
      <c r="O358" s="65">
        <v>72015.151600000012</v>
      </c>
      <c r="P358" s="65">
        <v>0</v>
      </c>
      <c r="Q358" s="65">
        <v>65648.823333333334</v>
      </c>
      <c r="R358" s="65">
        <v>63306.360322580651</v>
      </c>
      <c r="S358" s="65">
        <v>0</v>
      </c>
      <c r="T358" s="65">
        <v>0</v>
      </c>
      <c r="U358" s="65">
        <v>0</v>
      </c>
      <c r="V358" s="65">
        <v>0</v>
      </c>
      <c r="W358" s="67">
        <f t="shared" si="6"/>
        <v>220147.48445497136</v>
      </c>
      <c r="X358" s="36"/>
      <c r="Z358" s="122"/>
    </row>
    <row r="359" spans="1:26" x14ac:dyDescent="0.2">
      <c r="A359" s="76"/>
      <c r="B359" s="24">
        <v>345</v>
      </c>
      <c r="C359" s="105" t="s">
        <v>1075</v>
      </c>
      <c r="D359" s="105" t="s">
        <v>1783</v>
      </c>
      <c r="E359" s="58" t="s">
        <v>1110</v>
      </c>
      <c r="F359" s="69" t="s">
        <v>1075</v>
      </c>
      <c r="G359" s="69" t="s">
        <v>1783</v>
      </c>
      <c r="H359" s="58" t="s">
        <v>1110</v>
      </c>
      <c r="I359" s="104" t="s">
        <v>2995</v>
      </c>
      <c r="J359" s="68" t="s">
        <v>1217</v>
      </c>
      <c r="K359" s="65">
        <v>6545.1175257731957</v>
      </c>
      <c r="L359" s="65">
        <v>7095.6774117647055</v>
      </c>
      <c r="M359" s="65">
        <v>8589.5042352941182</v>
      </c>
      <c r="N359" s="65">
        <v>0</v>
      </c>
      <c r="O359" s="65">
        <v>0</v>
      </c>
      <c r="P359" s="65">
        <v>15871.706666666665</v>
      </c>
      <c r="Q359" s="65">
        <v>17005.400000000001</v>
      </c>
      <c r="R359" s="65">
        <v>24069.181538461537</v>
      </c>
      <c r="S359" s="65">
        <v>0</v>
      </c>
      <c r="T359" s="65">
        <v>0</v>
      </c>
      <c r="U359" s="65">
        <v>0</v>
      </c>
      <c r="V359" s="65">
        <v>0</v>
      </c>
      <c r="W359" s="67">
        <f t="shared" si="6"/>
        <v>79176.587377960226</v>
      </c>
      <c r="X359" s="36"/>
      <c r="Z359" s="122"/>
    </row>
    <row r="360" spans="1:26" x14ac:dyDescent="0.2">
      <c r="A360" s="76"/>
      <c r="B360" s="24">
        <v>346</v>
      </c>
      <c r="C360" s="105" t="s">
        <v>1011</v>
      </c>
      <c r="D360" s="105" t="s">
        <v>1744</v>
      </c>
      <c r="E360" s="58" t="s">
        <v>1012</v>
      </c>
      <c r="F360" s="69" t="s">
        <v>1011</v>
      </c>
      <c r="G360" s="69" t="s">
        <v>1744</v>
      </c>
      <c r="H360" s="58" t="s">
        <v>1012</v>
      </c>
      <c r="I360" s="104" t="s">
        <v>3139</v>
      </c>
      <c r="J360" s="68" t="s">
        <v>1217</v>
      </c>
      <c r="K360" s="65">
        <v>0</v>
      </c>
      <c r="L360" s="65">
        <v>0</v>
      </c>
      <c r="M360" s="65">
        <v>68409.090960000001</v>
      </c>
      <c r="N360" s="65">
        <v>92845.439500000008</v>
      </c>
      <c r="O360" s="65">
        <v>90600.3995</v>
      </c>
      <c r="P360" s="65">
        <v>0</v>
      </c>
      <c r="Q360" s="65">
        <v>0</v>
      </c>
      <c r="R360" s="65">
        <v>0</v>
      </c>
      <c r="S360" s="65">
        <v>0</v>
      </c>
      <c r="T360" s="65">
        <v>0</v>
      </c>
      <c r="U360" s="65">
        <v>0</v>
      </c>
      <c r="V360" s="65">
        <v>0</v>
      </c>
      <c r="W360" s="67">
        <f t="shared" si="6"/>
        <v>251854.92996000001</v>
      </c>
      <c r="X360" s="36"/>
      <c r="Z360" s="122"/>
    </row>
    <row r="361" spans="1:26" x14ac:dyDescent="0.2">
      <c r="A361" s="76"/>
      <c r="B361" s="24">
        <v>347</v>
      </c>
      <c r="C361" s="105" t="s">
        <v>1137</v>
      </c>
      <c r="D361" s="105" t="s">
        <v>1794</v>
      </c>
      <c r="E361" s="58" t="s">
        <v>1138</v>
      </c>
      <c r="F361" s="69" t="s">
        <v>1137</v>
      </c>
      <c r="G361" s="69" t="s">
        <v>1794</v>
      </c>
      <c r="H361" s="58" t="s">
        <v>1138</v>
      </c>
      <c r="I361" s="104" t="s">
        <v>2995</v>
      </c>
      <c r="J361" s="68" t="s">
        <v>1217</v>
      </c>
      <c r="K361" s="65">
        <v>6545.1175257731957</v>
      </c>
      <c r="L361" s="65">
        <v>7095.6774117647055</v>
      </c>
      <c r="M361" s="65">
        <v>8589.5042352941182</v>
      </c>
      <c r="N361" s="65">
        <v>0</v>
      </c>
      <c r="O361" s="65">
        <v>11427.628799999999</v>
      </c>
      <c r="P361" s="65">
        <v>15871.706666666665</v>
      </c>
      <c r="Q361" s="65">
        <v>17005.400000000001</v>
      </c>
      <c r="R361" s="65">
        <v>0</v>
      </c>
      <c r="S361" s="65">
        <v>0</v>
      </c>
      <c r="T361" s="65">
        <v>0</v>
      </c>
      <c r="U361" s="65">
        <v>0</v>
      </c>
      <c r="V361" s="65">
        <v>0</v>
      </c>
      <c r="W361" s="67">
        <f t="shared" si="6"/>
        <v>66535.034639498685</v>
      </c>
      <c r="X361" s="36"/>
      <c r="Z361" s="122"/>
    </row>
    <row r="362" spans="1:26" x14ac:dyDescent="0.2">
      <c r="A362" s="76"/>
      <c r="B362" s="24">
        <v>348</v>
      </c>
      <c r="C362" s="105" t="s">
        <v>1087</v>
      </c>
      <c r="D362" s="105" t="s">
        <v>1773</v>
      </c>
      <c r="E362" s="58" t="s">
        <v>1088</v>
      </c>
      <c r="F362" s="69" t="s">
        <v>1087</v>
      </c>
      <c r="G362" s="69" t="s">
        <v>1773</v>
      </c>
      <c r="H362" s="58" t="s">
        <v>1088</v>
      </c>
      <c r="I362" s="104" t="s">
        <v>2845</v>
      </c>
      <c r="J362" s="68" t="s">
        <v>1217</v>
      </c>
      <c r="K362" s="65">
        <v>6545.1175257731957</v>
      </c>
      <c r="L362" s="65">
        <v>13400.118387374461</v>
      </c>
      <c r="M362" s="65">
        <v>16411.988235294117</v>
      </c>
      <c r="N362" s="65">
        <v>10203.24</v>
      </c>
      <c r="O362" s="65">
        <v>0</v>
      </c>
      <c r="P362" s="65">
        <v>0</v>
      </c>
      <c r="Q362" s="65">
        <v>0</v>
      </c>
      <c r="R362" s="65">
        <v>147318.18192</v>
      </c>
      <c r="S362" s="65">
        <v>101438.38344827587</v>
      </c>
      <c r="T362" s="65">
        <v>0</v>
      </c>
      <c r="U362" s="65">
        <v>0</v>
      </c>
      <c r="V362" s="65">
        <v>103738.72</v>
      </c>
      <c r="W362" s="67">
        <f t="shared" si="6"/>
        <v>399055.74951671762</v>
      </c>
      <c r="X362" s="36"/>
      <c r="Z362" s="122"/>
    </row>
    <row r="363" spans="1:26" x14ac:dyDescent="0.2">
      <c r="A363" s="76"/>
      <c r="B363" s="24">
        <v>349</v>
      </c>
      <c r="C363" s="105" t="s">
        <v>1215</v>
      </c>
      <c r="D363" s="105" t="s">
        <v>1820</v>
      </c>
      <c r="E363" s="58" t="s">
        <v>1216</v>
      </c>
      <c r="F363" s="69" t="s">
        <v>1215</v>
      </c>
      <c r="G363" s="69" t="s">
        <v>1820</v>
      </c>
      <c r="H363" s="58" t="s">
        <v>1216</v>
      </c>
      <c r="I363" s="104" t="s">
        <v>2838</v>
      </c>
      <c r="J363" s="68" t="s">
        <v>1217</v>
      </c>
      <c r="K363" s="65">
        <v>6327.5906976744191</v>
      </c>
      <c r="L363" s="65">
        <v>0</v>
      </c>
      <c r="M363" s="65">
        <v>0</v>
      </c>
      <c r="N363" s="65">
        <v>0</v>
      </c>
      <c r="O363" s="65">
        <v>19143.93936</v>
      </c>
      <c r="P363" s="65">
        <v>18593.68</v>
      </c>
      <c r="Q363" s="65">
        <v>20491.273333333334</v>
      </c>
      <c r="R363" s="65">
        <v>0</v>
      </c>
      <c r="S363" s="65">
        <v>0</v>
      </c>
      <c r="T363" s="65">
        <v>0</v>
      </c>
      <c r="U363" s="65">
        <v>0</v>
      </c>
      <c r="V363" s="65">
        <v>0</v>
      </c>
      <c r="W363" s="67">
        <f t="shared" si="6"/>
        <v>64556.483391007758</v>
      </c>
      <c r="X363" s="36"/>
      <c r="Z363" s="122"/>
    </row>
    <row r="364" spans="1:26" x14ac:dyDescent="0.2">
      <c r="A364" s="76"/>
      <c r="B364" s="24">
        <v>350</v>
      </c>
      <c r="C364" s="105" t="s">
        <v>1023</v>
      </c>
      <c r="D364" s="105" t="s">
        <v>1748</v>
      </c>
      <c r="E364" s="58" t="s">
        <v>1024</v>
      </c>
      <c r="F364" s="69" t="s">
        <v>1023</v>
      </c>
      <c r="G364" s="69" t="s">
        <v>1748</v>
      </c>
      <c r="H364" s="58" t="s">
        <v>1024</v>
      </c>
      <c r="I364" s="104" t="s">
        <v>2995</v>
      </c>
      <c r="J364" s="68" t="s">
        <v>1217</v>
      </c>
      <c r="K364" s="65">
        <v>6545.1175257731957</v>
      </c>
      <c r="L364" s="65">
        <v>7095.6774117647055</v>
      </c>
      <c r="M364" s="65">
        <v>8589.5042352941182</v>
      </c>
      <c r="N364" s="65">
        <v>0</v>
      </c>
      <c r="O364" s="65">
        <v>0</v>
      </c>
      <c r="P364" s="65">
        <v>0</v>
      </c>
      <c r="Q364" s="65">
        <v>0</v>
      </c>
      <c r="R364" s="65">
        <v>0</v>
      </c>
      <c r="S364" s="65">
        <v>0</v>
      </c>
      <c r="T364" s="65">
        <v>12367.563636363637</v>
      </c>
      <c r="U364" s="65">
        <v>15115.911111111112</v>
      </c>
      <c r="V364" s="65">
        <v>15871.706666666665</v>
      </c>
      <c r="W364" s="67">
        <f t="shared" si="6"/>
        <v>65585.480586973426</v>
      </c>
      <c r="X364" s="36"/>
      <c r="Z364" s="122"/>
    </row>
    <row r="365" spans="1:26" x14ac:dyDescent="0.2">
      <c r="A365" s="76"/>
      <c r="B365" s="24">
        <v>351</v>
      </c>
      <c r="C365" s="105" t="s">
        <v>1127</v>
      </c>
      <c r="D365" s="105" t="s">
        <v>1791</v>
      </c>
      <c r="E365" s="58" t="s">
        <v>1128</v>
      </c>
      <c r="F365" s="69" t="s">
        <v>1127</v>
      </c>
      <c r="G365" s="69" t="s">
        <v>1791</v>
      </c>
      <c r="H365" s="58" t="s">
        <v>1128</v>
      </c>
      <c r="I365" s="104" t="s">
        <v>2874</v>
      </c>
      <c r="J365" s="68" t="s">
        <v>1217</v>
      </c>
      <c r="K365" s="65">
        <v>6545.1175257731957</v>
      </c>
      <c r="L365" s="65">
        <v>7095.6774117647055</v>
      </c>
      <c r="M365" s="65">
        <v>16411.988235294117</v>
      </c>
      <c r="N365" s="65">
        <v>10203.24</v>
      </c>
      <c r="O365" s="65">
        <v>11427.628799999999</v>
      </c>
      <c r="P365" s="65">
        <v>0</v>
      </c>
      <c r="Q365" s="65">
        <v>0</v>
      </c>
      <c r="R365" s="65">
        <v>0</v>
      </c>
      <c r="S365" s="65">
        <v>0</v>
      </c>
      <c r="T365" s="65">
        <v>0</v>
      </c>
      <c r="U365" s="65">
        <v>132946.96968000001</v>
      </c>
      <c r="V365" s="65">
        <v>89438.66</v>
      </c>
      <c r="W365" s="67">
        <f t="shared" si="6"/>
        <v>274069.28165283205</v>
      </c>
      <c r="X365" s="36"/>
      <c r="Z365" s="122"/>
    </row>
    <row r="366" spans="1:26" x14ac:dyDescent="0.2">
      <c r="A366" s="76"/>
      <c r="B366" s="24">
        <v>352</v>
      </c>
      <c r="C366" s="105" t="s">
        <v>1093</v>
      </c>
      <c r="D366" s="105" t="s">
        <v>1776</v>
      </c>
      <c r="E366" s="58" t="s">
        <v>1094</v>
      </c>
      <c r="F366" s="69" t="s">
        <v>1093</v>
      </c>
      <c r="G366" s="69" t="s">
        <v>1776</v>
      </c>
      <c r="H366" s="58" t="s">
        <v>1094</v>
      </c>
      <c r="I366" s="104" t="s">
        <v>2995</v>
      </c>
      <c r="J366" s="68" t="s">
        <v>1217</v>
      </c>
      <c r="K366" s="65">
        <v>6545.1175257731957</v>
      </c>
      <c r="L366" s="65">
        <v>7095.6774117647055</v>
      </c>
      <c r="M366" s="65">
        <v>8589.5042352941182</v>
      </c>
      <c r="N366" s="65">
        <v>0</v>
      </c>
      <c r="O366" s="65">
        <v>0</v>
      </c>
      <c r="P366" s="65">
        <v>0</v>
      </c>
      <c r="Q366" s="65">
        <v>0</v>
      </c>
      <c r="R366" s="65">
        <v>24069.181538461537</v>
      </c>
      <c r="S366" s="65">
        <v>31743.41333333333</v>
      </c>
      <c r="T366" s="65">
        <v>12367.563636363637</v>
      </c>
      <c r="U366" s="65">
        <v>0</v>
      </c>
      <c r="V366" s="65">
        <v>0</v>
      </c>
      <c r="W366" s="67">
        <f t="shared" si="6"/>
        <v>90410.457680990512</v>
      </c>
      <c r="X366" s="36"/>
      <c r="Z366" s="122"/>
    </row>
    <row r="367" spans="1:26" x14ac:dyDescent="0.2">
      <c r="A367" s="76"/>
      <c r="B367" s="24">
        <v>353</v>
      </c>
      <c r="C367" s="105" t="s">
        <v>1021</v>
      </c>
      <c r="D367" s="105" t="s">
        <v>1796</v>
      </c>
      <c r="E367" s="58" t="s">
        <v>1142</v>
      </c>
      <c r="F367" s="69" t="s">
        <v>1021</v>
      </c>
      <c r="G367" s="69" t="s">
        <v>1796</v>
      </c>
      <c r="H367" s="58" t="s">
        <v>1142</v>
      </c>
      <c r="I367" s="104" t="s">
        <v>2872</v>
      </c>
      <c r="J367" s="68" t="s">
        <v>1217</v>
      </c>
      <c r="K367" s="65">
        <v>6545.1175257731957</v>
      </c>
      <c r="L367" s="65">
        <v>7095.6774117647055</v>
      </c>
      <c r="M367" s="65">
        <v>8589.5042352941182</v>
      </c>
      <c r="N367" s="65">
        <v>0</v>
      </c>
      <c r="O367" s="65">
        <v>0</v>
      </c>
      <c r="P367" s="65">
        <v>0</v>
      </c>
      <c r="Q367" s="65">
        <v>0</v>
      </c>
      <c r="R367" s="65">
        <v>0</v>
      </c>
      <c r="S367" s="65">
        <v>0</v>
      </c>
      <c r="T367" s="65">
        <v>12367.563636363637</v>
      </c>
      <c r="U367" s="65">
        <v>15115.911111111112</v>
      </c>
      <c r="V367" s="65">
        <v>15871.706666666665</v>
      </c>
      <c r="W367" s="67">
        <f t="shared" si="6"/>
        <v>65585.480586973426</v>
      </c>
      <c r="X367" s="36"/>
      <c r="Z367" s="122"/>
    </row>
    <row r="368" spans="1:26" x14ac:dyDescent="0.2">
      <c r="A368" s="76"/>
      <c r="B368" s="24">
        <v>354</v>
      </c>
      <c r="C368" s="105" t="s">
        <v>1147</v>
      </c>
      <c r="D368" s="105" t="s">
        <v>1799</v>
      </c>
      <c r="E368" s="58" t="s">
        <v>1148</v>
      </c>
      <c r="F368" s="69" t="s">
        <v>1147</v>
      </c>
      <c r="G368" s="69" t="s">
        <v>1799</v>
      </c>
      <c r="H368" s="58" t="s">
        <v>1148</v>
      </c>
      <c r="I368" s="104" t="s">
        <v>2969</v>
      </c>
      <c r="J368" s="68" t="s">
        <v>1217</v>
      </c>
      <c r="K368" s="65">
        <v>12872.708223447615</v>
      </c>
      <c r="L368" s="65">
        <v>13400.118387374461</v>
      </c>
      <c r="M368" s="65">
        <v>16411.988235294117</v>
      </c>
      <c r="N368" s="65">
        <v>0</v>
      </c>
      <c r="O368" s="65">
        <v>0</v>
      </c>
      <c r="P368" s="65">
        <v>0</v>
      </c>
      <c r="Q368" s="65">
        <v>0</v>
      </c>
      <c r="R368" s="65">
        <v>44121.212240000001</v>
      </c>
      <c r="S368" s="65">
        <v>0</v>
      </c>
      <c r="T368" s="65">
        <v>17163.722072580644</v>
      </c>
      <c r="U368" s="65">
        <v>17553.29519827586</v>
      </c>
      <c r="V368" s="65">
        <v>0</v>
      </c>
      <c r="W368" s="67">
        <f t="shared" si="6"/>
        <v>121523.04435697271</v>
      </c>
      <c r="X368" s="36"/>
      <c r="Z368" s="122"/>
    </row>
    <row r="369" spans="1:26" x14ac:dyDescent="0.2">
      <c r="A369" s="76"/>
      <c r="B369" s="24">
        <v>355</v>
      </c>
      <c r="C369" s="105" t="s">
        <v>1081</v>
      </c>
      <c r="D369" s="105" t="s">
        <v>1770</v>
      </c>
      <c r="E369" s="58" t="s">
        <v>1082</v>
      </c>
      <c r="F369" s="69" t="s">
        <v>1081</v>
      </c>
      <c r="G369" s="69" t="s">
        <v>1770</v>
      </c>
      <c r="H369" s="58" t="s">
        <v>1082</v>
      </c>
      <c r="I369" s="104" t="s">
        <v>2995</v>
      </c>
      <c r="J369" s="68" t="s">
        <v>1217</v>
      </c>
      <c r="K369" s="65">
        <v>6545.1175257731957</v>
      </c>
      <c r="L369" s="65">
        <v>7095.6774117647055</v>
      </c>
      <c r="M369" s="65">
        <v>8589.5042352941182</v>
      </c>
      <c r="N369" s="65">
        <v>10203.24</v>
      </c>
      <c r="O369" s="65">
        <v>11427.628799999999</v>
      </c>
      <c r="P369" s="65">
        <v>15871.706666666665</v>
      </c>
      <c r="Q369" s="65">
        <v>0</v>
      </c>
      <c r="R369" s="65">
        <v>0</v>
      </c>
      <c r="S369" s="65">
        <v>0</v>
      </c>
      <c r="T369" s="65">
        <v>0</v>
      </c>
      <c r="U369" s="65">
        <v>0</v>
      </c>
      <c r="V369" s="65">
        <v>0</v>
      </c>
      <c r="W369" s="67">
        <f t="shared" si="6"/>
        <v>59732.874639498681</v>
      </c>
      <c r="X369" s="36"/>
      <c r="Z369" s="122"/>
    </row>
    <row r="370" spans="1:26" x14ac:dyDescent="0.2">
      <c r="A370" s="76"/>
      <c r="B370" s="24">
        <v>356</v>
      </c>
      <c r="C370" s="105" t="s">
        <v>929</v>
      </c>
      <c r="D370" s="105" t="s">
        <v>1708</v>
      </c>
      <c r="E370" s="58" t="s">
        <v>930</v>
      </c>
      <c r="F370" s="69" t="s">
        <v>929</v>
      </c>
      <c r="G370" s="69" t="s">
        <v>1708</v>
      </c>
      <c r="H370" s="58" t="s">
        <v>930</v>
      </c>
      <c r="I370" s="104" t="s">
        <v>3139</v>
      </c>
      <c r="J370" s="68" t="s">
        <v>1217</v>
      </c>
      <c r="K370" s="65">
        <v>6327.5906976744191</v>
      </c>
      <c r="L370" s="65">
        <v>0</v>
      </c>
      <c r="M370" s="65">
        <v>72916.666759999993</v>
      </c>
      <c r="N370" s="65">
        <v>93426.079999999987</v>
      </c>
      <c r="O370" s="65">
        <v>95323.673333333325</v>
      </c>
      <c r="P370" s="65">
        <v>0</v>
      </c>
      <c r="Q370" s="65">
        <v>0</v>
      </c>
      <c r="R370" s="65">
        <v>0</v>
      </c>
      <c r="S370" s="65">
        <v>0</v>
      </c>
      <c r="T370" s="65">
        <v>0</v>
      </c>
      <c r="U370" s="65">
        <v>0</v>
      </c>
      <c r="V370" s="65">
        <v>0</v>
      </c>
      <c r="W370" s="67">
        <f t="shared" si="6"/>
        <v>267994.01079100772</v>
      </c>
      <c r="X370" s="36"/>
      <c r="Z370" s="122"/>
    </row>
    <row r="371" spans="1:26" x14ac:dyDescent="0.2">
      <c r="A371" s="76"/>
      <c r="B371" s="24">
        <v>357</v>
      </c>
      <c r="C371" s="105" t="s">
        <v>1125</v>
      </c>
      <c r="D371" s="105" t="s">
        <v>1790</v>
      </c>
      <c r="E371" s="58" t="s">
        <v>1126</v>
      </c>
      <c r="F371" s="69" t="s">
        <v>1125</v>
      </c>
      <c r="G371" s="69" t="s">
        <v>1790</v>
      </c>
      <c r="H371" s="58" t="s">
        <v>1126</v>
      </c>
      <c r="I371" s="104" t="s">
        <v>2856</v>
      </c>
      <c r="J371" s="68" t="s">
        <v>1217</v>
      </c>
      <c r="K371" s="65">
        <v>12872.708223447615</v>
      </c>
      <c r="L371" s="65">
        <v>13400.118387374461</v>
      </c>
      <c r="M371" s="65">
        <v>16411.988235294117</v>
      </c>
      <c r="N371" s="65">
        <v>0</v>
      </c>
      <c r="O371" s="65">
        <v>0</v>
      </c>
      <c r="P371" s="65">
        <v>0</v>
      </c>
      <c r="Q371" s="65">
        <v>0</v>
      </c>
      <c r="R371" s="65">
        <v>0</v>
      </c>
      <c r="S371" s="65">
        <v>45446.969680000002</v>
      </c>
      <c r="T371" s="65">
        <v>34448.810322580648</v>
      </c>
      <c r="U371" s="65">
        <v>34838.383448275861</v>
      </c>
      <c r="V371" s="65">
        <v>0</v>
      </c>
      <c r="W371" s="67">
        <f t="shared" si="6"/>
        <v>157418.97829697269</v>
      </c>
      <c r="X371" s="36"/>
      <c r="Z371" s="122"/>
    </row>
    <row r="372" spans="1:26" x14ac:dyDescent="0.2">
      <c r="A372" s="76"/>
      <c r="B372" s="24">
        <v>358</v>
      </c>
      <c r="C372" s="105" t="s">
        <v>1073</v>
      </c>
      <c r="D372" s="105" t="s">
        <v>1768</v>
      </c>
      <c r="E372" s="58" t="s">
        <v>1074</v>
      </c>
      <c r="F372" s="69" t="s">
        <v>1073</v>
      </c>
      <c r="G372" s="69" t="s">
        <v>1768</v>
      </c>
      <c r="H372" s="58" t="s">
        <v>1074</v>
      </c>
      <c r="I372" s="104" t="s">
        <v>2995</v>
      </c>
      <c r="J372" s="68" t="s">
        <v>1217</v>
      </c>
      <c r="K372" s="65">
        <v>6545.1175257731957</v>
      </c>
      <c r="L372" s="65">
        <v>7095.6774117647055</v>
      </c>
      <c r="M372" s="65">
        <v>8589.5042352941182</v>
      </c>
      <c r="N372" s="65">
        <v>0</v>
      </c>
      <c r="O372" s="65">
        <v>0</v>
      </c>
      <c r="P372" s="65">
        <v>0</v>
      </c>
      <c r="Q372" s="65">
        <v>17005.400000000001</v>
      </c>
      <c r="R372" s="65">
        <v>24069.181538461537</v>
      </c>
      <c r="S372" s="65">
        <v>31743.41333333333</v>
      </c>
      <c r="T372" s="65">
        <v>0</v>
      </c>
      <c r="U372" s="65">
        <v>0</v>
      </c>
      <c r="V372" s="65">
        <v>0</v>
      </c>
      <c r="W372" s="67">
        <f t="shared" si="6"/>
        <v>95048.294044626891</v>
      </c>
      <c r="X372" s="36"/>
      <c r="Z372" s="122"/>
    </row>
    <row r="373" spans="1:26" x14ac:dyDescent="0.2">
      <c r="A373" s="76"/>
      <c r="B373" s="24">
        <v>359</v>
      </c>
      <c r="C373" s="105" t="s">
        <v>1055</v>
      </c>
      <c r="D373" s="105" t="s">
        <v>1761</v>
      </c>
      <c r="E373" s="58" t="s">
        <v>1056</v>
      </c>
      <c r="F373" s="69" t="s">
        <v>1055</v>
      </c>
      <c r="G373" s="69" t="s">
        <v>1761</v>
      </c>
      <c r="H373" s="58" t="s">
        <v>1056</v>
      </c>
      <c r="I373" s="104" t="s">
        <v>2995</v>
      </c>
      <c r="J373" s="68" t="s">
        <v>1217</v>
      </c>
      <c r="K373" s="65">
        <v>6545.1175257731957</v>
      </c>
      <c r="L373" s="65">
        <v>7095.6774117647055</v>
      </c>
      <c r="M373" s="65">
        <v>8589.5042352941182</v>
      </c>
      <c r="N373" s="65">
        <v>10203.24</v>
      </c>
      <c r="O373" s="65">
        <v>11427.628799999999</v>
      </c>
      <c r="P373" s="65">
        <v>15871.706666666665</v>
      </c>
      <c r="Q373" s="65">
        <v>0</v>
      </c>
      <c r="R373" s="65">
        <v>0</v>
      </c>
      <c r="S373" s="65">
        <v>0</v>
      </c>
      <c r="T373" s="65">
        <v>0</v>
      </c>
      <c r="U373" s="65">
        <v>0</v>
      </c>
      <c r="V373" s="65">
        <v>0</v>
      </c>
      <c r="W373" s="67">
        <f t="shared" si="6"/>
        <v>59732.874639498681</v>
      </c>
      <c r="X373" s="36"/>
      <c r="Z373" s="122"/>
    </row>
    <row r="374" spans="1:26" x14ac:dyDescent="0.2">
      <c r="A374" s="76"/>
      <c r="B374" s="24">
        <v>360</v>
      </c>
      <c r="C374" s="105" t="s">
        <v>979</v>
      </c>
      <c r="D374" s="105" t="s">
        <v>1731</v>
      </c>
      <c r="E374" s="58" t="s">
        <v>980</v>
      </c>
      <c r="F374" s="69" t="s">
        <v>979</v>
      </c>
      <c r="G374" s="69" t="s">
        <v>1731</v>
      </c>
      <c r="H374" s="58" t="s">
        <v>980</v>
      </c>
      <c r="I374" s="104" t="s">
        <v>2838</v>
      </c>
      <c r="J374" s="68" t="s">
        <v>1217</v>
      </c>
      <c r="K374" s="65">
        <v>6327.5906976744191</v>
      </c>
      <c r="L374" s="65">
        <v>0</v>
      </c>
      <c r="M374" s="65">
        <v>0</v>
      </c>
      <c r="N374" s="65">
        <v>0</v>
      </c>
      <c r="O374" s="65">
        <v>66977.272599999997</v>
      </c>
      <c r="P374" s="65">
        <v>31093.68</v>
      </c>
      <c r="Q374" s="65">
        <v>32991.273333333331</v>
      </c>
      <c r="R374" s="65">
        <v>0</v>
      </c>
      <c r="S374" s="65">
        <v>0</v>
      </c>
      <c r="T374" s="65">
        <v>0</v>
      </c>
      <c r="U374" s="65">
        <v>0</v>
      </c>
      <c r="V374" s="65">
        <v>0</v>
      </c>
      <c r="W374" s="67">
        <f t="shared" si="6"/>
        <v>137389.81663100776</v>
      </c>
      <c r="X374" s="36"/>
      <c r="Z374" s="122"/>
    </row>
    <row r="375" spans="1:26" x14ac:dyDescent="0.2">
      <c r="A375" s="76"/>
      <c r="B375" s="24">
        <v>361</v>
      </c>
      <c r="C375" s="105" t="s">
        <v>879</v>
      </c>
      <c r="D375" s="105" t="s">
        <v>1684</v>
      </c>
      <c r="E375" s="58" t="s">
        <v>880</v>
      </c>
      <c r="F375" s="69" t="s">
        <v>879</v>
      </c>
      <c r="G375" s="69" t="s">
        <v>1684</v>
      </c>
      <c r="H375" s="58" t="s">
        <v>880</v>
      </c>
      <c r="I375" s="104" t="s">
        <v>3140</v>
      </c>
      <c r="J375" s="68" t="s">
        <v>1217</v>
      </c>
      <c r="K375" s="65">
        <v>147295.67874999999</v>
      </c>
      <c r="L375" s="65">
        <v>0</v>
      </c>
      <c r="M375" s="65">
        <v>0</v>
      </c>
      <c r="N375" s="65">
        <v>0</v>
      </c>
      <c r="O375" s="65">
        <v>0</v>
      </c>
      <c r="P375" s="65">
        <v>0</v>
      </c>
      <c r="Q375" s="65">
        <v>0</v>
      </c>
      <c r="R375" s="65">
        <v>0</v>
      </c>
      <c r="S375" s="65">
        <v>0</v>
      </c>
      <c r="T375" s="65">
        <v>0</v>
      </c>
      <c r="U375" s="65">
        <v>0</v>
      </c>
      <c r="V375" s="65">
        <v>0</v>
      </c>
      <c r="W375" s="67">
        <f t="shared" si="6"/>
        <v>147295.67874999999</v>
      </c>
      <c r="X375" s="36"/>
      <c r="Z375" s="122"/>
    </row>
    <row r="376" spans="1:26" x14ac:dyDescent="0.2">
      <c r="A376" s="76"/>
      <c r="B376" s="24">
        <v>362</v>
      </c>
      <c r="C376" s="105" t="s">
        <v>1091</v>
      </c>
      <c r="D376" s="105" t="s">
        <v>1775</v>
      </c>
      <c r="E376" s="58" t="s">
        <v>1092</v>
      </c>
      <c r="F376" s="69" t="s">
        <v>1091</v>
      </c>
      <c r="G376" s="69" t="s">
        <v>1775</v>
      </c>
      <c r="H376" s="58" t="s">
        <v>1092</v>
      </c>
      <c r="I376" s="104" t="s">
        <v>2856</v>
      </c>
      <c r="J376" s="68" t="s">
        <v>1217</v>
      </c>
      <c r="K376" s="65">
        <v>12872.708223447615</v>
      </c>
      <c r="L376" s="65">
        <v>13400.118387374461</v>
      </c>
      <c r="M376" s="65">
        <v>16411.988235294117</v>
      </c>
      <c r="N376" s="65">
        <v>0</v>
      </c>
      <c r="O376" s="65">
        <v>0</v>
      </c>
      <c r="P376" s="65">
        <v>0</v>
      </c>
      <c r="Q376" s="65">
        <v>0</v>
      </c>
      <c r="R376" s="65">
        <v>0</v>
      </c>
      <c r="S376" s="65">
        <v>46825.757440000001</v>
      </c>
      <c r="T376" s="65">
        <v>45725.420322580649</v>
      </c>
      <c r="U376" s="65">
        <v>46114.993448275862</v>
      </c>
      <c r="V376" s="65">
        <v>0</v>
      </c>
      <c r="W376" s="67">
        <f t="shared" si="6"/>
        <v>181350.9860569727</v>
      </c>
      <c r="X376" s="36"/>
      <c r="Z376" s="122"/>
    </row>
    <row r="377" spans="1:26" x14ac:dyDescent="0.2">
      <c r="A377" s="76"/>
      <c r="B377" s="24">
        <v>363</v>
      </c>
      <c r="C377" s="105" t="s">
        <v>1079</v>
      </c>
      <c r="D377" s="105" t="s">
        <v>1769</v>
      </c>
      <c r="E377" s="58" t="s">
        <v>1080</v>
      </c>
      <c r="F377" s="69" t="s">
        <v>1079</v>
      </c>
      <c r="G377" s="69" t="s">
        <v>1769</v>
      </c>
      <c r="H377" s="58" t="s">
        <v>1080</v>
      </c>
      <c r="I377" s="104" t="s">
        <v>2845</v>
      </c>
      <c r="J377" s="68" t="s">
        <v>1217</v>
      </c>
      <c r="K377" s="65">
        <v>6545.1175257731957</v>
      </c>
      <c r="L377" s="65">
        <v>7095.6774117647055</v>
      </c>
      <c r="M377" s="65">
        <v>8589.5042352941182</v>
      </c>
      <c r="N377" s="65">
        <v>0</v>
      </c>
      <c r="O377" s="65">
        <v>0</v>
      </c>
      <c r="P377" s="65">
        <v>0</v>
      </c>
      <c r="Q377" s="65">
        <v>0</v>
      </c>
      <c r="R377" s="65">
        <v>0</v>
      </c>
      <c r="S377" s="65">
        <v>0</v>
      </c>
      <c r="T377" s="65">
        <v>12367.563636363637</v>
      </c>
      <c r="U377" s="65">
        <v>15115.911111111112</v>
      </c>
      <c r="V377" s="65">
        <v>15871.706666666665</v>
      </c>
      <c r="W377" s="67">
        <f t="shared" si="6"/>
        <v>65585.480586973426</v>
      </c>
      <c r="X377" s="36"/>
      <c r="Z377" s="122"/>
    </row>
    <row r="378" spans="1:26" x14ac:dyDescent="0.2">
      <c r="A378" s="76"/>
      <c r="B378" s="24">
        <v>364</v>
      </c>
      <c r="C378" s="105" t="s">
        <v>867</v>
      </c>
      <c r="D378" s="105" t="s">
        <v>1678</v>
      </c>
      <c r="E378" s="58" t="s">
        <v>868</v>
      </c>
      <c r="F378" s="69" t="s">
        <v>867</v>
      </c>
      <c r="G378" s="69" t="s">
        <v>1678</v>
      </c>
      <c r="H378" s="58" t="s">
        <v>868</v>
      </c>
      <c r="I378" s="104" t="s">
        <v>2847</v>
      </c>
      <c r="J378" s="68" t="s">
        <v>1217</v>
      </c>
      <c r="K378" s="65">
        <v>0</v>
      </c>
      <c r="L378" s="65">
        <v>0</v>
      </c>
      <c r="M378" s="65">
        <v>78400.000000000015</v>
      </c>
      <c r="N378" s="65">
        <v>138523.44500000001</v>
      </c>
      <c r="O378" s="65">
        <v>136278.405</v>
      </c>
      <c r="P378" s="65">
        <v>0</v>
      </c>
      <c r="Q378" s="65">
        <v>0</v>
      </c>
      <c r="R378" s="65">
        <v>0</v>
      </c>
      <c r="S378" s="65">
        <v>0</v>
      </c>
      <c r="T378" s="65">
        <v>0</v>
      </c>
      <c r="U378" s="65">
        <v>0</v>
      </c>
      <c r="V378" s="65">
        <v>0</v>
      </c>
      <c r="W378" s="67">
        <f t="shared" si="6"/>
        <v>353201.85</v>
      </c>
      <c r="X378" s="36"/>
      <c r="Z378" s="122"/>
    </row>
    <row r="379" spans="1:26" x14ac:dyDescent="0.2">
      <c r="A379" s="76"/>
      <c r="B379" s="24">
        <v>365</v>
      </c>
      <c r="C379" s="105" t="s">
        <v>987</v>
      </c>
      <c r="D379" s="105" t="s">
        <v>1735</v>
      </c>
      <c r="E379" s="58" t="s">
        <v>988</v>
      </c>
      <c r="F379" s="69" t="s">
        <v>987</v>
      </c>
      <c r="G379" s="69" t="s">
        <v>1735</v>
      </c>
      <c r="H379" s="58" t="s">
        <v>988</v>
      </c>
      <c r="I379" s="104" t="s">
        <v>3139</v>
      </c>
      <c r="J379" s="68" t="s">
        <v>1217</v>
      </c>
      <c r="K379" s="65">
        <v>0</v>
      </c>
      <c r="L379" s="65">
        <v>8338.7199999999993</v>
      </c>
      <c r="M379" s="65">
        <v>6093.6799999999994</v>
      </c>
      <c r="N379" s="65">
        <v>56762.574999999997</v>
      </c>
      <c r="O379" s="65">
        <v>56762.574999999997</v>
      </c>
      <c r="P379" s="65">
        <v>0</v>
      </c>
      <c r="Q379" s="65">
        <v>0</v>
      </c>
      <c r="R379" s="65">
        <v>0</v>
      </c>
      <c r="S379" s="65">
        <v>0</v>
      </c>
      <c r="T379" s="65">
        <v>0</v>
      </c>
      <c r="U379" s="65">
        <v>0</v>
      </c>
      <c r="V379" s="65">
        <v>0</v>
      </c>
      <c r="W379" s="67">
        <f t="shared" si="6"/>
        <v>127957.54999999999</v>
      </c>
      <c r="X379" s="36"/>
      <c r="Z379" s="122"/>
    </row>
    <row r="380" spans="1:26" x14ac:dyDescent="0.2">
      <c r="A380" s="76"/>
      <c r="B380" s="24">
        <v>366</v>
      </c>
      <c r="C380" s="105" t="s">
        <v>863</v>
      </c>
      <c r="D380" s="105" t="s">
        <v>1676</v>
      </c>
      <c r="E380" s="58" t="s">
        <v>864</v>
      </c>
      <c r="F380" s="69" t="s">
        <v>863</v>
      </c>
      <c r="G380" s="69" t="s">
        <v>1676</v>
      </c>
      <c r="H380" s="58" t="s">
        <v>864</v>
      </c>
      <c r="I380" s="104" t="s">
        <v>3140</v>
      </c>
      <c r="J380" s="68" t="s">
        <v>1217</v>
      </c>
      <c r="K380" s="65">
        <v>89888.926999999996</v>
      </c>
      <c r="L380" s="65">
        <v>0</v>
      </c>
      <c r="M380" s="65">
        <v>0</v>
      </c>
      <c r="N380" s="65">
        <v>0</v>
      </c>
      <c r="O380" s="65">
        <v>0</v>
      </c>
      <c r="P380" s="65">
        <v>0</v>
      </c>
      <c r="Q380" s="65">
        <v>0</v>
      </c>
      <c r="R380" s="65">
        <v>0</v>
      </c>
      <c r="S380" s="65">
        <v>0</v>
      </c>
      <c r="T380" s="65">
        <v>0</v>
      </c>
      <c r="U380" s="65">
        <v>0</v>
      </c>
      <c r="V380" s="65">
        <v>0</v>
      </c>
      <c r="W380" s="67">
        <f t="shared" si="6"/>
        <v>89888.926999999996</v>
      </c>
      <c r="X380" s="36"/>
      <c r="Z380" s="122"/>
    </row>
    <row r="381" spans="1:26" x14ac:dyDescent="0.2">
      <c r="A381" s="76"/>
      <c r="B381" s="24">
        <v>367</v>
      </c>
      <c r="C381" s="105" t="s">
        <v>1089</v>
      </c>
      <c r="D381" s="105" t="s">
        <v>1774</v>
      </c>
      <c r="E381" s="58" t="s">
        <v>1090</v>
      </c>
      <c r="F381" s="69" t="s">
        <v>1089</v>
      </c>
      <c r="G381" s="69" t="s">
        <v>1774</v>
      </c>
      <c r="H381" s="58" t="s">
        <v>1090</v>
      </c>
      <c r="I381" s="104" t="s">
        <v>2995</v>
      </c>
      <c r="J381" s="68" t="s">
        <v>1217</v>
      </c>
      <c r="K381" s="65">
        <v>6545.1175257731957</v>
      </c>
      <c r="L381" s="65">
        <v>7095.6774117647055</v>
      </c>
      <c r="M381" s="65">
        <v>8589.5042352941182</v>
      </c>
      <c r="N381" s="65">
        <v>10203.24</v>
      </c>
      <c r="O381" s="65">
        <v>11427.628799999999</v>
      </c>
      <c r="P381" s="65">
        <v>15871.706666666665</v>
      </c>
      <c r="Q381" s="65">
        <v>0</v>
      </c>
      <c r="R381" s="65">
        <v>0</v>
      </c>
      <c r="S381" s="65">
        <v>0</v>
      </c>
      <c r="T381" s="65">
        <v>0</v>
      </c>
      <c r="U381" s="65">
        <v>0</v>
      </c>
      <c r="V381" s="65">
        <v>0</v>
      </c>
      <c r="W381" s="67">
        <f t="shared" si="6"/>
        <v>59732.874639498681</v>
      </c>
      <c r="X381" s="36"/>
      <c r="Z381" s="122"/>
    </row>
    <row r="382" spans="1:26" x14ac:dyDescent="0.2">
      <c r="A382" s="76"/>
      <c r="B382" s="24">
        <v>368</v>
      </c>
      <c r="C382" s="105" t="s">
        <v>933</v>
      </c>
      <c r="D382" s="105" t="s">
        <v>1710</v>
      </c>
      <c r="E382" s="58" t="s">
        <v>934</v>
      </c>
      <c r="F382" s="69" t="s">
        <v>933</v>
      </c>
      <c r="G382" s="69" t="s">
        <v>1710</v>
      </c>
      <c r="H382" s="58" t="s">
        <v>934</v>
      </c>
      <c r="I382" s="104" t="s">
        <v>2833</v>
      </c>
      <c r="J382" s="68" t="s">
        <v>1217</v>
      </c>
      <c r="K382" s="65">
        <v>12872.708223447615</v>
      </c>
      <c r="L382" s="65">
        <v>13400.118387374461</v>
      </c>
      <c r="M382" s="65">
        <v>16411.988235294117</v>
      </c>
      <c r="N382" s="65">
        <v>52129.785322580647</v>
      </c>
      <c r="O382" s="65">
        <v>52519.35844827586</v>
      </c>
      <c r="P382" s="65">
        <v>0</v>
      </c>
      <c r="Q382" s="65">
        <v>0</v>
      </c>
      <c r="R382" s="65">
        <v>0</v>
      </c>
      <c r="S382" s="65">
        <v>0</v>
      </c>
      <c r="T382" s="65">
        <v>0</v>
      </c>
      <c r="U382" s="65">
        <v>0</v>
      </c>
      <c r="V382" s="65">
        <v>0</v>
      </c>
      <c r="W382" s="67">
        <f t="shared" si="6"/>
        <v>147333.9586169727</v>
      </c>
      <c r="X382" s="36"/>
      <c r="Z382" s="122"/>
    </row>
    <row r="383" spans="1:26" x14ac:dyDescent="0.2">
      <c r="A383" s="76"/>
      <c r="B383" s="24">
        <v>369</v>
      </c>
      <c r="C383" s="105" t="s">
        <v>975</v>
      </c>
      <c r="D383" s="105" t="s">
        <v>1729</v>
      </c>
      <c r="E383" s="58" t="s">
        <v>976</v>
      </c>
      <c r="F383" s="69" t="s">
        <v>975</v>
      </c>
      <c r="G383" s="69" t="s">
        <v>1729</v>
      </c>
      <c r="H383" s="58" t="s">
        <v>976</v>
      </c>
      <c r="I383" s="104" t="s">
        <v>2874</v>
      </c>
      <c r="J383" s="68" t="s">
        <v>1217</v>
      </c>
      <c r="K383" s="65">
        <v>6545.1175257731957</v>
      </c>
      <c r="L383" s="65">
        <v>7095.6774117647055</v>
      </c>
      <c r="M383" s="65">
        <v>16411.988235294117</v>
      </c>
      <c r="N383" s="65">
        <v>10203.24</v>
      </c>
      <c r="O383" s="65">
        <v>11427.628799999999</v>
      </c>
      <c r="P383" s="65">
        <v>0</v>
      </c>
      <c r="Q383" s="65">
        <v>0</v>
      </c>
      <c r="R383" s="65">
        <v>0</v>
      </c>
      <c r="S383" s="65">
        <v>0</v>
      </c>
      <c r="T383" s="65">
        <v>0</v>
      </c>
      <c r="U383" s="65">
        <v>0</v>
      </c>
      <c r="V383" s="65">
        <v>37138.720000000001</v>
      </c>
      <c r="W383" s="67">
        <f t="shared" si="6"/>
        <v>88822.371972832014</v>
      </c>
      <c r="X383" s="36"/>
      <c r="Z383" s="122"/>
    </row>
    <row r="384" spans="1:26" x14ac:dyDescent="0.2">
      <c r="A384" s="76"/>
      <c r="B384" s="24">
        <v>370</v>
      </c>
      <c r="C384" s="105" t="s">
        <v>1105</v>
      </c>
      <c r="D384" s="105" t="s">
        <v>1781</v>
      </c>
      <c r="E384" s="58" t="s">
        <v>1106</v>
      </c>
      <c r="F384" s="69" t="s">
        <v>1105</v>
      </c>
      <c r="G384" s="69" t="s">
        <v>1781</v>
      </c>
      <c r="H384" s="58" t="s">
        <v>1106</v>
      </c>
      <c r="I384" s="104" t="s">
        <v>2845</v>
      </c>
      <c r="J384" s="68" t="s">
        <v>1217</v>
      </c>
      <c r="K384" s="65">
        <v>6545.1175257731957</v>
      </c>
      <c r="L384" s="65">
        <v>13400.118387374461</v>
      </c>
      <c r="M384" s="65">
        <v>16411.988235294117</v>
      </c>
      <c r="N384" s="65">
        <v>10203.24</v>
      </c>
      <c r="O384" s="65">
        <v>0</v>
      </c>
      <c r="P384" s="65">
        <v>0</v>
      </c>
      <c r="Q384" s="65">
        <v>0</v>
      </c>
      <c r="R384" s="65">
        <v>137136.36356</v>
      </c>
      <c r="S384" s="65">
        <v>124838.38344827587</v>
      </c>
      <c r="T384" s="65">
        <v>0</v>
      </c>
      <c r="U384" s="65">
        <v>0</v>
      </c>
      <c r="V384" s="65">
        <v>127138.72</v>
      </c>
      <c r="W384" s="67">
        <f t="shared" si="6"/>
        <v>435673.93115671759</v>
      </c>
      <c r="X384" s="36"/>
      <c r="Z384" s="122"/>
    </row>
    <row r="385" spans="1:26" x14ac:dyDescent="0.2">
      <c r="A385" s="76"/>
      <c r="B385" s="24">
        <v>371</v>
      </c>
      <c r="C385" s="105" t="s">
        <v>1101</v>
      </c>
      <c r="D385" s="105" t="s">
        <v>1779</v>
      </c>
      <c r="E385" s="58" t="s">
        <v>1102</v>
      </c>
      <c r="F385" s="69" t="s">
        <v>1101</v>
      </c>
      <c r="G385" s="69" t="s">
        <v>1779</v>
      </c>
      <c r="H385" s="58" t="s">
        <v>1102</v>
      </c>
      <c r="I385" s="104" t="s">
        <v>2995</v>
      </c>
      <c r="J385" s="68" t="s">
        <v>1217</v>
      </c>
      <c r="K385" s="65">
        <v>6545.1175257731957</v>
      </c>
      <c r="L385" s="65">
        <v>7095.6774117647055</v>
      </c>
      <c r="M385" s="65">
        <v>8589.5042352941182</v>
      </c>
      <c r="N385" s="65">
        <v>0</v>
      </c>
      <c r="O385" s="65">
        <v>11427.628799999999</v>
      </c>
      <c r="P385" s="65">
        <v>15871.706666666665</v>
      </c>
      <c r="Q385" s="65">
        <v>17005.400000000001</v>
      </c>
      <c r="R385" s="65">
        <v>0</v>
      </c>
      <c r="S385" s="65">
        <v>0</v>
      </c>
      <c r="T385" s="65">
        <v>0</v>
      </c>
      <c r="U385" s="65">
        <v>0</v>
      </c>
      <c r="V385" s="65">
        <v>0</v>
      </c>
      <c r="W385" s="67">
        <f t="shared" si="6"/>
        <v>66535.034639498685</v>
      </c>
      <c r="X385" s="36"/>
      <c r="Z385" s="122"/>
    </row>
    <row r="386" spans="1:26" x14ac:dyDescent="0.2">
      <c r="A386" s="76"/>
      <c r="B386" s="24">
        <v>372</v>
      </c>
      <c r="C386" s="105" t="s">
        <v>1067</v>
      </c>
      <c r="D386" s="105" t="s">
        <v>1765</v>
      </c>
      <c r="E386" s="58" t="s">
        <v>1068</v>
      </c>
      <c r="F386" s="69" t="s">
        <v>1067</v>
      </c>
      <c r="G386" s="69" t="s">
        <v>1765</v>
      </c>
      <c r="H386" s="58" t="s">
        <v>1068</v>
      </c>
      <c r="I386" s="104" t="s">
        <v>2995</v>
      </c>
      <c r="J386" s="68" t="s">
        <v>1217</v>
      </c>
      <c r="K386" s="65">
        <v>6545.1175257731957</v>
      </c>
      <c r="L386" s="65">
        <v>7095.6774117647055</v>
      </c>
      <c r="M386" s="65">
        <v>8589.5042352941182</v>
      </c>
      <c r="N386" s="65">
        <v>0</v>
      </c>
      <c r="O386" s="65">
        <v>0</v>
      </c>
      <c r="P386" s="65">
        <v>0</v>
      </c>
      <c r="Q386" s="65">
        <v>0</v>
      </c>
      <c r="R386" s="65">
        <v>24069.181538461537</v>
      </c>
      <c r="S386" s="65">
        <v>31743.41333333333</v>
      </c>
      <c r="T386" s="65">
        <v>12367.563636363637</v>
      </c>
      <c r="U386" s="65">
        <v>0</v>
      </c>
      <c r="V386" s="65">
        <v>0</v>
      </c>
      <c r="W386" s="67">
        <f t="shared" si="6"/>
        <v>90410.457680990512</v>
      </c>
      <c r="X386" s="36"/>
      <c r="Z386" s="122"/>
    </row>
    <row r="387" spans="1:26" x14ac:dyDescent="0.2">
      <c r="A387" s="76"/>
      <c r="B387" s="24">
        <v>373</v>
      </c>
      <c r="C387" s="105" t="s">
        <v>1031</v>
      </c>
      <c r="D387" s="105" t="s">
        <v>1764</v>
      </c>
      <c r="E387" s="58" t="s">
        <v>1064</v>
      </c>
      <c r="F387" s="69" t="s">
        <v>1031</v>
      </c>
      <c r="G387" s="69" t="s">
        <v>1764</v>
      </c>
      <c r="H387" s="58" t="s">
        <v>1064</v>
      </c>
      <c r="I387" s="104" t="s">
        <v>2845</v>
      </c>
      <c r="J387" s="68" t="s">
        <v>1217</v>
      </c>
      <c r="K387" s="65">
        <v>6545.1175257731957</v>
      </c>
      <c r="L387" s="65">
        <v>7095.6774117647055</v>
      </c>
      <c r="M387" s="65">
        <v>8589.5042352941182</v>
      </c>
      <c r="N387" s="65">
        <v>0</v>
      </c>
      <c r="O387" s="65">
        <v>0</v>
      </c>
      <c r="P387" s="65">
        <v>0</v>
      </c>
      <c r="Q387" s="65">
        <v>0</v>
      </c>
      <c r="R387" s="65">
        <v>0</v>
      </c>
      <c r="S387" s="65">
        <v>0</v>
      </c>
      <c r="T387" s="65">
        <v>12367.563636363637</v>
      </c>
      <c r="U387" s="65">
        <v>15115.911111111112</v>
      </c>
      <c r="V387" s="65">
        <v>15871.706666666665</v>
      </c>
      <c r="W387" s="67">
        <f t="shared" si="6"/>
        <v>65585.480586973426</v>
      </c>
      <c r="X387" s="36"/>
      <c r="Z387" s="122"/>
    </row>
    <row r="388" spans="1:26" x14ac:dyDescent="0.2">
      <c r="A388" s="76"/>
      <c r="B388" s="24">
        <v>374</v>
      </c>
      <c r="C388" s="105" t="s">
        <v>1029</v>
      </c>
      <c r="D388" s="105" t="s">
        <v>1751</v>
      </c>
      <c r="E388" s="58" t="s">
        <v>1030</v>
      </c>
      <c r="F388" s="69" t="s">
        <v>1029</v>
      </c>
      <c r="G388" s="69" t="s">
        <v>1751</v>
      </c>
      <c r="H388" s="58" t="s">
        <v>1030</v>
      </c>
      <c r="I388" s="104" t="s">
        <v>2995</v>
      </c>
      <c r="J388" s="68" t="s">
        <v>1217</v>
      </c>
      <c r="K388" s="65">
        <v>6545.1175257731957</v>
      </c>
      <c r="L388" s="65">
        <v>7095.6774117647055</v>
      </c>
      <c r="M388" s="65">
        <v>8589.5042352941182</v>
      </c>
      <c r="N388" s="65">
        <v>0</v>
      </c>
      <c r="O388" s="65">
        <v>0</v>
      </c>
      <c r="P388" s="65">
        <v>0</v>
      </c>
      <c r="Q388" s="65">
        <v>0</v>
      </c>
      <c r="R388" s="65">
        <v>0</v>
      </c>
      <c r="S388" s="65">
        <v>0</v>
      </c>
      <c r="T388" s="65">
        <v>12367.563636363637</v>
      </c>
      <c r="U388" s="65">
        <v>15115.911111111112</v>
      </c>
      <c r="V388" s="65">
        <v>15871.706666666665</v>
      </c>
      <c r="W388" s="67">
        <f t="shared" si="6"/>
        <v>65585.480586973426</v>
      </c>
      <c r="X388" s="36"/>
      <c r="Z388" s="122"/>
    </row>
    <row r="389" spans="1:26" x14ac:dyDescent="0.2">
      <c r="A389" s="76"/>
      <c r="B389" s="24">
        <v>375</v>
      </c>
      <c r="C389" s="105" t="s">
        <v>1039</v>
      </c>
      <c r="D389" s="105" t="s">
        <v>1754</v>
      </c>
      <c r="E389" s="58" t="s">
        <v>1040</v>
      </c>
      <c r="F389" s="69" t="s">
        <v>1039</v>
      </c>
      <c r="G389" s="69" t="s">
        <v>1754</v>
      </c>
      <c r="H389" s="58" t="s">
        <v>1040</v>
      </c>
      <c r="I389" s="104" t="s">
        <v>2995</v>
      </c>
      <c r="J389" s="68" t="s">
        <v>1217</v>
      </c>
      <c r="K389" s="65">
        <v>6545.1175257731957</v>
      </c>
      <c r="L389" s="65">
        <v>7095.6774117647055</v>
      </c>
      <c r="M389" s="65">
        <v>8589.5042352941182</v>
      </c>
      <c r="N389" s="65">
        <v>0</v>
      </c>
      <c r="O389" s="65">
        <v>11427.628799999999</v>
      </c>
      <c r="P389" s="65">
        <v>15871.706666666665</v>
      </c>
      <c r="Q389" s="65">
        <v>17005.400000000001</v>
      </c>
      <c r="R389" s="65">
        <v>0</v>
      </c>
      <c r="S389" s="65">
        <v>0</v>
      </c>
      <c r="T389" s="65">
        <v>0</v>
      </c>
      <c r="U389" s="65">
        <v>0</v>
      </c>
      <c r="V389" s="65">
        <v>0</v>
      </c>
      <c r="W389" s="67">
        <f t="shared" si="6"/>
        <v>66535.034639498685</v>
      </c>
      <c r="X389" s="36"/>
      <c r="Z389" s="122"/>
    </row>
    <row r="390" spans="1:26" x14ac:dyDescent="0.2">
      <c r="A390" s="76"/>
      <c r="B390" s="24">
        <v>376</v>
      </c>
      <c r="C390" s="105" t="s">
        <v>1071</v>
      </c>
      <c r="D390" s="105" t="s">
        <v>1767</v>
      </c>
      <c r="E390" s="58" t="s">
        <v>1072</v>
      </c>
      <c r="F390" s="69" t="s">
        <v>1071</v>
      </c>
      <c r="G390" s="69" t="s">
        <v>1767</v>
      </c>
      <c r="H390" s="58" t="s">
        <v>1072</v>
      </c>
      <c r="I390" s="104" t="s">
        <v>2856</v>
      </c>
      <c r="J390" s="68" t="s">
        <v>1217</v>
      </c>
      <c r="K390" s="65">
        <v>12872.708223447615</v>
      </c>
      <c r="L390" s="65">
        <v>13400.118387374461</v>
      </c>
      <c r="M390" s="65">
        <v>16411.988235294117</v>
      </c>
      <c r="N390" s="65">
        <v>0</v>
      </c>
      <c r="O390" s="65">
        <v>0</v>
      </c>
      <c r="P390" s="65">
        <v>0</v>
      </c>
      <c r="Q390" s="65">
        <v>0</v>
      </c>
      <c r="R390" s="65">
        <v>0</v>
      </c>
      <c r="S390" s="65">
        <v>26356.06064</v>
      </c>
      <c r="T390" s="65">
        <v>52519.208572580646</v>
      </c>
      <c r="U390" s="65">
        <v>52908.78169827586</v>
      </c>
      <c r="V390" s="65">
        <v>0</v>
      </c>
      <c r="W390" s="67">
        <f t="shared" si="6"/>
        <v>174468.86575697269</v>
      </c>
      <c r="X390" s="36"/>
      <c r="Z390" s="122"/>
    </row>
    <row r="391" spans="1:26" x14ac:dyDescent="0.2">
      <c r="A391" s="76"/>
      <c r="B391" s="24">
        <v>377</v>
      </c>
      <c r="C391" s="105" t="s">
        <v>859</v>
      </c>
      <c r="D391" s="105" t="s">
        <v>1674</v>
      </c>
      <c r="E391" s="58" t="s">
        <v>860</v>
      </c>
      <c r="F391" s="69" t="s">
        <v>859</v>
      </c>
      <c r="G391" s="69" t="s">
        <v>1674</v>
      </c>
      <c r="H391" s="58" t="s">
        <v>860</v>
      </c>
      <c r="I391" s="104" t="s">
        <v>2842</v>
      </c>
      <c r="J391" s="68" t="s">
        <v>1217</v>
      </c>
      <c r="K391" s="65">
        <v>6327.5906976744191</v>
      </c>
      <c r="L391" s="65">
        <v>0</v>
      </c>
      <c r="M391" s="65">
        <v>0</v>
      </c>
      <c r="N391" s="65">
        <v>0</v>
      </c>
      <c r="O391" s="65">
        <v>0</v>
      </c>
      <c r="P391" s="65">
        <v>0</v>
      </c>
      <c r="Q391" s="65">
        <v>0</v>
      </c>
      <c r="R391" s="65">
        <v>149923.88</v>
      </c>
      <c r="S391" s="65">
        <v>151821.47333333336</v>
      </c>
      <c r="T391" s="65">
        <v>0</v>
      </c>
      <c r="U391" s="65">
        <v>0</v>
      </c>
      <c r="V391" s="65">
        <v>0</v>
      </c>
      <c r="W391" s="67">
        <f t="shared" si="6"/>
        <v>308072.94403100782</v>
      </c>
      <c r="X391" s="36"/>
      <c r="Z391" s="122"/>
    </row>
    <row r="392" spans="1:26" x14ac:dyDescent="0.2">
      <c r="A392" s="76"/>
      <c r="B392" s="24">
        <v>378</v>
      </c>
      <c r="C392" s="105" t="s">
        <v>1153</v>
      </c>
      <c r="D392" s="105" t="s">
        <v>1801</v>
      </c>
      <c r="E392" s="58" t="s">
        <v>1154</v>
      </c>
      <c r="F392" s="69" t="s">
        <v>1153</v>
      </c>
      <c r="G392" s="69" t="s">
        <v>1801</v>
      </c>
      <c r="H392" s="58" t="s">
        <v>1154</v>
      </c>
      <c r="I392" s="104" t="s">
        <v>2962</v>
      </c>
      <c r="J392" s="68" t="s">
        <v>1217</v>
      </c>
      <c r="K392" s="65">
        <v>6327.5906976744191</v>
      </c>
      <c r="L392" s="65">
        <v>0</v>
      </c>
      <c r="M392" s="65">
        <v>0</v>
      </c>
      <c r="N392" s="65">
        <v>0</v>
      </c>
      <c r="O392" s="65">
        <v>0</v>
      </c>
      <c r="P392" s="65">
        <v>37121.212239999993</v>
      </c>
      <c r="Q392" s="65">
        <v>37823.219499999999</v>
      </c>
      <c r="R392" s="65">
        <v>39720.81283333333</v>
      </c>
      <c r="S392" s="65">
        <v>0</v>
      </c>
      <c r="T392" s="65">
        <v>0</v>
      </c>
      <c r="U392" s="65">
        <v>0</v>
      </c>
      <c r="V392" s="65">
        <v>0</v>
      </c>
      <c r="W392" s="67">
        <f t="shared" si="6"/>
        <v>120992.83527100773</v>
      </c>
      <c r="X392" s="36"/>
      <c r="Z392" s="122"/>
    </row>
    <row r="393" spans="1:26" x14ac:dyDescent="0.2">
      <c r="A393" s="76"/>
      <c r="B393" s="24">
        <v>379</v>
      </c>
      <c r="C393" s="105" t="s">
        <v>1121</v>
      </c>
      <c r="D393" s="105" t="s">
        <v>1788</v>
      </c>
      <c r="E393" s="58" t="s">
        <v>1122</v>
      </c>
      <c r="F393" s="69" t="s">
        <v>1121</v>
      </c>
      <c r="G393" s="69" t="s">
        <v>1788</v>
      </c>
      <c r="H393" s="58" t="s">
        <v>1122</v>
      </c>
      <c r="I393" s="104" t="s">
        <v>2856</v>
      </c>
      <c r="J393" s="68" t="s">
        <v>1217</v>
      </c>
      <c r="K393" s="65">
        <v>12872.708223447615</v>
      </c>
      <c r="L393" s="65">
        <v>13400.118387374461</v>
      </c>
      <c r="M393" s="65">
        <v>16411.988235294117</v>
      </c>
      <c r="N393" s="65">
        <v>0</v>
      </c>
      <c r="O393" s="65">
        <v>0</v>
      </c>
      <c r="P393" s="65">
        <v>0</v>
      </c>
      <c r="Q393" s="65">
        <v>0</v>
      </c>
      <c r="R393" s="65">
        <v>0</v>
      </c>
      <c r="S393" s="65">
        <v>27257.575799999999</v>
      </c>
      <c r="T393" s="65">
        <v>47689.505322580648</v>
      </c>
      <c r="U393" s="65">
        <v>48079.078448275861</v>
      </c>
      <c r="V393" s="65">
        <v>0</v>
      </c>
      <c r="W393" s="67">
        <f t="shared" si="6"/>
        <v>165710.97441697272</v>
      </c>
      <c r="X393" s="36"/>
      <c r="Z393" s="122"/>
    </row>
    <row r="394" spans="1:26" x14ac:dyDescent="0.2">
      <c r="A394" s="76"/>
      <c r="B394" s="24">
        <v>380</v>
      </c>
      <c r="C394" s="105" t="s">
        <v>1143</v>
      </c>
      <c r="D394" s="105" t="s">
        <v>1797</v>
      </c>
      <c r="E394" s="58" t="s">
        <v>1144</v>
      </c>
      <c r="F394" s="69" t="s">
        <v>1143</v>
      </c>
      <c r="G394" s="69" t="s">
        <v>1797</v>
      </c>
      <c r="H394" s="58" t="s">
        <v>1144</v>
      </c>
      <c r="I394" s="104" t="s">
        <v>2845</v>
      </c>
      <c r="J394" s="68" t="s">
        <v>1217</v>
      </c>
      <c r="K394" s="65">
        <v>6545.1175257731957</v>
      </c>
      <c r="L394" s="65">
        <v>13400.118387374461</v>
      </c>
      <c r="M394" s="65">
        <v>16411.988235294117</v>
      </c>
      <c r="N394" s="65">
        <v>10203.24</v>
      </c>
      <c r="O394" s="65">
        <v>0</v>
      </c>
      <c r="P394" s="65">
        <v>0</v>
      </c>
      <c r="Q394" s="65">
        <v>0</v>
      </c>
      <c r="R394" s="65">
        <v>59446.969680000002</v>
      </c>
      <c r="S394" s="65">
        <v>43838.383448275861</v>
      </c>
      <c r="T394" s="65">
        <v>0</v>
      </c>
      <c r="U394" s="65">
        <v>0</v>
      </c>
      <c r="V394" s="65">
        <v>46138.720000000001</v>
      </c>
      <c r="W394" s="67">
        <f t="shared" si="6"/>
        <v>195984.53727671763</v>
      </c>
      <c r="X394" s="36"/>
      <c r="Z394" s="122"/>
    </row>
    <row r="395" spans="1:26" x14ac:dyDescent="0.2">
      <c r="A395" s="76"/>
      <c r="B395" s="24">
        <v>381</v>
      </c>
      <c r="C395" s="105" t="s">
        <v>917</v>
      </c>
      <c r="D395" s="105" t="s">
        <v>1702</v>
      </c>
      <c r="E395" s="58" t="s">
        <v>918</v>
      </c>
      <c r="F395" s="69" t="s">
        <v>917</v>
      </c>
      <c r="G395" s="69" t="s">
        <v>1702</v>
      </c>
      <c r="H395" s="58" t="s">
        <v>918</v>
      </c>
      <c r="I395" s="104" t="s">
        <v>2995</v>
      </c>
      <c r="J395" s="68" t="s">
        <v>1217</v>
      </c>
      <c r="K395" s="65">
        <v>6545.1175257731957</v>
      </c>
      <c r="L395" s="65">
        <v>7095.6774117647055</v>
      </c>
      <c r="M395" s="65">
        <v>8589.5042352941182</v>
      </c>
      <c r="N395" s="65">
        <v>0</v>
      </c>
      <c r="O395" s="65">
        <v>0</v>
      </c>
      <c r="P395" s="65">
        <v>0</v>
      </c>
      <c r="Q395" s="65">
        <v>0</v>
      </c>
      <c r="R395" s="65">
        <v>0</v>
      </c>
      <c r="S395" s="65">
        <v>0</v>
      </c>
      <c r="T395" s="65">
        <v>12367.563636363637</v>
      </c>
      <c r="U395" s="65">
        <v>15115.911111111112</v>
      </c>
      <c r="V395" s="65">
        <v>15871.706666666665</v>
      </c>
      <c r="W395" s="67">
        <f t="shared" si="6"/>
        <v>65585.480586973426</v>
      </c>
      <c r="X395" s="36"/>
      <c r="Z395" s="122"/>
    </row>
    <row r="396" spans="1:26" x14ac:dyDescent="0.2">
      <c r="A396" s="76"/>
      <c r="B396" s="24">
        <v>382</v>
      </c>
      <c r="C396" s="105" t="s">
        <v>931</v>
      </c>
      <c r="D396" s="105" t="s">
        <v>1709</v>
      </c>
      <c r="E396" s="58" t="s">
        <v>932</v>
      </c>
      <c r="F396" s="69" t="s">
        <v>931</v>
      </c>
      <c r="G396" s="69" t="s">
        <v>1709</v>
      </c>
      <c r="H396" s="58" t="s">
        <v>932</v>
      </c>
      <c r="I396" s="104" t="s">
        <v>2847</v>
      </c>
      <c r="J396" s="68" t="s">
        <v>1217</v>
      </c>
      <c r="K396" s="65">
        <v>12872.708223447615</v>
      </c>
      <c r="L396" s="65">
        <v>6304.4409756097557</v>
      </c>
      <c r="M396" s="65">
        <v>0</v>
      </c>
      <c r="N396" s="65">
        <v>97151.51516000001</v>
      </c>
      <c r="O396" s="65">
        <v>15883.561583333332</v>
      </c>
      <c r="P396" s="65">
        <v>13541.098572580646</v>
      </c>
      <c r="Q396" s="65">
        <v>0</v>
      </c>
      <c r="R396" s="65">
        <v>0</v>
      </c>
      <c r="S396" s="65">
        <v>0</v>
      </c>
      <c r="T396" s="65">
        <v>0</v>
      </c>
      <c r="U396" s="65">
        <v>0</v>
      </c>
      <c r="V396" s="65">
        <v>0</v>
      </c>
      <c r="W396" s="67">
        <f t="shared" si="6"/>
        <v>145753.32451497135</v>
      </c>
      <c r="X396" s="36"/>
      <c r="Z396" s="122"/>
    </row>
    <row r="397" spans="1:26" x14ac:dyDescent="0.2">
      <c r="A397" s="76"/>
      <c r="B397" s="24">
        <v>383</v>
      </c>
      <c r="C397" s="105" t="s">
        <v>977</v>
      </c>
      <c r="D397" s="105" t="s">
        <v>1730</v>
      </c>
      <c r="E397" s="58" t="s">
        <v>978</v>
      </c>
      <c r="F397" s="69" t="s">
        <v>977</v>
      </c>
      <c r="G397" s="69" t="s">
        <v>1730</v>
      </c>
      <c r="H397" s="58" t="s">
        <v>978</v>
      </c>
      <c r="I397" s="104" t="s">
        <v>2995</v>
      </c>
      <c r="J397" s="68" t="s">
        <v>1217</v>
      </c>
      <c r="K397" s="65">
        <v>6545.1175257731957</v>
      </c>
      <c r="L397" s="65">
        <v>7095.6774117647055</v>
      </c>
      <c r="M397" s="65">
        <v>8589.5042352941182</v>
      </c>
      <c r="N397" s="65">
        <v>0</v>
      </c>
      <c r="O397" s="65">
        <v>0</v>
      </c>
      <c r="P397" s="65">
        <v>0</v>
      </c>
      <c r="Q397" s="65">
        <v>0</v>
      </c>
      <c r="R397" s="65">
        <v>0</v>
      </c>
      <c r="S397" s="65">
        <v>0</v>
      </c>
      <c r="T397" s="65">
        <v>12367.563636363637</v>
      </c>
      <c r="U397" s="65">
        <v>15115.911111111112</v>
      </c>
      <c r="V397" s="65">
        <v>15871.706666666665</v>
      </c>
      <c r="W397" s="67">
        <f t="shared" si="6"/>
        <v>65585.480586973426</v>
      </c>
      <c r="X397" s="36"/>
      <c r="Z397" s="122"/>
    </row>
    <row r="398" spans="1:26" x14ac:dyDescent="0.2">
      <c r="A398" s="76"/>
      <c r="B398" s="24">
        <v>384</v>
      </c>
      <c r="C398" s="105" t="s">
        <v>1149</v>
      </c>
      <c r="D398" s="105" t="s">
        <v>1800</v>
      </c>
      <c r="E398" s="58" t="s">
        <v>1150</v>
      </c>
      <c r="F398" s="69" t="s">
        <v>1149</v>
      </c>
      <c r="G398" s="69" t="s">
        <v>1800</v>
      </c>
      <c r="H398" s="58" t="s">
        <v>1150</v>
      </c>
      <c r="I398" s="104" t="s">
        <v>2856</v>
      </c>
      <c r="J398" s="68" t="s">
        <v>1217</v>
      </c>
      <c r="K398" s="65">
        <v>6545.1175257731957</v>
      </c>
      <c r="L398" s="65">
        <v>13400.118387374461</v>
      </c>
      <c r="M398" s="65">
        <v>16411.988235294117</v>
      </c>
      <c r="N398" s="65">
        <v>10203.24</v>
      </c>
      <c r="O398" s="65">
        <v>0</v>
      </c>
      <c r="P398" s="65">
        <v>0</v>
      </c>
      <c r="Q398" s="65">
        <v>0</v>
      </c>
      <c r="R398" s="65">
        <v>43962.121279999999</v>
      </c>
      <c r="S398" s="65">
        <v>0</v>
      </c>
      <c r="T398" s="65">
        <v>34914.178448275859</v>
      </c>
      <c r="U398" s="65">
        <v>37215</v>
      </c>
      <c r="V398" s="65">
        <v>0</v>
      </c>
      <c r="W398" s="67">
        <f t="shared" si="6"/>
        <v>162651.76387671762</v>
      </c>
      <c r="X398" s="36"/>
      <c r="Z398" s="122"/>
    </row>
    <row r="399" spans="1:26" x14ac:dyDescent="0.2">
      <c r="A399" s="76"/>
      <c r="B399" s="24">
        <v>385</v>
      </c>
      <c r="C399" s="105" t="s">
        <v>915</v>
      </c>
      <c r="D399" s="105" t="s">
        <v>1701</v>
      </c>
      <c r="E399" s="58" t="s">
        <v>916</v>
      </c>
      <c r="F399" s="69" t="s">
        <v>915</v>
      </c>
      <c r="G399" s="69" t="s">
        <v>1701</v>
      </c>
      <c r="H399" s="58" t="s">
        <v>916</v>
      </c>
      <c r="I399" s="104" t="s">
        <v>2995</v>
      </c>
      <c r="J399" s="68" t="s">
        <v>1217</v>
      </c>
      <c r="K399" s="65">
        <v>6545.1175257731957</v>
      </c>
      <c r="L399" s="65">
        <v>7095.6774117647055</v>
      </c>
      <c r="M399" s="65">
        <v>8589.5042352941182</v>
      </c>
      <c r="N399" s="65">
        <v>10203.24</v>
      </c>
      <c r="O399" s="65">
        <v>11427.628799999999</v>
      </c>
      <c r="P399" s="65">
        <v>15871.706666666665</v>
      </c>
      <c r="Q399" s="65">
        <v>0</v>
      </c>
      <c r="R399" s="65">
        <v>0</v>
      </c>
      <c r="S399" s="65">
        <v>0</v>
      </c>
      <c r="T399" s="65">
        <v>0</v>
      </c>
      <c r="U399" s="65">
        <v>0</v>
      </c>
      <c r="V399" s="65">
        <v>0</v>
      </c>
      <c r="W399" s="67">
        <f t="shared" si="6"/>
        <v>59732.874639498681</v>
      </c>
      <c r="X399" s="36"/>
      <c r="Z399" s="122"/>
    </row>
    <row r="400" spans="1:26" x14ac:dyDescent="0.2">
      <c r="A400" s="76"/>
      <c r="B400" s="24">
        <v>386</v>
      </c>
      <c r="C400" s="105" t="s">
        <v>1053</v>
      </c>
      <c r="D400" s="105" t="s">
        <v>1807</v>
      </c>
      <c r="E400" s="58" t="s">
        <v>1174</v>
      </c>
      <c r="F400" s="69" t="s">
        <v>1053</v>
      </c>
      <c r="G400" s="69" t="s">
        <v>1807</v>
      </c>
      <c r="H400" s="58" t="s">
        <v>1174</v>
      </c>
      <c r="I400" s="104" t="s">
        <v>2995</v>
      </c>
      <c r="J400" s="68" t="s">
        <v>1217</v>
      </c>
      <c r="K400" s="65">
        <v>6545.1175257731957</v>
      </c>
      <c r="L400" s="65">
        <v>7095.6774117647055</v>
      </c>
      <c r="M400" s="65">
        <v>8589.5042352941182</v>
      </c>
      <c r="N400" s="65">
        <v>0</v>
      </c>
      <c r="O400" s="65">
        <v>11427.628799999999</v>
      </c>
      <c r="P400" s="65">
        <v>15871.706666666665</v>
      </c>
      <c r="Q400" s="65">
        <v>17005.400000000001</v>
      </c>
      <c r="R400" s="65">
        <v>0</v>
      </c>
      <c r="S400" s="65">
        <v>0</v>
      </c>
      <c r="T400" s="65">
        <v>0</v>
      </c>
      <c r="U400" s="65">
        <v>0</v>
      </c>
      <c r="V400" s="65">
        <v>0</v>
      </c>
      <c r="W400" s="67">
        <f t="shared" si="6"/>
        <v>66535.034639498685</v>
      </c>
      <c r="X400" s="36"/>
      <c r="Z400" s="122"/>
    </row>
    <row r="401" spans="1:26" x14ac:dyDescent="0.2">
      <c r="A401" s="76"/>
      <c r="B401" s="24">
        <v>387</v>
      </c>
      <c r="C401" s="105" t="s">
        <v>1041</v>
      </c>
      <c r="D401" s="105" t="s">
        <v>1755</v>
      </c>
      <c r="E401" s="58" t="s">
        <v>1042</v>
      </c>
      <c r="F401" s="69" t="s">
        <v>1041</v>
      </c>
      <c r="G401" s="69" t="s">
        <v>1755</v>
      </c>
      <c r="H401" s="58" t="s">
        <v>1042</v>
      </c>
      <c r="I401" s="104" t="s">
        <v>2874</v>
      </c>
      <c r="J401" s="68" t="s">
        <v>1217</v>
      </c>
      <c r="K401" s="65">
        <v>6545.1175257731957</v>
      </c>
      <c r="L401" s="65">
        <v>7095.6774117647055</v>
      </c>
      <c r="M401" s="65">
        <v>16411.988235294117</v>
      </c>
      <c r="N401" s="65">
        <v>10203.24</v>
      </c>
      <c r="O401" s="65">
        <v>11427.628799999999</v>
      </c>
      <c r="P401" s="65">
        <v>0</v>
      </c>
      <c r="Q401" s="65">
        <v>0</v>
      </c>
      <c r="R401" s="65">
        <v>0</v>
      </c>
      <c r="S401" s="65">
        <v>0</v>
      </c>
      <c r="T401" s="65">
        <v>0</v>
      </c>
      <c r="U401" s="65">
        <v>106909.09096</v>
      </c>
      <c r="V401" s="65">
        <v>76738.720000000001</v>
      </c>
      <c r="W401" s="67">
        <f t="shared" si="6"/>
        <v>235331.46293283202</v>
      </c>
      <c r="X401" s="36"/>
      <c r="Z401" s="122"/>
    </row>
    <row r="402" spans="1:26" x14ac:dyDescent="0.2">
      <c r="A402" s="76"/>
      <c r="B402" s="24">
        <v>388</v>
      </c>
      <c r="C402" s="105" t="s">
        <v>923</v>
      </c>
      <c r="D402" s="105" t="s">
        <v>1705</v>
      </c>
      <c r="E402" s="58" t="s">
        <v>924</v>
      </c>
      <c r="F402" s="69" t="s">
        <v>923</v>
      </c>
      <c r="G402" s="69" t="s">
        <v>1705</v>
      </c>
      <c r="H402" s="58" t="s">
        <v>924</v>
      </c>
      <c r="I402" s="104" t="s">
        <v>2833</v>
      </c>
      <c r="J402" s="68" t="s">
        <v>1217</v>
      </c>
      <c r="K402" s="65">
        <v>6327.5906976744191</v>
      </c>
      <c r="L402" s="65">
        <v>0</v>
      </c>
      <c r="M402" s="65">
        <v>46030.302919999995</v>
      </c>
      <c r="N402" s="65">
        <v>19550.212749999999</v>
      </c>
      <c r="O402" s="65">
        <v>21447.806083333333</v>
      </c>
      <c r="P402" s="65">
        <v>0</v>
      </c>
      <c r="Q402" s="65">
        <v>0</v>
      </c>
      <c r="R402" s="65">
        <v>0</v>
      </c>
      <c r="S402" s="65">
        <v>0</v>
      </c>
      <c r="T402" s="65">
        <v>0</v>
      </c>
      <c r="U402" s="65">
        <v>0</v>
      </c>
      <c r="V402" s="65">
        <v>0</v>
      </c>
      <c r="W402" s="67">
        <f t="shared" si="6"/>
        <v>93355.912451007753</v>
      </c>
      <c r="X402" s="36"/>
      <c r="Z402" s="122"/>
    </row>
    <row r="403" spans="1:26" x14ac:dyDescent="0.2">
      <c r="A403" s="76"/>
      <c r="B403" s="24">
        <v>389</v>
      </c>
      <c r="C403" s="105" t="s">
        <v>1003</v>
      </c>
      <c r="D403" s="105" t="s">
        <v>1741</v>
      </c>
      <c r="E403" s="58" t="s">
        <v>1004</v>
      </c>
      <c r="F403" s="69" t="s">
        <v>1003</v>
      </c>
      <c r="G403" s="69" t="s">
        <v>1741</v>
      </c>
      <c r="H403" s="58" t="s">
        <v>1004</v>
      </c>
      <c r="I403" s="104" t="s">
        <v>2995</v>
      </c>
      <c r="J403" s="68" t="s">
        <v>1217</v>
      </c>
      <c r="K403" s="65">
        <v>6545.1175257731957</v>
      </c>
      <c r="L403" s="65">
        <v>7095.6774117647055</v>
      </c>
      <c r="M403" s="65">
        <v>8589.5042352941182</v>
      </c>
      <c r="N403" s="65">
        <v>0</v>
      </c>
      <c r="O403" s="65">
        <v>0</v>
      </c>
      <c r="P403" s="65">
        <v>0</v>
      </c>
      <c r="Q403" s="65">
        <v>0</v>
      </c>
      <c r="R403" s="65">
        <v>0</v>
      </c>
      <c r="S403" s="65">
        <v>0</v>
      </c>
      <c r="T403" s="65">
        <v>12367.563636363637</v>
      </c>
      <c r="U403" s="65">
        <v>15115.911111111112</v>
      </c>
      <c r="V403" s="65">
        <v>15871.706666666665</v>
      </c>
      <c r="W403" s="67">
        <f t="shared" si="6"/>
        <v>65585.480586973426</v>
      </c>
      <c r="X403" s="36"/>
      <c r="Z403" s="122"/>
    </row>
    <row r="404" spans="1:26" x14ac:dyDescent="0.2">
      <c r="A404" s="76"/>
      <c r="B404" s="24">
        <v>390</v>
      </c>
      <c r="C404" s="105" t="s">
        <v>991</v>
      </c>
      <c r="D404" s="105" t="s">
        <v>1736</v>
      </c>
      <c r="E404" s="58" t="s">
        <v>992</v>
      </c>
      <c r="F404" s="69" t="s">
        <v>991</v>
      </c>
      <c r="G404" s="69" t="s">
        <v>1736</v>
      </c>
      <c r="H404" s="58" t="s">
        <v>992</v>
      </c>
      <c r="I404" s="104" t="s">
        <v>2845</v>
      </c>
      <c r="J404" s="68" t="s">
        <v>1217</v>
      </c>
      <c r="K404" s="65">
        <v>12872.708223447615</v>
      </c>
      <c r="L404" s="65">
        <v>13400.118387374461</v>
      </c>
      <c r="M404" s="65">
        <v>16411.988235294117</v>
      </c>
      <c r="N404" s="65">
        <v>0</v>
      </c>
      <c r="O404" s="65">
        <v>0</v>
      </c>
      <c r="P404" s="65">
        <v>0</v>
      </c>
      <c r="Q404" s="65">
        <v>0</v>
      </c>
      <c r="R404" s="65">
        <v>0</v>
      </c>
      <c r="S404" s="65">
        <v>26727.2726</v>
      </c>
      <c r="T404" s="65">
        <v>16197.435322580644</v>
      </c>
      <c r="U404" s="65">
        <v>16587.008448275861</v>
      </c>
      <c r="V404" s="65">
        <v>0</v>
      </c>
      <c r="W404" s="67">
        <f t="shared" si="6"/>
        <v>102196.53121697268</v>
      </c>
      <c r="X404" s="36"/>
      <c r="Z404" s="122"/>
    </row>
    <row r="405" spans="1:26" x14ac:dyDescent="0.2">
      <c r="A405" s="76"/>
      <c r="B405" s="24">
        <v>391</v>
      </c>
      <c r="C405" s="105" t="s">
        <v>1005</v>
      </c>
      <c r="D405" s="105" t="s">
        <v>1742</v>
      </c>
      <c r="E405" s="58" t="s">
        <v>1006</v>
      </c>
      <c r="F405" s="69" t="s">
        <v>1005</v>
      </c>
      <c r="G405" s="69" t="s">
        <v>1742</v>
      </c>
      <c r="H405" s="58" t="s">
        <v>1006</v>
      </c>
      <c r="I405" s="104" t="s">
        <v>2995</v>
      </c>
      <c r="J405" s="68" t="s">
        <v>1217</v>
      </c>
      <c r="K405" s="65">
        <v>6545.1175257731957</v>
      </c>
      <c r="L405" s="65">
        <v>7095.6774117647055</v>
      </c>
      <c r="M405" s="65">
        <v>8589.5042352941182</v>
      </c>
      <c r="N405" s="65">
        <v>0</v>
      </c>
      <c r="O405" s="65">
        <v>0</v>
      </c>
      <c r="P405" s="65">
        <v>0</v>
      </c>
      <c r="Q405" s="65">
        <v>0</v>
      </c>
      <c r="R405" s="65">
        <v>0</v>
      </c>
      <c r="S405" s="65">
        <v>0</v>
      </c>
      <c r="T405" s="65">
        <v>12367.563636363637</v>
      </c>
      <c r="U405" s="65">
        <v>15115.911111111112</v>
      </c>
      <c r="V405" s="65">
        <v>15871.706666666665</v>
      </c>
      <c r="W405" s="67">
        <f t="shared" si="6"/>
        <v>65585.480586973426</v>
      </c>
      <c r="X405" s="36"/>
      <c r="Z405" s="122"/>
    </row>
    <row r="406" spans="1:26" x14ac:dyDescent="0.2">
      <c r="A406" s="76"/>
      <c r="B406" s="24">
        <v>392</v>
      </c>
      <c r="C406" s="105" t="s">
        <v>963</v>
      </c>
      <c r="D406" s="105" t="s">
        <v>1724</v>
      </c>
      <c r="E406" s="58" t="s">
        <v>964</v>
      </c>
      <c r="F406" s="69" t="s">
        <v>963</v>
      </c>
      <c r="G406" s="69" t="s">
        <v>1724</v>
      </c>
      <c r="H406" s="58" t="s">
        <v>964</v>
      </c>
      <c r="I406" s="104" t="s">
        <v>3139</v>
      </c>
      <c r="J406" s="68" t="s">
        <v>1217</v>
      </c>
      <c r="K406" s="65">
        <v>6327.5906976744191</v>
      </c>
      <c r="L406" s="65">
        <v>0</v>
      </c>
      <c r="M406" s="65">
        <v>27575.757440000001</v>
      </c>
      <c r="N406" s="65">
        <v>20792.305</v>
      </c>
      <c r="O406" s="65">
        <v>22689.898333333334</v>
      </c>
      <c r="P406" s="65">
        <v>0</v>
      </c>
      <c r="Q406" s="65">
        <v>0</v>
      </c>
      <c r="R406" s="65">
        <v>0</v>
      </c>
      <c r="S406" s="65">
        <v>0</v>
      </c>
      <c r="T406" s="65">
        <v>0</v>
      </c>
      <c r="U406" s="65">
        <v>0</v>
      </c>
      <c r="V406" s="65">
        <v>0</v>
      </c>
      <c r="W406" s="67">
        <f t="shared" si="6"/>
        <v>77385.551471007755</v>
      </c>
      <c r="X406" s="36"/>
      <c r="Z406" s="122"/>
    </row>
    <row r="407" spans="1:26" x14ac:dyDescent="0.2">
      <c r="A407" s="76"/>
      <c r="B407" s="24">
        <v>393</v>
      </c>
      <c r="C407" s="105" t="s">
        <v>895</v>
      </c>
      <c r="D407" s="105" t="s">
        <v>1692</v>
      </c>
      <c r="E407" s="58" t="s">
        <v>896</v>
      </c>
      <c r="F407" s="69" t="s">
        <v>895</v>
      </c>
      <c r="G407" s="69" t="s">
        <v>1692</v>
      </c>
      <c r="H407" s="58" t="s">
        <v>896</v>
      </c>
      <c r="I407" s="104" t="s">
        <v>2856</v>
      </c>
      <c r="J407" s="68" t="s">
        <v>1217</v>
      </c>
      <c r="K407" s="65">
        <v>6545.1175257731957</v>
      </c>
      <c r="L407" s="65">
        <v>7095.6774117647055</v>
      </c>
      <c r="M407" s="65">
        <v>8589.5042352941182</v>
      </c>
      <c r="N407" s="65">
        <v>0</v>
      </c>
      <c r="O407" s="65">
        <v>0</v>
      </c>
      <c r="P407" s="65">
        <v>0</v>
      </c>
      <c r="Q407" s="65">
        <v>0</v>
      </c>
      <c r="R407" s="65">
        <v>0</v>
      </c>
      <c r="S407" s="65">
        <v>0</v>
      </c>
      <c r="T407" s="65">
        <v>12367.563636363637</v>
      </c>
      <c r="U407" s="65">
        <v>15115.911111111112</v>
      </c>
      <c r="V407" s="65">
        <v>15871.706666666665</v>
      </c>
      <c r="W407" s="67">
        <f t="shared" si="6"/>
        <v>65585.480586973426</v>
      </c>
      <c r="X407" s="36"/>
      <c r="Z407" s="122"/>
    </row>
    <row r="408" spans="1:26" x14ac:dyDescent="0.2">
      <c r="A408" s="76"/>
      <c r="B408" s="24">
        <v>394</v>
      </c>
      <c r="C408" s="105" t="s">
        <v>1165</v>
      </c>
      <c r="D408" s="105" t="s">
        <v>1805</v>
      </c>
      <c r="E408" s="58" t="s">
        <v>1166</v>
      </c>
      <c r="F408" s="69" t="s">
        <v>1165</v>
      </c>
      <c r="G408" s="69" t="s">
        <v>1805</v>
      </c>
      <c r="H408" s="58" t="s">
        <v>1166</v>
      </c>
      <c r="I408" s="104" t="s">
        <v>2842</v>
      </c>
      <c r="J408" s="68" t="s">
        <v>1217</v>
      </c>
      <c r="K408" s="65">
        <v>12872.708223447615</v>
      </c>
      <c r="L408" s="65">
        <v>13400.118387374461</v>
      </c>
      <c r="M408" s="65">
        <v>16411.988235294117</v>
      </c>
      <c r="N408" s="65">
        <v>0</v>
      </c>
      <c r="O408" s="65">
        <v>0</v>
      </c>
      <c r="P408" s="65">
        <v>0</v>
      </c>
      <c r="Q408" s="65">
        <v>0</v>
      </c>
      <c r="R408" s="65">
        <v>74083.333239999993</v>
      </c>
      <c r="S408" s="65">
        <v>113648.81032258064</v>
      </c>
      <c r="T408" s="65">
        <v>114038.38344827587</v>
      </c>
      <c r="U408" s="65">
        <v>0</v>
      </c>
      <c r="V408" s="65">
        <v>0</v>
      </c>
      <c r="W408" s="67">
        <f t="shared" si="6"/>
        <v>344455.34185697266</v>
      </c>
      <c r="X408" s="36"/>
      <c r="Z408" s="122"/>
    </row>
    <row r="409" spans="1:26" x14ac:dyDescent="0.2">
      <c r="A409" s="76"/>
      <c r="B409" s="24">
        <v>395</v>
      </c>
      <c r="C409" s="105" t="s">
        <v>899</v>
      </c>
      <c r="D409" s="105" t="s">
        <v>1694</v>
      </c>
      <c r="E409" s="58" t="s">
        <v>900</v>
      </c>
      <c r="F409" s="69" t="s">
        <v>899</v>
      </c>
      <c r="G409" s="69" t="s">
        <v>1694</v>
      </c>
      <c r="H409" s="58" t="s">
        <v>900</v>
      </c>
      <c r="I409" s="104" t="s">
        <v>2959</v>
      </c>
      <c r="J409" s="68" t="s">
        <v>1217</v>
      </c>
      <c r="K409" s="65">
        <v>6327.5906976744191</v>
      </c>
      <c r="L409" s="65">
        <v>165724.29500000001</v>
      </c>
      <c r="M409" s="65">
        <v>163479.255</v>
      </c>
      <c r="N409" s="65">
        <v>0</v>
      </c>
      <c r="O409" s="65">
        <v>0</v>
      </c>
      <c r="P409" s="65">
        <v>0</v>
      </c>
      <c r="Q409" s="65">
        <v>0</v>
      </c>
      <c r="R409" s="65">
        <v>0</v>
      </c>
      <c r="S409" s="65">
        <v>0</v>
      </c>
      <c r="T409" s="65">
        <v>0</v>
      </c>
      <c r="U409" s="65">
        <v>0</v>
      </c>
      <c r="V409" s="65">
        <v>0</v>
      </c>
      <c r="W409" s="67">
        <f t="shared" si="6"/>
        <v>335531.14069767448</v>
      </c>
      <c r="X409" s="36"/>
      <c r="Z409" s="122"/>
    </row>
    <row r="410" spans="1:26" x14ac:dyDescent="0.2">
      <c r="A410" s="76"/>
      <c r="B410" s="24">
        <v>396</v>
      </c>
      <c r="C410" s="105" t="s">
        <v>1177</v>
      </c>
      <c r="D410" s="105" t="s">
        <v>1808</v>
      </c>
      <c r="E410" s="58" t="s">
        <v>1178</v>
      </c>
      <c r="F410" s="69" t="s">
        <v>1177</v>
      </c>
      <c r="G410" s="69" t="s">
        <v>1808</v>
      </c>
      <c r="H410" s="58" t="s">
        <v>1178</v>
      </c>
      <c r="I410" s="104" t="s">
        <v>2828</v>
      </c>
      <c r="J410" s="68" t="s">
        <v>1217</v>
      </c>
      <c r="K410" s="65">
        <v>0</v>
      </c>
      <c r="L410" s="65">
        <v>21545.17</v>
      </c>
      <c r="M410" s="65">
        <v>19300.13</v>
      </c>
      <c r="N410" s="65">
        <v>0</v>
      </c>
      <c r="O410" s="65">
        <v>0</v>
      </c>
      <c r="P410" s="65">
        <v>0</v>
      </c>
      <c r="Q410" s="65">
        <v>0</v>
      </c>
      <c r="R410" s="65">
        <v>0</v>
      </c>
      <c r="S410" s="65">
        <v>0</v>
      </c>
      <c r="T410" s="65">
        <v>0</v>
      </c>
      <c r="U410" s="65">
        <v>0</v>
      </c>
      <c r="V410" s="65">
        <v>0</v>
      </c>
      <c r="W410" s="67">
        <f t="shared" si="6"/>
        <v>40845.300000000003</v>
      </c>
      <c r="X410" s="36"/>
      <c r="Z410" s="122"/>
    </row>
    <row r="411" spans="1:26" x14ac:dyDescent="0.2">
      <c r="A411" s="76"/>
      <c r="B411" s="24">
        <v>397</v>
      </c>
      <c r="C411" s="105" t="s">
        <v>927</v>
      </c>
      <c r="D411" s="105" t="s">
        <v>1707</v>
      </c>
      <c r="E411" s="58" t="s">
        <v>928</v>
      </c>
      <c r="F411" s="69" t="s">
        <v>927</v>
      </c>
      <c r="G411" s="69" t="s">
        <v>1707</v>
      </c>
      <c r="H411" s="58" t="s">
        <v>928</v>
      </c>
      <c r="I411" s="104" t="s">
        <v>3139</v>
      </c>
      <c r="J411" s="68" t="s">
        <v>1217</v>
      </c>
      <c r="K411" s="65">
        <v>0</v>
      </c>
      <c r="L411" s="65">
        <v>0</v>
      </c>
      <c r="M411" s="65">
        <v>20310.60612</v>
      </c>
      <c r="N411" s="65">
        <v>25303.445</v>
      </c>
      <c r="O411" s="65">
        <v>23058.404999999999</v>
      </c>
      <c r="P411" s="65">
        <v>0</v>
      </c>
      <c r="Q411" s="65">
        <v>0</v>
      </c>
      <c r="R411" s="65">
        <v>0</v>
      </c>
      <c r="S411" s="65">
        <v>0</v>
      </c>
      <c r="T411" s="65">
        <v>0</v>
      </c>
      <c r="U411" s="65">
        <v>0</v>
      </c>
      <c r="V411" s="65">
        <v>0</v>
      </c>
      <c r="W411" s="67">
        <f t="shared" si="6"/>
        <v>68672.456120000003</v>
      </c>
      <c r="X411" s="36"/>
      <c r="Z411" s="122"/>
    </row>
    <row r="412" spans="1:26" x14ac:dyDescent="0.2">
      <c r="A412" s="76"/>
      <c r="B412" s="24">
        <v>398</v>
      </c>
      <c r="C412" s="105" t="s">
        <v>897</v>
      </c>
      <c r="D412" s="105" t="s">
        <v>1693</v>
      </c>
      <c r="E412" s="58" t="s">
        <v>898</v>
      </c>
      <c r="F412" s="69" t="s">
        <v>897</v>
      </c>
      <c r="G412" s="69" t="s">
        <v>1693</v>
      </c>
      <c r="H412" s="58" t="s">
        <v>898</v>
      </c>
      <c r="I412" s="104" t="s">
        <v>2838</v>
      </c>
      <c r="J412" s="68" t="s">
        <v>1217</v>
      </c>
      <c r="K412" s="65">
        <v>0</v>
      </c>
      <c r="L412" s="65">
        <v>0</v>
      </c>
      <c r="M412" s="65">
        <v>0</v>
      </c>
      <c r="N412" s="65">
        <v>0</v>
      </c>
      <c r="O412" s="65">
        <v>199913.63644</v>
      </c>
      <c r="P412" s="65">
        <v>181749.58</v>
      </c>
      <c r="Q412" s="65">
        <v>183647.17333333334</v>
      </c>
      <c r="R412" s="65">
        <v>0</v>
      </c>
      <c r="S412" s="65">
        <v>0</v>
      </c>
      <c r="T412" s="65">
        <v>0</v>
      </c>
      <c r="U412" s="65">
        <v>0</v>
      </c>
      <c r="V412" s="65">
        <v>0</v>
      </c>
      <c r="W412" s="67">
        <f t="shared" si="6"/>
        <v>565310.38977333333</v>
      </c>
      <c r="X412" s="36"/>
      <c r="Z412" s="122"/>
    </row>
    <row r="413" spans="1:26" x14ac:dyDescent="0.2">
      <c r="A413" s="76"/>
      <c r="B413" s="24">
        <v>399</v>
      </c>
      <c r="C413" s="105" t="s">
        <v>981</v>
      </c>
      <c r="D413" s="105" t="s">
        <v>1732</v>
      </c>
      <c r="E413" s="58" t="s">
        <v>982</v>
      </c>
      <c r="F413" s="69" t="s">
        <v>981</v>
      </c>
      <c r="G413" s="69" t="s">
        <v>1732</v>
      </c>
      <c r="H413" s="58" t="s">
        <v>982</v>
      </c>
      <c r="I413" s="104" t="s">
        <v>2995</v>
      </c>
      <c r="J413" s="68" t="s">
        <v>1217</v>
      </c>
      <c r="K413" s="65">
        <v>6545.1175257731957</v>
      </c>
      <c r="L413" s="65">
        <v>7095.6774117647055</v>
      </c>
      <c r="M413" s="65">
        <v>8589.5042352941182</v>
      </c>
      <c r="N413" s="65">
        <v>0</v>
      </c>
      <c r="O413" s="65">
        <v>0</v>
      </c>
      <c r="P413" s="65">
        <v>0</v>
      </c>
      <c r="Q413" s="65">
        <v>0</v>
      </c>
      <c r="R413" s="65">
        <v>0</v>
      </c>
      <c r="S413" s="65">
        <v>0</v>
      </c>
      <c r="T413" s="65">
        <v>12367.563636363637</v>
      </c>
      <c r="U413" s="65">
        <v>15115.911111111112</v>
      </c>
      <c r="V413" s="65">
        <v>15871.706666666665</v>
      </c>
      <c r="W413" s="67">
        <f t="shared" si="6"/>
        <v>65585.480586973426</v>
      </c>
      <c r="X413" s="36"/>
      <c r="Z413" s="122"/>
    </row>
    <row r="414" spans="1:26" x14ac:dyDescent="0.2">
      <c r="A414" s="76"/>
      <c r="B414" s="24">
        <v>400</v>
      </c>
      <c r="C414" s="105" t="s">
        <v>909</v>
      </c>
      <c r="D414" s="105" t="s">
        <v>1699</v>
      </c>
      <c r="E414" s="58" t="s">
        <v>910</v>
      </c>
      <c r="F414" s="69" t="s">
        <v>909</v>
      </c>
      <c r="G414" s="69" t="s">
        <v>1699</v>
      </c>
      <c r="H414" s="58" t="s">
        <v>910</v>
      </c>
      <c r="I414" s="104" t="s">
        <v>2845</v>
      </c>
      <c r="J414" s="68" t="s">
        <v>1217</v>
      </c>
      <c r="K414" s="65">
        <v>6545.1175257731957</v>
      </c>
      <c r="L414" s="65">
        <v>7095.6774117647055</v>
      </c>
      <c r="M414" s="65">
        <v>8589.5042352941182</v>
      </c>
      <c r="N414" s="65">
        <v>0</v>
      </c>
      <c r="O414" s="65">
        <v>0</v>
      </c>
      <c r="P414" s="65">
        <v>0</v>
      </c>
      <c r="Q414" s="65">
        <v>0</v>
      </c>
      <c r="R414" s="65">
        <v>0</v>
      </c>
      <c r="S414" s="65">
        <v>0</v>
      </c>
      <c r="T414" s="65">
        <v>12367.563636363637</v>
      </c>
      <c r="U414" s="65">
        <v>15115.911111111112</v>
      </c>
      <c r="V414" s="65">
        <v>15871.706666666665</v>
      </c>
      <c r="W414" s="67">
        <f t="shared" si="6"/>
        <v>65585.480586973426</v>
      </c>
      <c r="X414" s="36"/>
      <c r="Z414" s="122"/>
    </row>
    <row r="415" spans="1:26" x14ac:dyDescent="0.2">
      <c r="A415" s="76"/>
      <c r="B415" s="24">
        <v>401</v>
      </c>
      <c r="C415" s="105" t="s">
        <v>971</v>
      </c>
      <c r="D415" s="105" t="s">
        <v>1728</v>
      </c>
      <c r="E415" s="58" t="s">
        <v>972</v>
      </c>
      <c r="F415" s="69" t="s">
        <v>971</v>
      </c>
      <c r="G415" s="69" t="s">
        <v>1728</v>
      </c>
      <c r="H415" s="58" t="s">
        <v>972</v>
      </c>
      <c r="I415" s="104" t="s">
        <v>2845</v>
      </c>
      <c r="J415" s="68" t="s">
        <v>1217</v>
      </c>
      <c r="K415" s="65">
        <v>6545.1175257731957</v>
      </c>
      <c r="L415" s="65">
        <v>13400.118387374461</v>
      </c>
      <c r="M415" s="65">
        <v>16411.988235294117</v>
      </c>
      <c r="N415" s="65">
        <v>10203.24</v>
      </c>
      <c r="O415" s="65">
        <v>0</v>
      </c>
      <c r="P415" s="65">
        <v>0</v>
      </c>
      <c r="Q415" s="65">
        <v>57060.606120000004</v>
      </c>
      <c r="R415" s="65">
        <v>0</v>
      </c>
      <c r="S415" s="65">
        <v>0</v>
      </c>
      <c r="T415" s="65">
        <v>0</v>
      </c>
      <c r="U415" s="65">
        <v>106460.52844827587</v>
      </c>
      <c r="V415" s="65">
        <v>108760.86500000001</v>
      </c>
      <c r="W415" s="67">
        <f t="shared" si="6"/>
        <v>318842.46371671767</v>
      </c>
      <c r="X415" s="36"/>
      <c r="Z415" s="122"/>
    </row>
    <row r="416" spans="1:26" x14ac:dyDescent="0.2">
      <c r="A416" s="76"/>
      <c r="B416" s="24">
        <v>402</v>
      </c>
      <c r="C416" s="105" t="s">
        <v>937</v>
      </c>
      <c r="D416" s="105" t="s">
        <v>1712</v>
      </c>
      <c r="E416" s="58" t="s">
        <v>938</v>
      </c>
      <c r="F416" s="69" t="s">
        <v>937</v>
      </c>
      <c r="G416" s="69" t="s">
        <v>1712</v>
      </c>
      <c r="H416" s="58" t="s">
        <v>938</v>
      </c>
      <c r="I416" s="104" t="s">
        <v>2828</v>
      </c>
      <c r="J416" s="68" t="s">
        <v>1217</v>
      </c>
      <c r="K416" s="65">
        <v>0</v>
      </c>
      <c r="L416" s="65">
        <v>0</v>
      </c>
      <c r="M416" s="65">
        <v>23787.894999999997</v>
      </c>
      <c r="N416" s="65">
        <v>21542.855</v>
      </c>
      <c r="O416" s="65">
        <v>0</v>
      </c>
      <c r="P416" s="65">
        <v>0</v>
      </c>
      <c r="Q416" s="65">
        <v>0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7">
        <f t="shared" si="6"/>
        <v>45330.75</v>
      </c>
      <c r="X416" s="36"/>
      <c r="Z416" s="122"/>
    </row>
    <row r="417" spans="1:26" x14ac:dyDescent="0.2">
      <c r="A417" s="76"/>
      <c r="B417" s="24">
        <v>403</v>
      </c>
      <c r="C417" s="105" t="s">
        <v>873</v>
      </c>
      <c r="D417" s="105" t="s">
        <v>1681</v>
      </c>
      <c r="E417" s="58" t="s">
        <v>874</v>
      </c>
      <c r="F417" s="69" t="s">
        <v>873</v>
      </c>
      <c r="G417" s="69" t="s">
        <v>1681</v>
      </c>
      <c r="H417" s="58" t="s">
        <v>874</v>
      </c>
      <c r="I417" s="104" t="s">
        <v>2959</v>
      </c>
      <c r="J417" s="68" t="s">
        <v>1217</v>
      </c>
      <c r="K417" s="65">
        <v>0</v>
      </c>
      <c r="L417" s="65">
        <v>0</v>
      </c>
      <c r="M417" s="65">
        <v>0</v>
      </c>
      <c r="N417" s="65">
        <v>0</v>
      </c>
      <c r="O417" s="65">
        <v>0</v>
      </c>
      <c r="P417" s="65">
        <v>0</v>
      </c>
      <c r="Q417" s="65">
        <v>0</v>
      </c>
      <c r="R417" s="65">
        <v>0</v>
      </c>
      <c r="S417" s="65">
        <v>0</v>
      </c>
      <c r="T417" s="65">
        <v>0</v>
      </c>
      <c r="U417" s="65">
        <v>0</v>
      </c>
      <c r="V417" s="65">
        <v>0</v>
      </c>
      <c r="W417" s="67">
        <f t="shared" si="6"/>
        <v>0</v>
      </c>
      <c r="X417" s="36"/>
      <c r="Z417" s="122"/>
    </row>
    <row r="418" spans="1:26" x14ac:dyDescent="0.2">
      <c r="A418" s="76"/>
      <c r="B418" s="24">
        <v>404</v>
      </c>
      <c r="C418" s="105" t="s">
        <v>1197</v>
      </c>
      <c r="D418" s="105" t="s">
        <v>1817</v>
      </c>
      <c r="E418" s="58" t="s">
        <v>1198</v>
      </c>
      <c r="F418" s="69" t="s">
        <v>1197</v>
      </c>
      <c r="G418" s="69" t="s">
        <v>1817</v>
      </c>
      <c r="H418" s="58" t="s">
        <v>1198</v>
      </c>
      <c r="I418" s="104" t="s">
        <v>2845</v>
      </c>
      <c r="J418" s="68" t="s">
        <v>1217</v>
      </c>
      <c r="K418" s="65">
        <v>6545.1175257731957</v>
      </c>
      <c r="L418" s="65">
        <v>7095.6774117647055</v>
      </c>
      <c r="M418" s="65">
        <v>8589.5042352941182</v>
      </c>
      <c r="N418" s="65">
        <v>0</v>
      </c>
      <c r="O418" s="65">
        <v>0</v>
      </c>
      <c r="P418" s="65">
        <v>0</v>
      </c>
      <c r="Q418" s="65">
        <v>0</v>
      </c>
      <c r="R418" s="65">
        <v>0</v>
      </c>
      <c r="S418" s="65">
        <v>0</v>
      </c>
      <c r="T418" s="65">
        <v>12367.563636363637</v>
      </c>
      <c r="U418" s="65">
        <v>15115.911111111112</v>
      </c>
      <c r="V418" s="65">
        <v>15871.706666666665</v>
      </c>
      <c r="W418" s="67">
        <f t="shared" si="6"/>
        <v>65585.480586973426</v>
      </c>
      <c r="X418" s="36"/>
      <c r="Z418" s="122"/>
    </row>
    <row r="419" spans="1:26" x14ac:dyDescent="0.2">
      <c r="A419" s="76"/>
      <c r="B419" s="24">
        <v>405</v>
      </c>
      <c r="C419" s="105" t="s">
        <v>1185</v>
      </c>
      <c r="D419" s="105" t="s">
        <v>1811</v>
      </c>
      <c r="E419" s="58" t="s">
        <v>1186</v>
      </c>
      <c r="F419" s="69" t="s">
        <v>1185</v>
      </c>
      <c r="G419" s="69" t="s">
        <v>1811</v>
      </c>
      <c r="H419" s="58" t="s">
        <v>1186</v>
      </c>
      <c r="I419" s="104" t="s">
        <v>2828</v>
      </c>
      <c r="J419" s="68" t="s">
        <v>1217</v>
      </c>
      <c r="K419" s="65">
        <v>0</v>
      </c>
      <c r="L419" s="65">
        <v>33338.720000000001</v>
      </c>
      <c r="M419" s="65">
        <v>31093.68</v>
      </c>
      <c r="N419" s="65">
        <v>0</v>
      </c>
      <c r="O419" s="65">
        <v>0</v>
      </c>
      <c r="P419" s="65">
        <v>0</v>
      </c>
      <c r="Q419" s="65">
        <v>0</v>
      </c>
      <c r="R419" s="65">
        <v>0</v>
      </c>
      <c r="S419" s="65">
        <v>0</v>
      </c>
      <c r="T419" s="65">
        <v>0</v>
      </c>
      <c r="U419" s="65">
        <v>0</v>
      </c>
      <c r="V419" s="65">
        <v>0</v>
      </c>
      <c r="W419" s="67">
        <f t="shared" si="6"/>
        <v>64432.4</v>
      </c>
      <c r="X419" s="36"/>
      <c r="Z419" s="122"/>
    </row>
    <row r="420" spans="1:26" x14ac:dyDescent="0.2">
      <c r="A420" s="76"/>
      <c r="B420" s="24">
        <v>406</v>
      </c>
      <c r="C420" s="105" t="s">
        <v>1115</v>
      </c>
      <c r="D420" s="105" t="s">
        <v>1785</v>
      </c>
      <c r="E420" s="58" t="s">
        <v>1116</v>
      </c>
      <c r="F420" s="69" t="s">
        <v>1115</v>
      </c>
      <c r="G420" s="69" t="s">
        <v>1785</v>
      </c>
      <c r="H420" s="58" t="s">
        <v>1116</v>
      </c>
      <c r="I420" s="104" t="s">
        <v>2874</v>
      </c>
      <c r="J420" s="68" t="s">
        <v>1217</v>
      </c>
      <c r="K420" s="65">
        <v>6545.1175257731957</v>
      </c>
      <c r="L420" s="65">
        <v>7095.6774117647055</v>
      </c>
      <c r="M420" s="65">
        <v>16411.988235294117</v>
      </c>
      <c r="N420" s="65">
        <v>10203.24</v>
      </c>
      <c r="O420" s="65">
        <v>11427.628799999999</v>
      </c>
      <c r="P420" s="65">
        <v>0</v>
      </c>
      <c r="Q420" s="65">
        <v>0</v>
      </c>
      <c r="R420" s="65">
        <v>0</v>
      </c>
      <c r="S420" s="65">
        <v>0</v>
      </c>
      <c r="T420" s="65">
        <v>0</v>
      </c>
      <c r="U420" s="65">
        <v>39507.575799999999</v>
      </c>
      <c r="V420" s="65">
        <v>81715.08</v>
      </c>
      <c r="W420" s="67">
        <f t="shared" si="6"/>
        <v>172906.30777283199</v>
      </c>
      <c r="X420" s="36"/>
      <c r="Z420" s="122"/>
    </row>
    <row r="421" spans="1:26" x14ac:dyDescent="0.2">
      <c r="A421" s="76"/>
      <c r="B421" s="24">
        <v>407</v>
      </c>
      <c r="C421" s="105" t="s">
        <v>919</v>
      </c>
      <c r="D421" s="105" t="s">
        <v>1703</v>
      </c>
      <c r="E421" s="58" t="s">
        <v>920</v>
      </c>
      <c r="F421" s="69" t="s">
        <v>919</v>
      </c>
      <c r="G421" s="69" t="s">
        <v>1703</v>
      </c>
      <c r="H421" s="58" t="s">
        <v>920</v>
      </c>
      <c r="I421" s="104" t="s">
        <v>2995</v>
      </c>
      <c r="J421" s="68" t="s">
        <v>1217</v>
      </c>
      <c r="K421" s="65">
        <v>6545.1175257731957</v>
      </c>
      <c r="L421" s="65">
        <v>7095.6774117647055</v>
      </c>
      <c r="M421" s="65">
        <v>8589.5042352941182</v>
      </c>
      <c r="N421" s="65">
        <v>0</v>
      </c>
      <c r="O421" s="65">
        <v>11427.628799999999</v>
      </c>
      <c r="P421" s="65">
        <v>15871.706666666665</v>
      </c>
      <c r="Q421" s="65">
        <v>17005.400000000001</v>
      </c>
      <c r="R421" s="65">
        <v>0</v>
      </c>
      <c r="S421" s="65">
        <v>0</v>
      </c>
      <c r="T421" s="65">
        <v>0</v>
      </c>
      <c r="U421" s="65">
        <v>0</v>
      </c>
      <c r="V421" s="65">
        <v>0</v>
      </c>
      <c r="W421" s="67">
        <f t="shared" si="6"/>
        <v>66535.034639498685</v>
      </c>
      <c r="X421" s="36"/>
      <c r="Z421" s="122"/>
    </row>
    <row r="422" spans="1:26" x14ac:dyDescent="0.2">
      <c r="A422" s="76"/>
      <c r="B422" s="24">
        <v>408</v>
      </c>
      <c r="C422" s="105" t="s">
        <v>1043</v>
      </c>
      <c r="D422" s="105" t="s">
        <v>1756</v>
      </c>
      <c r="E422" s="58" t="s">
        <v>1044</v>
      </c>
      <c r="F422" s="69" t="s">
        <v>1043</v>
      </c>
      <c r="G422" s="69" t="s">
        <v>1756</v>
      </c>
      <c r="H422" s="58" t="s">
        <v>1044</v>
      </c>
      <c r="I422" s="104" t="s">
        <v>2838</v>
      </c>
      <c r="J422" s="68" t="s">
        <v>1217</v>
      </c>
      <c r="K422" s="65">
        <v>12872.708223447615</v>
      </c>
      <c r="L422" s="65">
        <v>13400.118387374461</v>
      </c>
      <c r="M422" s="65">
        <v>16411.988235294117</v>
      </c>
      <c r="N422" s="65">
        <v>0</v>
      </c>
      <c r="O422" s="65">
        <v>0</v>
      </c>
      <c r="P422" s="65">
        <v>0</v>
      </c>
      <c r="Q422" s="65">
        <v>50484.848400000003</v>
      </c>
      <c r="R422" s="65">
        <v>33083.840322580647</v>
      </c>
      <c r="S422" s="65">
        <v>33473.41344827586</v>
      </c>
      <c r="T422" s="65">
        <v>0</v>
      </c>
      <c r="U422" s="65">
        <v>0</v>
      </c>
      <c r="V422" s="65">
        <v>0</v>
      </c>
      <c r="W422" s="67">
        <f t="shared" si="6"/>
        <v>159726.9170169727</v>
      </c>
      <c r="X422" s="36"/>
      <c r="Z422" s="122"/>
    </row>
    <row r="423" spans="1:26" x14ac:dyDescent="0.2">
      <c r="A423" s="76"/>
      <c r="B423" s="24">
        <v>409</v>
      </c>
      <c r="C423" s="105" t="s">
        <v>1051</v>
      </c>
      <c r="D423" s="105" t="s">
        <v>1760</v>
      </c>
      <c r="E423" s="58" t="s">
        <v>1052</v>
      </c>
      <c r="F423" s="69" t="s">
        <v>1051</v>
      </c>
      <c r="G423" s="69" t="s">
        <v>1760</v>
      </c>
      <c r="H423" s="58" t="s">
        <v>1052</v>
      </c>
      <c r="I423" s="104" t="s">
        <v>2995</v>
      </c>
      <c r="J423" s="68" t="s">
        <v>1217</v>
      </c>
      <c r="K423" s="65">
        <v>6545.1175257731957</v>
      </c>
      <c r="L423" s="65">
        <v>7095.6774117647055</v>
      </c>
      <c r="M423" s="65">
        <v>8589.5042352941182</v>
      </c>
      <c r="N423" s="65">
        <v>0</v>
      </c>
      <c r="O423" s="65">
        <v>0</v>
      </c>
      <c r="P423" s="65">
        <v>0</v>
      </c>
      <c r="Q423" s="65">
        <v>0</v>
      </c>
      <c r="R423" s="65">
        <v>0</v>
      </c>
      <c r="S423" s="65">
        <v>0</v>
      </c>
      <c r="T423" s="65">
        <v>12367.563636363637</v>
      </c>
      <c r="U423" s="65">
        <v>15115.911111111112</v>
      </c>
      <c r="V423" s="65">
        <v>15871.706666666665</v>
      </c>
      <c r="W423" s="67">
        <f t="shared" si="6"/>
        <v>65585.480586973426</v>
      </c>
      <c r="X423" s="36"/>
      <c r="Z423" s="122"/>
    </row>
    <row r="424" spans="1:26" x14ac:dyDescent="0.2">
      <c r="A424" s="76"/>
      <c r="B424" s="24">
        <v>410</v>
      </c>
      <c r="C424" s="105" t="s">
        <v>1187</v>
      </c>
      <c r="D424" s="105" t="s">
        <v>1812</v>
      </c>
      <c r="E424" s="58" t="s">
        <v>1188</v>
      </c>
      <c r="F424" s="69" t="s">
        <v>1187</v>
      </c>
      <c r="G424" s="69" t="s">
        <v>1812</v>
      </c>
      <c r="H424" s="58" t="s">
        <v>1188</v>
      </c>
      <c r="I424" s="104" t="s">
        <v>2856</v>
      </c>
      <c r="J424" s="68" t="s">
        <v>1217</v>
      </c>
      <c r="K424" s="65">
        <v>6545.1175257731957</v>
      </c>
      <c r="L424" s="65">
        <v>13400.118387374461</v>
      </c>
      <c r="M424" s="65">
        <v>16411.988235294117</v>
      </c>
      <c r="N424" s="65">
        <v>10203.24</v>
      </c>
      <c r="O424" s="65">
        <v>0</v>
      </c>
      <c r="P424" s="65">
        <v>0</v>
      </c>
      <c r="Q424" s="65">
        <v>0</v>
      </c>
      <c r="R424" s="65">
        <v>0</v>
      </c>
      <c r="S424" s="65">
        <v>49901.515160000003</v>
      </c>
      <c r="T424" s="65">
        <v>54638.383448275861</v>
      </c>
      <c r="U424" s="65">
        <v>56938.720000000001</v>
      </c>
      <c r="V424" s="65">
        <v>0</v>
      </c>
      <c r="W424" s="67">
        <f t="shared" si="6"/>
        <v>208039.08275671763</v>
      </c>
      <c r="X424" s="36"/>
      <c r="Z424" s="122"/>
    </row>
    <row r="425" spans="1:26" x14ac:dyDescent="0.2">
      <c r="A425" s="76"/>
      <c r="B425" s="24">
        <v>411</v>
      </c>
      <c r="C425" s="105" t="s">
        <v>1163</v>
      </c>
      <c r="D425" s="105" t="s">
        <v>1804</v>
      </c>
      <c r="E425" s="58" t="s">
        <v>1164</v>
      </c>
      <c r="F425" s="69" t="s">
        <v>1163</v>
      </c>
      <c r="G425" s="69" t="s">
        <v>1804</v>
      </c>
      <c r="H425" s="58" t="s">
        <v>1164</v>
      </c>
      <c r="I425" s="104" t="s">
        <v>2964</v>
      </c>
      <c r="J425" s="68" t="s">
        <v>1217</v>
      </c>
      <c r="K425" s="65">
        <v>6545.1175257731957</v>
      </c>
      <c r="L425" s="65">
        <v>7095.6774117647055</v>
      </c>
      <c r="M425" s="65">
        <v>8589.5042352941182</v>
      </c>
      <c r="N425" s="65">
        <v>0</v>
      </c>
      <c r="O425" s="65">
        <v>0</v>
      </c>
      <c r="P425" s="65">
        <v>0</v>
      </c>
      <c r="Q425" s="65">
        <v>17005.400000000001</v>
      </c>
      <c r="R425" s="65">
        <v>24069.181538461537</v>
      </c>
      <c r="S425" s="65">
        <v>31743.41333333333</v>
      </c>
      <c r="T425" s="65">
        <v>0</v>
      </c>
      <c r="U425" s="65">
        <v>0</v>
      </c>
      <c r="V425" s="65">
        <v>0</v>
      </c>
      <c r="W425" s="67">
        <f t="shared" si="6"/>
        <v>95048.294044626891</v>
      </c>
      <c r="X425" s="36"/>
      <c r="Z425" s="122"/>
    </row>
    <row r="426" spans="1:26" x14ac:dyDescent="0.2">
      <c r="A426" s="76"/>
      <c r="B426" s="24">
        <v>412</v>
      </c>
      <c r="C426" s="105" t="s">
        <v>907</v>
      </c>
      <c r="D426" s="105" t="s">
        <v>1698</v>
      </c>
      <c r="E426" s="58" t="s">
        <v>908</v>
      </c>
      <c r="F426" s="69" t="s">
        <v>907</v>
      </c>
      <c r="G426" s="69" t="s">
        <v>1698</v>
      </c>
      <c r="H426" s="58" t="s">
        <v>908</v>
      </c>
      <c r="I426" s="104" t="s">
        <v>2842</v>
      </c>
      <c r="J426" s="68" t="s">
        <v>1217</v>
      </c>
      <c r="K426" s="65">
        <v>12872.708223447615</v>
      </c>
      <c r="L426" s="65">
        <v>6304.4409756097557</v>
      </c>
      <c r="M426" s="65">
        <v>0</v>
      </c>
      <c r="N426" s="65">
        <v>0</v>
      </c>
      <c r="O426" s="65">
        <v>530451.51515999995</v>
      </c>
      <c r="P426" s="65">
        <v>0</v>
      </c>
      <c r="Q426" s="65">
        <v>0</v>
      </c>
      <c r="R426" s="65">
        <v>452353.83833333332</v>
      </c>
      <c r="S426" s="65">
        <v>350011.37532258063</v>
      </c>
      <c r="T426" s="65">
        <v>100000</v>
      </c>
      <c r="U426" s="65">
        <v>0</v>
      </c>
      <c r="V426" s="65">
        <v>0</v>
      </c>
      <c r="W426" s="67">
        <f t="shared" si="6"/>
        <v>1451993.8780149713</v>
      </c>
      <c r="X426" s="36"/>
      <c r="Z426" s="122"/>
    </row>
    <row r="427" spans="1:26" x14ac:dyDescent="0.2">
      <c r="A427" s="76"/>
      <c r="B427" s="24">
        <v>413</v>
      </c>
      <c r="C427" s="105" t="s">
        <v>1033</v>
      </c>
      <c r="D427" s="105" t="s">
        <v>1752</v>
      </c>
      <c r="E427" s="58" t="s">
        <v>1034</v>
      </c>
      <c r="F427" s="69" t="s">
        <v>1033</v>
      </c>
      <c r="G427" s="69" t="s">
        <v>1752</v>
      </c>
      <c r="H427" s="58" t="s">
        <v>1034</v>
      </c>
      <c r="I427" s="104" t="s">
        <v>2871</v>
      </c>
      <c r="J427" s="68" t="s">
        <v>1217</v>
      </c>
      <c r="K427" s="65">
        <v>6545.1175257731957</v>
      </c>
      <c r="L427" s="65">
        <v>7095.6774117647055</v>
      </c>
      <c r="M427" s="65">
        <v>8589.5042352941182</v>
      </c>
      <c r="N427" s="65">
        <v>0</v>
      </c>
      <c r="O427" s="65">
        <v>0</v>
      </c>
      <c r="P427" s="65">
        <v>0</v>
      </c>
      <c r="Q427" s="65">
        <v>17005.400000000001</v>
      </c>
      <c r="R427" s="65">
        <v>24069.181538461537</v>
      </c>
      <c r="S427" s="65">
        <v>31743.41333333333</v>
      </c>
      <c r="T427" s="65">
        <v>0</v>
      </c>
      <c r="U427" s="65">
        <v>0</v>
      </c>
      <c r="V427" s="65">
        <v>0</v>
      </c>
      <c r="W427" s="67">
        <f t="shared" si="6"/>
        <v>95048.294044626891</v>
      </c>
      <c r="X427" s="36"/>
      <c r="Z427" s="122"/>
    </row>
    <row r="428" spans="1:26" x14ac:dyDescent="0.2">
      <c r="A428" s="76"/>
      <c r="B428" s="24">
        <v>414</v>
      </c>
      <c r="C428" s="105" t="s">
        <v>3302</v>
      </c>
      <c r="D428" s="105" t="s">
        <v>3302</v>
      </c>
      <c r="E428" s="58" t="s">
        <v>3304</v>
      </c>
      <c r="F428" s="69" t="s">
        <v>3302</v>
      </c>
      <c r="G428" s="69" t="s">
        <v>3302</v>
      </c>
      <c r="H428" s="58" t="s">
        <v>3304</v>
      </c>
      <c r="I428" s="104" t="s">
        <v>3044</v>
      </c>
      <c r="J428" s="68" t="s">
        <v>1217</v>
      </c>
      <c r="K428" s="65"/>
      <c r="L428" s="65"/>
      <c r="M428" s="65"/>
      <c r="N428" s="65"/>
      <c r="O428" s="65"/>
      <c r="P428" s="65"/>
      <c r="Q428" s="65"/>
      <c r="R428" s="65">
        <v>19017.196969696968</v>
      </c>
      <c r="S428" s="65">
        <v>19017.196969696968</v>
      </c>
      <c r="T428" s="65">
        <v>19017.196969696968</v>
      </c>
      <c r="U428" s="65">
        <v>19017.196969696968</v>
      </c>
      <c r="V428" s="65">
        <v>19017.196969696968</v>
      </c>
      <c r="W428" s="67">
        <f t="shared" si="6"/>
        <v>95085.984848484833</v>
      </c>
      <c r="X428" s="36"/>
      <c r="Z428" s="122"/>
    </row>
    <row r="429" spans="1:26" x14ac:dyDescent="0.2">
      <c r="A429" s="76"/>
      <c r="B429" s="24">
        <v>415</v>
      </c>
      <c r="C429" s="105" t="s">
        <v>3305</v>
      </c>
      <c r="D429" s="105" t="s">
        <v>3305</v>
      </c>
      <c r="E429" s="58" t="s">
        <v>3306</v>
      </c>
      <c r="F429" s="69" t="s">
        <v>3305</v>
      </c>
      <c r="G429" s="69" t="s">
        <v>3305</v>
      </c>
      <c r="H429" s="58" t="s">
        <v>3306</v>
      </c>
      <c r="I429" s="104" t="s">
        <v>3044</v>
      </c>
      <c r="J429" s="68" t="s">
        <v>1217</v>
      </c>
      <c r="K429" s="65"/>
      <c r="L429" s="65"/>
      <c r="M429" s="65"/>
      <c r="N429" s="65"/>
      <c r="O429" s="65"/>
      <c r="P429" s="65"/>
      <c r="Q429" s="65"/>
      <c r="R429" s="65">
        <v>4735.6060606060601</v>
      </c>
      <c r="S429" s="65">
        <v>4735.6060606060601</v>
      </c>
      <c r="T429" s="65">
        <v>4735.6060606060601</v>
      </c>
      <c r="U429" s="65">
        <v>4735.6060606060601</v>
      </c>
      <c r="V429" s="65">
        <v>4735.6060606060601</v>
      </c>
      <c r="W429" s="67">
        <f t="shared" si="6"/>
        <v>23678.0303030303</v>
      </c>
      <c r="X429" s="36"/>
      <c r="Z429" s="122"/>
    </row>
    <row r="430" spans="1:26" x14ac:dyDescent="0.2">
      <c r="A430" s="76"/>
      <c r="B430" s="24">
        <v>416</v>
      </c>
      <c r="C430" s="105" t="s">
        <v>3307</v>
      </c>
      <c r="D430" s="105" t="s">
        <v>3307</v>
      </c>
      <c r="E430" s="58" t="s">
        <v>3308</v>
      </c>
      <c r="F430" s="69" t="s">
        <v>3307</v>
      </c>
      <c r="G430" s="69" t="s">
        <v>3307</v>
      </c>
      <c r="H430" s="58" t="s">
        <v>3308</v>
      </c>
      <c r="I430" s="104" t="s">
        <v>3044</v>
      </c>
      <c r="J430" s="68" t="s">
        <v>1217</v>
      </c>
      <c r="K430" s="65"/>
      <c r="L430" s="65"/>
      <c r="M430" s="65"/>
      <c r="N430" s="65">
        <v>4704.450757575758</v>
      </c>
      <c r="O430" s="65">
        <v>4704.450757575758</v>
      </c>
      <c r="P430" s="65">
        <v>4704.450757575758</v>
      </c>
      <c r="Q430" s="65">
        <v>4704.450757575758</v>
      </c>
      <c r="R430" s="65"/>
      <c r="S430" s="65"/>
      <c r="T430" s="65"/>
      <c r="U430" s="65"/>
      <c r="V430" s="65"/>
      <c r="W430" s="67">
        <f t="shared" si="6"/>
        <v>18817.803030303032</v>
      </c>
      <c r="X430" s="36"/>
      <c r="Z430" s="122"/>
    </row>
    <row r="431" spans="1:26" x14ac:dyDescent="0.2">
      <c r="A431" s="76"/>
      <c r="B431" s="24">
        <v>417</v>
      </c>
      <c r="C431" s="105" t="s">
        <v>3309</v>
      </c>
      <c r="D431" s="105" t="s">
        <v>3309</v>
      </c>
      <c r="E431" s="58" t="s">
        <v>3310</v>
      </c>
      <c r="F431" s="69" t="s">
        <v>3309</v>
      </c>
      <c r="G431" s="69" t="s">
        <v>3309</v>
      </c>
      <c r="H431" s="58" t="s">
        <v>3310</v>
      </c>
      <c r="I431" s="104" t="s">
        <v>3044</v>
      </c>
      <c r="J431" s="68" t="s">
        <v>1217</v>
      </c>
      <c r="K431" s="65"/>
      <c r="L431" s="65"/>
      <c r="M431" s="65"/>
      <c r="N431" s="65">
        <v>14533.948863636364</v>
      </c>
      <c r="O431" s="65">
        <v>14533.948863636364</v>
      </c>
      <c r="P431" s="65">
        <v>14533.948863636364</v>
      </c>
      <c r="Q431" s="65">
        <v>14533.948863636364</v>
      </c>
      <c r="R431" s="65"/>
      <c r="S431" s="65"/>
      <c r="T431" s="65"/>
      <c r="U431" s="65"/>
      <c r="V431" s="65"/>
      <c r="W431" s="67">
        <f t="shared" si="6"/>
        <v>58135.795454545456</v>
      </c>
      <c r="X431" s="36"/>
      <c r="Z431" s="122"/>
    </row>
    <row r="432" spans="1:26" x14ac:dyDescent="0.2">
      <c r="A432" s="76"/>
      <c r="B432" s="24">
        <v>418</v>
      </c>
      <c r="C432" s="105" t="s">
        <v>3311</v>
      </c>
      <c r="D432" s="105" t="s">
        <v>3311</v>
      </c>
      <c r="E432" s="58" t="s">
        <v>3312</v>
      </c>
      <c r="F432" s="69" t="s">
        <v>3311</v>
      </c>
      <c r="G432" s="69" t="s">
        <v>3311</v>
      </c>
      <c r="H432" s="58" t="s">
        <v>3312</v>
      </c>
      <c r="I432" s="104" t="s">
        <v>3044</v>
      </c>
      <c r="J432" s="68" t="s">
        <v>1217</v>
      </c>
      <c r="K432" s="65"/>
      <c r="L432" s="65"/>
      <c r="M432" s="65"/>
      <c r="N432" s="65"/>
      <c r="O432" s="65"/>
      <c r="P432" s="65"/>
      <c r="Q432" s="65"/>
      <c r="R432" s="65">
        <v>8848.1060606060601</v>
      </c>
      <c r="S432" s="65">
        <v>8848.1060606060601</v>
      </c>
      <c r="T432" s="65">
        <v>8848.1060606060601</v>
      </c>
      <c r="U432" s="65">
        <v>8848.1060606060601</v>
      </c>
      <c r="V432" s="65">
        <v>8848.1060606060601</v>
      </c>
      <c r="W432" s="67">
        <f t="shared" si="6"/>
        <v>44240.530303030304</v>
      </c>
      <c r="X432" s="36"/>
      <c r="Z432" s="122"/>
    </row>
    <row r="433" spans="1:26" x14ac:dyDescent="0.2">
      <c r="A433" s="76"/>
      <c r="B433" s="24">
        <v>419</v>
      </c>
      <c r="C433" s="105" t="s">
        <v>3313</v>
      </c>
      <c r="D433" s="105" t="s">
        <v>3313</v>
      </c>
      <c r="E433" s="58" t="s">
        <v>3314</v>
      </c>
      <c r="F433" s="69" t="s">
        <v>3313</v>
      </c>
      <c r="G433" s="69" t="s">
        <v>3313</v>
      </c>
      <c r="H433" s="58" t="s">
        <v>3314</v>
      </c>
      <c r="I433" s="104" t="s">
        <v>3044</v>
      </c>
      <c r="J433" s="68" t="s">
        <v>1217</v>
      </c>
      <c r="K433" s="65"/>
      <c r="L433" s="65"/>
      <c r="M433" s="65"/>
      <c r="N433" s="65"/>
      <c r="O433" s="65"/>
      <c r="P433" s="65"/>
      <c r="Q433" s="65"/>
      <c r="R433" s="65">
        <v>4947.4621212121219</v>
      </c>
      <c r="S433" s="65">
        <v>4947.4621212121219</v>
      </c>
      <c r="T433" s="65">
        <v>4947.4621212121219</v>
      </c>
      <c r="U433" s="65">
        <v>4947.4621212121219</v>
      </c>
      <c r="V433" s="65">
        <v>4947.4621212121219</v>
      </c>
      <c r="W433" s="67">
        <f t="shared" si="6"/>
        <v>24737.310606060608</v>
      </c>
      <c r="X433" s="36"/>
      <c r="Z433" s="122"/>
    </row>
    <row r="434" spans="1:26" x14ac:dyDescent="0.2">
      <c r="A434" s="76"/>
      <c r="B434" s="24">
        <v>420</v>
      </c>
      <c r="C434" s="105" t="s">
        <v>3315</v>
      </c>
      <c r="D434" s="105" t="s">
        <v>3315</v>
      </c>
      <c r="E434" s="58" t="s">
        <v>3316</v>
      </c>
      <c r="F434" s="69" t="s">
        <v>3315</v>
      </c>
      <c r="G434" s="69" t="s">
        <v>3315</v>
      </c>
      <c r="H434" s="58" t="s">
        <v>3316</v>
      </c>
      <c r="I434" s="104" t="s">
        <v>2873</v>
      </c>
      <c r="J434" s="68" t="s">
        <v>1217</v>
      </c>
      <c r="K434" s="65"/>
      <c r="L434" s="65"/>
      <c r="M434" s="65"/>
      <c r="N434" s="65">
        <v>7165.7196969696979</v>
      </c>
      <c r="O434" s="65">
        <v>7165.7196969696979</v>
      </c>
      <c r="P434" s="65">
        <v>7165.7196969696979</v>
      </c>
      <c r="Q434" s="65">
        <v>7165.7196969696979</v>
      </c>
      <c r="R434" s="65"/>
      <c r="S434" s="65"/>
      <c r="T434" s="65"/>
      <c r="U434" s="65"/>
      <c r="V434" s="65"/>
      <c r="W434" s="67">
        <f t="shared" si="6"/>
        <v>28662.878787878792</v>
      </c>
      <c r="X434" s="36"/>
      <c r="Z434" s="122"/>
    </row>
    <row r="435" spans="1:26" x14ac:dyDescent="0.2">
      <c r="A435" s="76"/>
      <c r="B435" s="24">
        <v>421</v>
      </c>
      <c r="C435" s="105" t="s">
        <v>3317</v>
      </c>
      <c r="D435" s="105" t="s">
        <v>3317</v>
      </c>
      <c r="E435" s="58" t="s">
        <v>3318</v>
      </c>
      <c r="F435" s="69" t="s">
        <v>3317</v>
      </c>
      <c r="G435" s="69" t="s">
        <v>3317</v>
      </c>
      <c r="H435" s="58" t="s">
        <v>3318</v>
      </c>
      <c r="I435" s="104" t="s">
        <v>3044</v>
      </c>
      <c r="J435" s="68" t="s">
        <v>1217</v>
      </c>
      <c r="K435" s="65"/>
      <c r="L435" s="65"/>
      <c r="M435" s="65"/>
      <c r="N435" s="65"/>
      <c r="O435" s="65"/>
      <c r="P435" s="65"/>
      <c r="Q435" s="65"/>
      <c r="R435" s="65">
        <v>7140.7954545454559</v>
      </c>
      <c r="S435" s="65">
        <v>7140.7954545454559</v>
      </c>
      <c r="T435" s="65">
        <v>7140.7954545454559</v>
      </c>
      <c r="U435" s="65">
        <v>7140.7954545454559</v>
      </c>
      <c r="V435" s="65">
        <v>7140.7954545454559</v>
      </c>
      <c r="W435" s="67">
        <f t="shared" si="6"/>
        <v>35703.977272727279</v>
      </c>
      <c r="X435" s="36"/>
      <c r="Z435" s="122"/>
    </row>
    <row r="436" spans="1:26" x14ac:dyDescent="0.2">
      <c r="A436" s="76"/>
      <c r="B436" s="24">
        <v>422</v>
      </c>
      <c r="C436" s="105" t="s">
        <v>3319</v>
      </c>
      <c r="D436" s="105" t="s">
        <v>3319</v>
      </c>
      <c r="E436" s="58" t="s">
        <v>3320</v>
      </c>
      <c r="F436" s="69" t="s">
        <v>3319</v>
      </c>
      <c r="G436" s="69" t="s">
        <v>3319</v>
      </c>
      <c r="H436" s="58" t="s">
        <v>3320</v>
      </c>
      <c r="I436" s="104" t="s">
        <v>2975</v>
      </c>
      <c r="J436" s="68" t="s">
        <v>1217</v>
      </c>
      <c r="K436" s="65"/>
      <c r="L436" s="65"/>
      <c r="M436" s="65"/>
      <c r="N436" s="65"/>
      <c r="O436" s="65"/>
      <c r="P436" s="65"/>
      <c r="Q436" s="65"/>
      <c r="R436" s="65">
        <v>14057.272727272726</v>
      </c>
      <c r="S436" s="65">
        <v>14057.272727272726</v>
      </c>
      <c r="T436" s="65">
        <v>14057.272727272726</v>
      </c>
      <c r="U436" s="65">
        <v>14057.272727272726</v>
      </c>
      <c r="V436" s="65">
        <v>14057.272727272726</v>
      </c>
      <c r="W436" s="67">
        <f t="shared" si="6"/>
        <v>70286.363636363632</v>
      </c>
      <c r="X436" s="36"/>
      <c r="Z436" s="122"/>
    </row>
    <row r="437" spans="1:26" x14ac:dyDescent="0.2">
      <c r="A437" s="76"/>
      <c r="B437" s="24">
        <v>423</v>
      </c>
      <c r="C437" s="105" t="s">
        <v>3321</v>
      </c>
      <c r="D437" s="105" t="s">
        <v>3321</v>
      </c>
      <c r="E437" s="58" t="s">
        <v>3322</v>
      </c>
      <c r="F437" s="69" t="s">
        <v>3321</v>
      </c>
      <c r="G437" s="69" t="s">
        <v>3321</v>
      </c>
      <c r="H437" s="58" t="s">
        <v>3322</v>
      </c>
      <c r="I437" s="104" t="s">
        <v>2976</v>
      </c>
      <c r="J437" s="68" t="s">
        <v>1217</v>
      </c>
      <c r="K437" s="65"/>
      <c r="L437" s="65"/>
      <c r="M437" s="65"/>
      <c r="N437" s="65"/>
      <c r="O437" s="65"/>
      <c r="P437" s="65"/>
      <c r="Q437" s="65"/>
      <c r="R437" s="65">
        <v>7165.7196969696988</v>
      </c>
      <c r="S437" s="65">
        <v>7165.7196969696988</v>
      </c>
      <c r="T437" s="65">
        <v>7165.7196969696988</v>
      </c>
      <c r="U437" s="65">
        <v>7165.7196969696988</v>
      </c>
      <c r="V437" s="65">
        <v>7165.7196969696988</v>
      </c>
      <c r="W437" s="67">
        <f t="shared" si="6"/>
        <v>35828.598484848495</v>
      </c>
      <c r="X437" s="36"/>
      <c r="Z437" s="122"/>
    </row>
    <row r="438" spans="1:26" x14ac:dyDescent="0.2">
      <c r="A438" s="76"/>
      <c r="B438" s="24">
        <v>424</v>
      </c>
      <c r="C438" s="105" t="s">
        <v>3323</v>
      </c>
      <c r="D438" s="105" t="s">
        <v>3323</v>
      </c>
      <c r="E438" s="58" t="s">
        <v>3324</v>
      </c>
      <c r="F438" s="69" t="s">
        <v>3323</v>
      </c>
      <c r="G438" s="69" t="s">
        <v>3323</v>
      </c>
      <c r="H438" s="58" t="s">
        <v>3324</v>
      </c>
      <c r="I438" s="104" t="s">
        <v>2873</v>
      </c>
      <c r="J438" s="68" t="s">
        <v>1217</v>
      </c>
      <c r="K438" s="65"/>
      <c r="L438" s="65"/>
      <c r="M438" s="65"/>
      <c r="N438" s="65">
        <v>3318.0397727272725</v>
      </c>
      <c r="O438" s="65">
        <v>3318.0397727272725</v>
      </c>
      <c r="P438" s="65">
        <v>3318.0397727272725</v>
      </c>
      <c r="Q438" s="65">
        <v>3318.0397727272725</v>
      </c>
      <c r="R438" s="65"/>
      <c r="S438" s="65"/>
      <c r="T438" s="65"/>
      <c r="U438" s="65"/>
      <c r="V438" s="65"/>
      <c r="W438" s="67">
        <f t="shared" si="6"/>
        <v>13272.15909090909</v>
      </c>
      <c r="X438" s="36"/>
      <c r="Z438" s="122"/>
    </row>
    <row r="439" spans="1:26" x14ac:dyDescent="0.2">
      <c r="A439" s="76"/>
      <c r="B439" s="24">
        <v>425</v>
      </c>
      <c r="C439" s="105" t="s">
        <v>3325</v>
      </c>
      <c r="D439" s="105" t="s">
        <v>3325</v>
      </c>
      <c r="E439" s="58" t="s">
        <v>3326</v>
      </c>
      <c r="F439" s="69" t="s">
        <v>3325</v>
      </c>
      <c r="G439" s="69" t="s">
        <v>3325</v>
      </c>
      <c r="H439" s="58" t="s">
        <v>3326</v>
      </c>
      <c r="I439" s="104" t="s">
        <v>3044</v>
      </c>
      <c r="J439" s="68" t="s">
        <v>1217</v>
      </c>
      <c r="K439" s="65"/>
      <c r="L439" s="65"/>
      <c r="M439" s="65"/>
      <c r="N439" s="65">
        <v>7290.3409090909108</v>
      </c>
      <c r="O439" s="65">
        <v>7290.3409090909108</v>
      </c>
      <c r="P439" s="65">
        <v>7290.3409090909108</v>
      </c>
      <c r="Q439" s="65">
        <v>7290.3409090909108</v>
      </c>
      <c r="R439" s="65"/>
      <c r="S439" s="65"/>
      <c r="T439" s="65"/>
      <c r="U439" s="65"/>
      <c r="V439" s="65"/>
      <c r="W439" s="67">
        <f t="shared" si="6"/>
        <v>29161.363636363643</v>
      </c>
      <c r="X439" s="36"/>
      <c r="Z439" s="122"/>
    </row>
    <row r="440" spans="1:26" x14ac:dyDescent="0.2">
      <c r="A440" s="76"/>
      <c r="B440" s="24">
        <v>426</v>
      </c>
      <c r="C440" s="105" t="s">
        <v>3327</v>
      </c>
      <c r="D440" s="105" t="s">
        <v>3327</v>
      </c>
      <c r="E440" s="58" t="s">
        <v>3328</v>
      </c>
      <c r="F440" s="69" t="s">
        <v>3327</v>
      </c>
      <c r="G440" s="69" t="s">
        <v>3327</v>
      </c>
      <c r="H440" s="58" t="s">
        <v>3328</v>
      </c>
      <c r="I440" s="104" t="s">
        <v>2976</v>
      </c>
      <c r="J440" s="68" t="s">
        <v>1217</v>
      </c>
      <c r="K440" s="65"/>
      <c r="L440" s="65"/>
      <c r="M440" s="65"/>
      <c r="N440" s="65"/>
      <c r="O440" s="65"/>
      <c r="P440" s="65"/>
      <c r="Q440" s="65"/>
      <c r="R440" s="65">
        <v>7763.901515151515</v>
      </c>
      <c r="S440" s="65">
        <v>7763.901515151515</v>
      </c>
      <c r="T440" s="65">
        <v>7763.901515151515</v>
      </c>
      <c r="U440" s="65">
        <v>7763.901515151515</v>
      </c>
      <c r="V440" s="65">
        <v>7763.901515151515</v>
      </c>
      <c r="W440" s="67">
        <f t="shared" si="6"/>
        <v>38819.507575757576</v>
      </c>
      <c r="X440" s="36"/>
      <c r="Z440" s="122"/>
    </row>
    <row r="441" spans="1:26" x14ac:dyDescent="0.2">
      <c r="A441" s="76"/>
      <c r="B441" s="24">
        <v>427</v>
      </c>
      <c r="C441" s="105" t="s">
        <v>3329</v>
      </c>
      <c r="D441" s="105" t="s">
        <v>3329</v>
      </c>
      <c r="E441" s="58" t="s">
        <v>3330</v>
      </c>
      <c r="F441" s="69" t="s">
        <v>3329</v>
      </c>
      <c r="G441" s="69" t="s">
        <v>3329</v>
      </c>
      <c r="H441" s="58" t="s">
        <v>3330</v>
      </c>
      <c r="I441" s="104" t="s">
        <v>2976</v>
      </c>
      <c r="J441" s="68" t="s">
        <v>1217</v>
      </c>
      <c r="K441" s="65"/>
      <c r="L441" s="65"/>
      <c r="M441" s="65"/>
      <c r="N441" s="65"/>
      <c r="O441" s="65"/>
      <c r="P441" s="65"/>
      <c r="Q441" s="65"/>
      <c r="R441" s="65">
        <v>8960.265151515152</v>
      </c>
      <c r="S441" s="65">
        <v>8960.265151515152</v>
      </c>
      <c r="T441" s="65">
        <v>8960.265151515152</v>
      </c>
      <c r="U441" s="65">
        <v>8960.265151515152</v>
      </c>
      <c r="V441" s="65">
        <v>8960.265151515152</v>
      </c>
      <c r="W441" s="67">
        <f t="shared" si="6"/>
        <v>44801.32575757576</v>
      </c>
      <c r="X441" s="36"/>
      <c r="Z441" s="122"/>
    </row>
    <row r="442" spans="1:26" x14ac:dyDescent="0.2">
      <c r="A442" s="76"/>
      <c r="B442" s="24">
        <v>428</v>
      </c>
      <c r="C442" s="105" t="s">
        <v>3331</v>
      </c>
      <c r="D442" s="105" t="s">
        <v>3331</v>
      </c>
      <c r="E442" s="58" t="s">
        <v>3332</v>
      </c>
      <c r="F442" s="69" t="s">
        <v>3331</v>
      </c>
      <c r="G442" s="69" t="s">
        <v>3331</v>
      </c>
      <c r="H442" s="58" t="s">
        <v>3332</v>
      </c>
      <c r="I442" s="104" t="s">
        <v>2976</v>
      </c>
      <c r="J442" s="68" t="s">
        <v>1217</v>
      </c>
      <c r="K442" s="65"/>
      <c r="L442" s="65"/>
      <c r="M442" s="65"/>
      <c r="N442" s="65"/>
      <c r="O442" s="65"/>
      <c r="P442" s="65"/>
      <c r="Q442" s="65"/>
      <c r="R442" s="65">
        <v>7963.2954545454559</v>
      </c>
      <c r="S442" s="65">
        <v>7963.2954545454559</v>
      </c>
      <c r="T442" s="65">
        <v>7963.2954545454559</v>
      </c>
      <c r="U442" s="65">
        <v>7963.2954545454559</v>
      </c>
      <c r="V442" s="65">
        <v>7963.2954545454559</v>
      </c>
      <c r="W442" s="67">
        <f t="shared" si="6"/>
        <v>39816.477272727279</v>
      </c>
      <c r="X442" s="36"/>
      <c r="Z442" s="122"/>
    </row>
    <row r="443" spans="1:26" x14ac:dyDescent="0.2">
      <c r="A443" s="76"/>
      <c r="B443" s="24">
        <v>429</v>
      </c>
      <c r="C443" s="105" t="s">
        <v>3333</v>
      </c>
      <c r="D443" s="105" t="s">
        <v>3333</v>
      </c>
      <c r="E443" s="58" t="s">
        <v>3334</v>
      </c>
      <c r="F443" s="69" t="s">
        <v>3333</v>
      </c>
      <c r="G443" s="69" t="s">
        <v>3333</v>
      </c>
      <c r="H443" s="58" t="s">
        <v>3334</v>
      </c>
      <c r="I443" s="104" t="s">
        <v>3044</v>
      </c>
      <c r="J443" s="68" t="s">
        <v>1217</v>
      </c>
      <c r="K443" s="65"/>
      <c r="L443" s="65"/>
      <c r="M443" s="65"/>
      <c r="N443" s="65">
        <v>15671.117424242431</v>
      </c>
      <c r="O443" s="65">
        <v>15671.117424242431</v>
      </c>
      <c r="P443" s="65">
        <v>15671.117424242431</v>
      </c>
      <c r="Q443" s="65">
        <v>15671.117424242431</v>
      </c>
      <c r="R443" s="65"/>
      <c r="S443" s="65"/>
      <c r="T443" s="65"/>
      <c r="U443" s="65"/>
      <c r="V443" s="65"/>
      <c r="W443" s="67">
        <f t="shared" si="6"/>
        <v>62684.469696969725</v>
      </c>
      <c r="X443" s="36"/>
      <c r="Z443" s="122"/>
    </row>
    <row r="444" spans="1:26" x14ac:dyDescent="0.2">
      <c r="A444" s="76"/>
      <c r="B444" s="24">
        <v>430</v>
      </c>
      <c r="C444" s="105" t="s">
        <v>3335</v>
      </c>
      <c r="D444" s="105" t="s">
        <v>3335</v>
      </c>
      <c r="E444" s="58" t="s">
        <v>3336</v>
      </c>
      <c r="F444" s="69" t="s">
        <v>3335</v>
      </c>
      <c r="G444" s="69" t="s">
        <v>3335</v>
      </c>
      <c r="H444" s="58" t="s">
        <v>3336</v>
      </c>
      <c r="I444" s="104" t="s">
        <v>2873</v>
      </c>
      <c r="J444" s="68" t="s">
        <v>1217</v>
      </c>
      <c r="K444" s="65"/>
      <c r="L444" s="65"/>
      <c r="M444" s="65"/>
      <c r="N444" s="65">
        <v>10655.113636363636</v>
      </c>
      <c r="O444" s="65">
        <v>10655.113636363636</v>
      </c>
      <c r="P444" s="65">
        <v>10655.113636363636</v>
      </c>
      <c r="Q444" s="65">
        <v>10655.113636363636</v>
      </c>
      <c r="R444" s="65"/>
      <c r="S444" s="65"/>
      <c r="T444" s="65"/>
      <c r="U444" s="65"/>
      <c r="V444" s="65"/>
      <c r="W444" s="67">
        <f t="shared" si="6"/>
        <v>42620.454545454544</v>
      </c>
      <c r="X444" s="36"/>
      <c r="Z444" s="122"/>
    </row>
    <row r="445" spans="1:26" x14ac:dyDescent="0.2">
      <c r="A445" s="76"/>
      <c r="B445" s="24">
        <v>431</v>
      </c>
      <c r="C445" s="105" t="s">
        <v>3337</v>
      </c>
      <c r="D445" s="105" t="s">
        <v>3337</v>
      </c>
      <c r="E445" s="58" t="s">
        <v>3338</v>
      </c>
      <c r="F445" s="69" t="s">
        <v>3337</v>
      </c>
      <c r="G445" s="69" t="s">
        <v>3337</v>
      </c>
      <c r="H445" s="58" t="s">
        <v>3338</v>
      </c>
      <c r="I445" s="104" t="s">
        <v>2975</v>
      </c>
      <c r="J445" s="68" t="s">
        <v>1217</v>
      </c>
      <c r="K445" s="65"/>
      <c r="L445" s="65"/>
      <c r="M445" s="65"/>
      <c r="N445" s="65">
        <v>19690.151515151516</v>
      </c>
      <c r="O445" s="65">
        <v>19690.151515151516</v>
      </c>
      <c r="P445" s="65">
        <v>19690.151515151516</v>
      </c>
      <c r="Q445" s="65">
        <v>19690.151515151516</v>
      </c>
      <c r="R445" s="65"/>
      <c r="S445" s="65"/>
      <c r="T445" s="65"/>
      <c r="U445" s="65"/>
      <c r="V445" s="65"/>
      <c r="W445" s="67">
        <f t="shared" si="6"/>
        <v>78760.606060606064</v>
      </c>
      <c r="X445" s="36"/>
      <c r="Z445" s="122"/>
    </row>
    <row r="446" spans="1:26" x14ac:dyDescent="0.2">
      <c r="A446" s="76"/>
      <c r="B446" s="24">
        <v>432</v>
      </c>
      <c r="C446" s="105" t="s">
        <v>3339</v>
      </c>
      <c r="D446" s="105" t="s">
        <v>3339</v>
      </c>
      <c r="E446" s="58" t="s">
        <v>3340</v>
      </c>
      <c r="F446" s="69" t="s">
        <v>3339</v>
      </c>
      <c r="G446" s="69" t="s">
        <v>3339</v>
      </c>
      <c r="H446" s="58" t="s">
        <v>3340</v>
      </c>
      <c r="I446" s="104" t="s">
        <v>2873</v>
      </c>
      <c r="J446" s="68" t="s">
        <v>1217</v>
      </c>
      <c r="K446" s="65"/>
      <c r="L446" s="65"/>
      <c r="M446" s="65"/>
      <c r="N446" s="65">
        <v>19253.977272727276</v>
      </c>
      <c r="O446" s="65">
        <v>19253.977272727276</v>
      </c>
      <c r="P446" s="65">
        <v>19253.977272727276</v>
      </c>
      <c r="Q446" s="65">
        <v>19253.977272727276</v>
      </c>
      <c r="R446" s="65"/>
      <c r="S446" s="65"/>
      <c r="T446" s="65"/>
      <c r="U446" s="65"/>
      <c r="V446" s="65"/>
      <c r="W446" s="67">
        <f t="shared" si="6"/>
        <v>77015.909090909103</v>
      </c>
      <c r="X446" s="36"/>
      <c r="Z446" s="122"/>
    </row>
    <row r="447" spans="1:26" x14ac:dyDescent="0.2">
      <c r="A447" s="76"/>
      <c r="B447" s="24">
        <v>433</v>
      </c>
      <c r="C447" s="105" t="s">
        <v>3341</v>
      </c>
      <c r="D447" s="105" t="s">
        <v>3341</v>
      </c>
      <c r="E447" s="58" t="s">
        <v>3342</v>
      </c>
      <c r="F447" s="69" t="s">
        <v>3341</v>
      </c>
      <c r="G447" s="69" t="s">
        <v>3341</v>
      </c>
      <c r="H447" s="58" t="s">
        <v>3342</v>
      </c>
      <c r="I447" s="104" t="s">
        <v>2976</v>
      </c>
      <c r="J447" s="68" t="s">
        <v>1217</v>
      </c>
      <c r="K447" s="65"/>
      <c r="L447" s="65"/>
      <c r="M447" s="65"/>
      <c r="N447" s="65"/>
      <c r="O447" s="65"/>
      <c r="P447" s="65"/>
      <c r="Q447" s="65"/>
      <c r="R447" s="65">
        <v>7302.8030303030291</v>
      </c>
      <c r="S447" s="65">
        <v>7302.8030303030291</v>
      </c>
      <c r="T447" s="65">
        <v>7302.8030303030291</v>
      </c>
      <c r="U447" s="65">
        <v>7302.8030303030291</v>
      </c>
      <c r="V447" s="65">
        <v>7302.8030303030291</v>
      </c>
      <c r="W447" s="67">
        <f t="shared" si="6"/>
        <v>36514.015151515145</v>
      </c>
      <c r="X447" s="36"/>
      <c r="Z447" s="122"/>
    </row>
    <row r="448" spans="1:26" x14ac:dyDescent="0.2">
      <c r="A448" s="76"/>
      <c r="B448" s="24">
        <v>434</v>
      </c>
      <c r="C448" s="105" t="s">
        <v>3343</v>
      </c>
      <c r="D448" s="105" t="s">
        <v>3343</v>
      </c>
      <c r="E448" s="58" t="s">
        <v>3344</v>
      </c>
      <c r="F448" s="69" t="s">
        <v>3343</v>
      </c>
      <c r="G448" s="69" t="s">
        <v>3343</v>
      </c>
      <c r="H448" s="58" t="s">
        <v>3344</v>
      </c>
      <c r="I448" s="104" t="s">
        <v>3044</v>
      </c>
      <c r="J448" s="68" t="s">
        <v>1217</v>
      </c>
      <c r="K448" s="65"/>
      <c r="L448" s="65"/>
      <c r="M448" s="65"/>
      <c r="N448" s="65">
        <v>12368.655303030306</v>
      </c>
      <c r="O448" s="65">
        <v>12368.655303030306</v>
      </c>
      <c r="P448" s="65">
        <v>12368.655303030306</v>
      </c>
      <c r="Q448" s="65">
        <v>12368.655303030306</v>
      </c>
      <c r="R448" s="65"/>
      <c r="S448" s="65"/>
      <c r="T448" s="65"/>
      <c r="U448" s="65"/>
      <c r="V448" s="65"/>
      <c r="W448" s="67">
        <f t="shared" si="6"/>
        <v>49474.621212121223</v>
      </c>
      <c r="X448" s="36"/>
      <c r="Z448" s="122"/>
    </row>
    <row r="449" spans="1:26" x14ac:dyDescent="0.2">
      <c r="A449" s="76"/>
      <c r="B449" s="24">
        <v>435</v>
      </c>
      <c r="C449" s="105" t="s">
        <v>3345</v>
      </c>
      <c r="D449" s="105" t="s">
        <v>3345</v>
      </c>
      <c r="E449" s="58" t="s">
        <v>3346</v>
      </c>
      <c r="F449" s="69" t="s">
        <v>3345</v>
      </c>
      <c r="G449" s="69" t="s">
        <v>3345</v>
      </c>
      <c r="H449" s="58" t="s">
        <v>3346</v>
      </c>
      <c r="I449" s="104" t="s">
        <v>2976</v>
      </c>
      <c r="J449" s="68" t="s">
        <v>1217</v>
      </c>
      <c r="K449" s="65"/>
      <c r="L449" s="65"/>
      <c r="M449" s="65"/>
      <c r="N449" s="65"/>
      <c r="O449" s="65"/>
      <c r="P449" s="65"/>
      <c r="Q449" s="65"/>
      <c r="R449" s="65">
        <v>10380.946969696972</v>
      </c>
      <c r="S449" s="65">
        <v>10380.946969696972</v>
      </c>
      <c r="T449" s="65">
        <v>10380.946969696972</v>
      </c>
      <c r="U449" s="65">
        <v>10380.946969696972</v>
      </c>
      <c r="V449" s="65">
        <v>10380.946969696972</v>
      </c>
      <c r="W449" s="67">
        <f t="shared" si="6"/>
        <v>51904.734848484863</v>
      </c>
      <c r="X449" s="36"/>
      <c r="Z449" s="122"/>
    </row>
    <row r="450" spans="1:26" x14ac:dyDescent="0.2">
      <c r="A450" s="76"/>
      <c r="B450" s="24">
        <v>436</v>
      </c>
      <c r="C450" s="105" t="s">
        <v>3347</v>
      </c>
      <c r="D450" s="105" t="s">
        <v>3347</v>
      </c>
      <c r="E450" s="58" t="s">
        <v>3348</v>
      </c>
      <c r="F450" s="69" t="s">
        <v>3347</v>
      </c>
      <c r="G450" s="69" t="s">
        <v>3347</v>
      </c>
      <c r="H450" s="58" t="s">
        <v>3348</v>
      </c>
      <c r="I450" s="104" t="s">
        <v>2873</v>
      </c>
      <c r="J450" s="68" t="s">
        <v>1217</v>
      </c>
      <c r="K450" s="65"/>
      <c r="L450" s="65"/>
      <c r="M450" s="65"/>
      <c r="N450" s="65">
        <v>13412.357954545454</v>
      </c>
      <c r="O450" s="65">
        <v>13412.357954545454</v>
      </c>
      <c r="P450" s="65">
        <v>13412.357954545454</v>
      </c>
      <c r="Q450" s="65">
        <v>13412.357954545454</v>
      </c>
      <c r="R450" s="65"/>
      <c r="S450" s="65"/>
      <c r="T450" s="65"/>
      <c r="U450" s="65"/>
      <c r="V450" s="65"/>
      <c r="W450" s="67">
        <f t="shared" si="6"/>
        <v>53649.431818181816</v>
      </c>
      <c r="X450" s="36"/>
      <c r="Z450" s="122"/>
    </row>
    <row r="451" spans="1:26" x14ac:dyDescent="0.2">
      <c r="A451" s="76"/>
      <c r="B451" s="24">
        <v>437</v>
      </c>
      <c r="C451" s="105" t="s">
        <v>3349</v>
      </c>
      <c r="D451" s="105" t="s">
        <v>3349</v>
      </c>
      <c r="E451" s="58" t="s">
        <v>3350</v>
      </c>
      <c r="F451" s="69" t="s">
        <v>3349</v>
      </c>
      <c r="G451" s="69" t="s">
        <v>3349</v>
      </c>
      <c r="H451" s="58" t="s">
        <v>3350</v>
      </c>
      <c r="I451" s="104" t="s">
        <v>2978</v>
      </c>
      <c r="J451" s="68" t="s">
        <v>1217</v>
      </c>
      <c r="K451" s="65"/>
      <c r="L451" s="65"/>
      <c r="M451" s="65"/>
      <c r="N451" s="65">
        <v>31633.017658691671</v>
      </c>
      <c r="O451" s="65">
        <v>31633.017658691671</v>
      </c>
      <c r="P451" s="65">
        <v>31633.017658691671</v>
      </c>
      <c r="Q451" s="65">
        <v>31633.017658691671</v>
      </c>
      <c r="R451" s="65">
        <v>31633.017658691671</v>
      </c>
      <c r="S451" s="65">
        <v>31633.017658691671</v>
      </c>
      <c r="T451" s="65">
        <v>31633.017658691671</v>
      </c>
      <c r="U451" s="65">
        <v>31633.017658691671</v>
      </c>
      <c r="V451" s="65">
        <v>31633.017658691671</v>
      </c>
      <c r="W451" s="67">
        <f t="shared" si="6"/>
        <v>284697.15892822505</v>
      </c>
      <c r="X451" s="36"/>
      <c r="Z451" s="122"/>
    </row>
    <row r="452" spans="1:26" x14ac:dyDescent="0.2">
      <c r="A452" s="76"/>
      <c r="B452" s="24">
        <v>438</v>
      </c>
      <c r="C452" s="105" t="s">
        <v>3351</v>
      </c>
      <c r="D452" s="105" t="s">
        <v>3351</v>
      </c>
      <c r="E452" s="58" t="s">
        <v>3352</v>
      </c>
      <c r="F452" s="69" t="s">
        <v>3351</v>
      </c>
      <c r="G452" s="69" t="s">
        <v>3351</v>
      </c>
      <c r="H452" s="58" t="s">
        <v>3352</v>
      </c>
      <c r="I452" s="104" t="s">
        <v>2977</v>
      </c>
      <c r="J452" s="68" t="s">
        <v>1217</v>
      </c>
      <c r="K452" s="65"/>
      <c r="L452" s="65"/>
      <c r="M452" s="65"/>
      <c r="N452" s="65"/>
      <c r="O452" s="65"/>
      <c r="P452" s="65"/>
      <c r="Q452" s="65"/>
      <c r="R452" s="65">
        <v>14879.77272727273</v>
      </c>
      <c r="S452" s="65">
        <v>14879.77272727273</v>
      </c>
      <c r="T452" s="65">
        <v>14879.77272727273</v>
      </c>
      <c r="U452" s="65">
        <v>14879.77272727273</v>
      </c>
      <c r="V452" s="65">
        <v>14879.77272727273</v>
      </c>
      <c r="W452" s="67">
        <f t="shared" si="6"/>
        <v>74398.863636363647</v>
      </c>
      <c r="X452" s="36"/>
      <c r="Z452" s="122"/>
    </row>
    <row r="453" spans="1:26" x14ac:dyDescent="0.2">
      <c r="A453" s="76"/>
      <c r="B453" s="24">
        <v>439</v>
      </c>
      <c r="C453" s="105" t="s">
        <v>3353</v>
      </c>
      <c r="D453" s="105" t="s">
        <v>3353</v>
      </c>
      <c r="E453" s="58" t="s">
        <v>3354</v>
      </c>
      <c r="F453" s="69" t="s">
        <v>3353</v>
      </c>
      <c r="G453" s="69" t="s">
        <v>3353</v>
      </c>
      <c r="H453" s="58" t="s">
        <v>3354</v>
      </c>
      <c r="I453" s="104" t="s">
        <v>3044</v>
      </c>
      <c r="J453" s="68" t="s">
        <v>1217</v>
      </c>
      <c r="K453" s="65"/>
      <c r="L453" s="65"/>
      <c r="M453" s="65"/>
      <c r="N453" s="65">
        <v>18708.759469696965</v>
      </c>
      <c r="O453" s="65">
        <v>18708.759469696965</v>
      </c>
      <c r="P453" s="65">
        <v>18708.759469696965</v>
      </c>
      <c r="Q453" s="65">
        <v>18708.759469696965</v>
      </c>
      <c r="R453" s="65"/>
      <c r="S453" s="65"/>
      <c r="T453" s="65"/>
      <c r="U453" s="65"/>
      <c r="V453" s="65"/>
      <c r="W453" s="67">
        <f t="shared" si="6"/>
        <v>74835.037878787858</v>
      </c>
      <c r="X453" s="36"/>
      <c r="Z453" s="122"/>
    </row>
    <row r="454" spans="1:26" x14ac:dyDescent="0.2">
      <c r="A454" s="76"/>
      <c r="B454" s="24">
        <v>440</v>
      </c>
      <c r="C454" s="105" t="s">
        <v>3355</v>
      </c>
      <c r="D454" s="105" t="s">
        <v>3355</v>
      </c>
      <c r="E454" s="58" t="s">
        <v>3356</v>
      </c>
      <c r="F454" s="69" t="s">
        <v>3355</v>
      </c>
      <c r="G454" s="69" t="s">
        <v>3355</v>
      </c>
      <c r="H454" s="58" t="s">
        <v>3356</v>
      </c>
      <c r="I454" s="104" t="s">
        <v>2873</v>
      </c>
      <c r="J454" s="68" t="s">
        <v>1217</v>
      </c>
      <c r="K454" s="65"/>
      <c r="L454" s="65"/>
      <c r="M454" s="65"/>
      <c r="N454" s="65">
        <v>20235.36931818182</v>
      </c>
      <c r="O454" s="65">
        <v>20235.36931818182</v>
      </c>
      <c r="P454" s="65">
        <v>20235.36931818182</v>
      </c>
      <c r="Q454" s="65">
        <v>20235.36931818182</v>
      </c>
      <c r="R454" s="65"/>
      <c r="S454" s="65"/>
      <c r="T454" s="65"/>
      <c r="U454" s="65"/>
      <c r="V454" s="65"/>
      <c r="W454" s="67">
        <f t="shared" si="6"/>
        <v>80941.477272727279</v>
      </c>
      <c r="X454" s="36"/>
      <c r="Z454" s="122"/>
    </row>
    <row r="455" spans="1:26" x14ac:dyDescent="0.2">
      <c r="A455" s="76"/>
      <c r="B455" s="24">
        <v>441</v>
      </c>
      <c r="C455" s="105" t="s">
        <v>3357</v>
      </c>
      <c r="D455" s="105" t="s">
        <v>3357</v>
      </c>
      <c r="E455" s="58" t="s">
        <v>3358</v>
      </c>
      <c r="F455" s="69" t="s">
        <v>3357</v>
      </c>
      <c r="G455" s="69" t="s">
        <v>3357</v>
      </c>
      <c r="H455" s="58" t="s">
        <v>3358</v>
      </c>
      <c r="I455" s="104" t="s">
        <v>3044</v>
      </c>
      <c r="J455" s="68" t="s">
        <v>1217</v>
      </c>
      <c r="K455" s="65"/>
      <c r="L455" s="65"/>
      <c r="M455" s="65"/>
      <c r="N455" s="65">
        <v>10810.89015151515</v>
      </c>
      <c r="O455" s="65">
        <v>10810.89015151515</v>
      </c>
      <c r="P455" s="65">
        <v>10810.89015151515</v>
      </c>
      <c r="Q455" s="65">
        <v>10810.89015151515</v>
      </c>
      <c r="R455" s="65"/>
      <c r="S455" s="65"/>
      <c r="T455" s="65"/>
      <c r="U455" s="65"/>
      <c r="V455" s="65"/>
      <c r="W455" s="67">
        <f t="shared" si="6"/>
        <v>43243.560606060601</v>
      </c>
      <c r="X455" s="36"/>
      <c r="Z455" s="122"/>
    </row>
    <row r="456" spans="1:26" x14ac:dyDescent="0.2">
      <c r="A456" s="76"/>
      <c r="B456" s="24">
        <v>442</v>
      </c>
      <c r="C456" s="105" t="s">
        <v>3359</v>
      </c>
      <c r="D456" s="105" t="s">
        <v>3359</v>
      </c>
      <c r="E456" s="58" t="s">
        <v>3360</v>
      </c>
      <c r="F456" s="69" t="s">
        <v>3359</v>
      </c>
      <c r="G456" s="69" t="s">
        <v>3359</v>
      </c>
      <c r="H456" s="58" t="s">
        <v>3360</v>
      </c>
      <c r="I456" s="104" t="s">
        <v>2978</v>
      </c>
      <c r="J456" s="68" t="s">
        <v>1217</v>
      </c>
      <c r="K456" s="65"/>
      <c r="L456" s="65"/>
      <c r="M456" s="65"/>
      <c r="N456" s="65"/>
      <c r="O456" s="65"/>
      <c r="P456" s="65"/>
      <c r="Q456" s="65"/>
      <c r="R456" s="65">
        <v>12163.0303030303</v>
      </c>
      <c r="S456" s="65">
        <v>12163.0303030303</v>
      </c>
      <c r="T456" s="65">
        <v>12163.0303030303</v>
      </c>
      <c r="U456" s="65">
        <v>12163.0303030303</v>
      </c>
      <c r="V456" s="65">
        <v>12163.0303030303</v>
      </c>
      <c r="W456" s="67">
        <f t="shared" si="6"/>
        <v>60815.151515151505</v>
      </c>
      <c r="X456" s="36"/>
      <c r="Z456" s="122"/>
    </row>
    <row r="457" spans="1:26" x14ac:dyDescent="0.2">
      <c r="A457" s="76"/>
      <c r="B457" s="24">
        <v>443</v>
      </c>
      <c r="C457" s="105" t="s">
        <v>3361</v>
      </c>
      <c r="D457" s="105" t="s">
        <v>3361</v>
      </c>
      <c r="E457" s="58" t="s">
        <v>3362</v>
      </c>
      <c r="F457" s="69" t="s">
        <v>3361</v>
      </c>
      <c r="G457" s="69" t="s">
        <v>3361</v>
      </c>
      <c r="H457" s="58" t="s">
        <v>3362</v>
      </c>
      <c r="I457" s="104" t="s">
        <v>2978</v>
      </c>
      <c r="J457" s="68" t="s">
        <v>1217</v>
      </c>
      <c r="K457" s="65"/>
      <c r="L457" s="65"/>
      <c r="M457" s="65"/>
      <c r="N457" s="65">
        <v>43956.670850302784</v>
      </c>
      <c r="O457" s="65">
        <v>43956.670850302784</v>
      </c>
      <c r="P457" s="65">
        <v>43956.670850302784</v>
      </c>
      <c r="Q457" s="65">
        <v>43956.670850302784</v>
      </c>
      <c r="R457" s="65">
        <v>43956.670850302784</v>
      </c>
      <c r="S457" s="65">
        <v>43956.670850302784</v>
      </c>
      <c r="T457" s="65">
        <v>43956.670850302784</v>
      </c>
      <c r="U457" s="65">
        <v>43956.670850302784</v>
      </c>
      <c r="V457" s="65">
        <v>43956.670850302784</v>
      </c>
      <c r="W457" s="67">
        <f t="shared" si="6"/>
        <v>395610.03765272506</v>
      </c>
      <c r="X457" s="36"/>
      <c r="Z457" s="122"/>
    </row>
    <row r="458" spans="1:26" x14ac:dyDescent="0.2">
      <c r="A458" s="76"/>
      <c r="B458" s="24">
        <v>444</v>
      </c>
      <c r="C458" s="105" t="s">
        <v>3363</v>
      </c>
      <c r="D458" s="105" t="s">
        <v>3363</v>
      </c>
      <c r="E458" s="58" t="s">
        <v>3364</v>
      </c>
      <c r="F458" s="69" t="s">
        <v>3363</v>
      </c>
      <c r="G458" s="69" t="s">
        <v>3363</v>
      </c>
      <c r="H458" s="58" t="s">
        <v>3364</v>
      </c>
      <c r="I458" s="104" t="s">
        <v>2978</v>
      </c>
      <c r="J458" s="68" t="s">
        <v>1217</v>
      </c>
      <c r="K458" s="65"/>
      <c r="L458" s="65"/>
      <c r="M458" s="65"/>
      <c r="N458" s="65"/>
      <c r="O458" s="65"/>
      <c r="P458" s="65"/>
      <c r="Q458" s="65"/>
      <c r="R458" s="65">
        <v>8025.606060606061</v>
      </c>
      <c r="S458" s="65">
        <v>8025.606060606061</v>
      </c>
      <c r="T458" s="65">
        <v>8025.606060606061</v>
      </c>
      <c r="U458" s="65">
        <v>8025.606060606061</v>
      </c>
      <c r="V458" s="65">
        <v>8025.606060606061</v>
      </c>
      <c r="W458" s="67">
        <f t="shared" si="6"/>
        <v>40128.030303030304</v>
      </c>
      <c r="X458" s="36"/>
      <c r="Z458" s="122"/>
    </row>
    <row r="459" spans="1:26" x14ac:dyDescent="0.2">
      <c r="A459" s="76"/>
      <c r="B459" s="24">
        <v>445</v>
      </c>
      <c r="C459" s="105" t="s">
        <v>3365</v>
      </c>
      <c r="D459" s="105" t="s">
        <v>3365</v>
      </c>
      <c r="E459" s="58" t="s">
        <v>3366</v>
      </c>
      <c r="F459" s="69" t="s">
        <v>3365</v>
      </c>
      <c r="G459" s="69" t="s">
        <v>3365</v>
      </c>
      <c r="H459" s="58" t="s">
        <v>3366</v>
      </c>
      <c r="I459" s="104" t="s">
        <v>2978</v>
      </c>
      <c r="J459" s="68" t="s">
        <v>1217</v>
      </c>
      <c r="K459" s="65"/>
      <c r="L459" s="65"/>
      <c r="M459" s="65"/>
      <c r="N459" s="65">
        <v>24806.544598619439</v>
      </c>
      <c r="O459" s="65">
        <v>24806.544598619439</v>
      </c>
      <c r="P459" s="65">
        <v>24806.544598619439</v>
      </c>
      <c r="Q459" s="65">
        <v>24806.544598619439</v>
      </c>
      <c r="R459" s="65">
        <v>24806.544598619439</v>
      </c>
      <c r="S459" s="65">
        <v>24806.544598619439</v>
      </c>
      <c r="T459" s="65">
        <v>24806.544598619439</v>
      </c>
      <c r="U459" s="65">
        <v>24806.544598619439</v>
      </c>
      <c r="V459" s="65">
        <v>24806.544598619439</v>
      </c>
      <c r="W459" s="67">
        <f t="shared" si="6"/>
        <v>223258.90138757497</v>
      </c>
      <c r="X459" s="36"/>
      <c r="Z459" s="122"/>
    </row>
    <row r="460" spans="1:26" x14ac:dyDescent="0.2">
      <c r="A460" s="76"/>
      <c r="B460" s="24">
        <v>446</v>
      </c>
      <c r="C460" s="105" t="s">
        <v>3367</v>
      </c>
      <c r="D460" s="105" t="s">
        <v>3367</v>
      </c>
      <c r="E460" s="58" t="s">
        <v>3368</v>
      </c>
      <c r="F460" s="69" t="s">
        <v>3367</v>
      </c>
      <c r="G460" s="69" t="s">
        <v>3367</v>
      </c>
      <c r="H460" s="58" t="s">
        <v>3368</v>
      </c>
      <c r="I460" s="104" t="s">
        <v>3044</v>
      </c>
      <c r="J460" s="68" t="s">
        <v>1217</v>
      </c>
      <c r="K460" s="65"/>
      <c r="L460" s="65"/>
      <c r="M460" s="65"/>
      <c r="N460" s="65">
        <v>5981.8181818181829</v>
      </c>
      <c r="O460" s="65">
        <v>5981.8181818181829</v>
      </c>
      <c r="P460" s="65">
        <v>5981.8181818181829</v>
      </c>
      <c r="Q460" s="65">
        <v>5981.8181818181829</v>
      </c>
      <c r="R460" s="65"/>
      <c r="S460" s="65"/>
      <c r="T460" s="65"/>
      <c r="U460" s="65"/>
      <c r="V460" s="65"/>
      <c r="W460" s="67">
        <f t="shared" si="6"/>
        <v>23927.272727272732</v>
      </c>
      <c r="X460" s="36"/>
      <c r="Z460" s="122"/>
    </row>
    <row r="461" spans="1:26" x14ac:dyDescent="0.2">
      <c r="A461" s="76"/>
      <c r="B461" s="24">
        <v>447</v>
      </c>
      <c r="C461" s="105" t="s">
        <v>3369</v>
      </c>
      <c r="D461" s="105" t="s">
        <v>3369</v>
      </c>
      <c r="E461" s="58" t="s">
        <v>3370</v>
      </c>
      <c r="F461" s="69" t="s">
        <v>3369</v>
      </c>
      <c r="G461" s="69" t="s">
        <v>3369</v>
      </c>
      <c r="H461" s="58" t="s">
        <v>3370</v>
      </c>
      <c r="I461" s="104" t="s">
        <v>2977</v>
      </c>
      <c r="J461" s="68" t="s">
        <v>1217</v>
      </c>
      <c r="K461" s="65"/>
      <c r="L461" s="65"/>
      <c r="M461" s="65"/>
      <c r="N461" s="65">
        <v>7383.8068181818189</v>
      </c>
      <c r="O461" s="65">
        <v>7383.8068181818189</v>
      </c>
      <c r="P461" s="65">
        <v>7383.8068181818189</v>
      </c>
      <c r="Q461" s="65">
        <v>7383.8068181818189</v>
      </c>
      <c r="R461" s="65"/>
      <c r="S461" s="65"/>
      <c r="T461" s="65"/>
      <c r="U461" s="65"/>
      <c r="V461" s="65"/>
      <c r="W461" s="67">
        <f t="shared" si="6"/>
        <v>29535.227272727276</v>
      </c>
      <c r="X461" s="36"/>
      <c r="Z461" s="122"/>
    </row>
    <row r="462" spans="1:26" x14ac:dyDescent="0.2">
      <c r="A462" s="76"/>
      <c r="B462" s="24">
        <v>448</v>
      </c>
      <c r="C462" s="105" t="s">
        <v>3371</v>
      </c>
      <c r="D462" s="105" t="s">
        <v>3371</v>
      </c>
      <c r="E462" s="58" t="s">
        <v>3372</v>
      </c>
      <c r="F462" s="69" t="s">
        <v>3371</v>
      </c>
      <c r="G462" s="69" t="s">
        <v>3371</v>
      </c>
      <c r="H462" s="58" t="s">
        <v>3372</v>
      </c>
      <c r="I462" s="104" t="s">
        <v>2873</v>
      </c>
      <c r="J462" s="68" t="s">
        <v>1217</v>
      </c>
      <c r="K462" s="65"/>
      <c r="L462" s="65"/>
      <c r="M462" s="65"/>
      <c r="N462" s="65">
        <v>3290.0000000000005</v>
      </c>
      <c r="O462" s="65">
        <v>3290.0000000000005</v>
      </c>
      <c r="P462" s="65">
        <v>3290.0000000000005</v>
      </c>
      <c r="Q462" s="65">
        <v>3290.0000000000005</v>
      </c>
      <c r="R462" s="65"/>
      <c r="S462" s="65"/>
      <c r="T462" s="65"/>
      <c r="U462" s="65"/>
      <c r="V462" s="65"/>
      <c r="W462" s="67">
        <f t="shared" si="6"/>
        <v>13160.000000000002</v>
      </c>
      <c r="X462" s="36"/>
      <c r="Z462" s="122"/>
    </row>
    <row r="463" spans="1:26" x14ac:dyDescent="0.2">
      <c r="A463" s="76"/>
      <c r="B463" s="24">
        <v>449</v>
      </c>
      <c r="C463" s="105" t="s">
        <v>3373</v>
      </c>
      <c r="D463" s="105" t="s">
        <v>3373</v>
      </c>
      <c r="E463" s="58" t="s">
        <v>3374</v>
      </c>
      <c r="F463" s="69" t="s">
        <v>3373</v>
      </c>
      <c r="G463" s="69" t="s">
        <v>3373</v>
      </c>
      <c r="H463" s="58" t="s">
        <v>3374</v>
      </c>
      <c r="I463" s="104" t="s">
        <v>2978</v>
      </c>
      <c r="J463" s="68" t="s">
        <v>1217</v>
      </c>
      <c r="K463" s="65"/>
      <c r="L463" s="65"/>
      <c r="M463" s="65"/>
      <c r="N463" s="65"/>
      <c r="O463" s="65"/>
      <c r="P463" s="65"/>
      <c r="Q463" s="65"/>
      <c r="R463" s="65">
        <v>5458.4090909090937</v>
      </c>
      <c r="S463" s="65">
        <v>5458.4090909090937</v>
      </c>
      <c r="T463" s="65">
        <v>5458.4090909090937</v>
      </c>
      <c r="U463" s="65">
        <v>5458.4090909090937</v>
      </c>
      <c r="V463" s="65">
        <v>5458.4090909090937</v>
      </c>
      <c r="W463" s="67">
        <f t="shared" si="6"/>
        <v>27292.04545454547</v>
      </c>
      <c r="X463" s="36"/>
      <c r="Z463" s="122"/>
    </row>
    <row r="464" spans="1:26" x14ac:dyDescent="0.2">
      <c r="A464" s="76"/>
      <c r="B464" s="24">
        <v>450</v>
      </c>
      <c r="C464" s="105" t="s">
        <v>3375</v>
      </c>
      <c r="D464" s="105" t="s">
        <v>3375</v>
      </c>
      <c r="E464" s="58" t="s">
        <v>3376</v>
      </c>
      <c r="F464" s="69" t="s">
        <v>3375</v>
      </c>
      <c r="G464" s="69" t="s">
        <v>3375</v>
      </c>
      <c r="H464" s="58" t="s">
        <v>3376</v>
      </c>
      <c r="I464" s="104" t="s">
        <v>2978</v>
      </c>
      <c r="J464" s="68" t="s">
        <v>1217</v>
      </c>
      <c r="K464" s="65"/>
      <c r="L464" s="65"/>
      <c r="M464" s="65"/>
      <c r="N464" s="65"/>
      <c r="O464" s="65"/>
      <c r="P464" s="65"/>
      <c r="Q464" s="65"/>
      <c r="R464" s="65">
        <v>12673.977272727272</v>
      </c>
      <c r="S464" s="65">
        <v>12673.977272727272</v>
      </c>
      <c r="T464" s="65">
        <v>12673.977272727272</v>
      </c>
      <c r="U464" s="65">
        <v>12673.977272727272</v>
      </c>
      <c r="V464" s="65">
        <v>12673.977272727272</v>
      </c>
      <c r="W464" s="67">
        <f t="shared" si="6"/>
        <v>63369.88636363636</v>
      </c>
      <c r="X464" s="36"/>
      <c r="Z464" s="122"/>
    </row>
    <row r="465" spans="1:26" x14ac:dyDescent="0.2">
      <c r="A465" s="76"/>
      <c r="B465" s="24">
        <v>451</v>
      </c>
      <c r="C465" s="105" t="s">
        <v>3377</v>
      </c>
      <c r="D465" s="105" t="s">
        <v>3377</v>
      </c>
      <c r="E465" s="58" t="s">
        <v>3378</v>
      </c>
      <c r="F465" s="69" t="s">
        <v>3377</v>
      </c>
      <c r="G465" s="69" t="s">
        <v>3377</v>
      </c>
      <c r="H465" s="58" t="s">
        <v>3378</v>
      </c>
      <c r="I465" s="104" t="s">
        <v>2873</v>
      </c>
      <c r="J465" s="68" t="s">
        <v>1217</v>
      </c>
      <c r="K465" s="65"/>
      <c r="L465" s="65"/>
      <c r="M465" s="65"/>
      <c r="N465" s="65">
        <v>6854.1666666666679</v>
      </c>
      <c r="O465" s="65">
        <v>6854.1666666666679</v>
      </c>
      <c r="P465" s="65">
        <v>6854.1666666666679</v>
      </c>
      <c r="Q465" s="65">
        <v>6854.1666666666679</v>
      </c>
      <c r="R465" s="65"/>
      <c r="S465" s="65"/>
      <c r="T465" s="65"/>
      <c r="U465" s="65"/>
      <c r="V465" s="65"/>
      <c r="W465" s="67">
        <f t="shared" si="6"/>
        <v>27416.666666666672</v>
      </c>
      <c r="X465" s="36"/>
      <c r="Z465" s="122"/>
    </row>
    <row r="466" spans="1:26" x14ac:dyDescent="0.2">
      <c r="A466" s="76"/>
      <c r="B466" s="24">
        <v>452</v>
      </c>
      <c r="C466" s="105" t="s">
        <v>3379</v>
      </c>
      <c r="D466" s="105" t="s">
        <v>3379</v>
      </c>
      <c r="E466" s="58" t="s">
        <v>3380</v>
      </c>
      <c r="F466" s="69" t="s">
        <v>3379</v>
      </c>
      <c r="G466" s="69" t="s">
        <v>3379</v>
      </c>
      <c r="H466" s="58" t="s">
        <v>3380</v>
      </c>
      <c r="I466" s="104" t="s">
        <v>2978</v>
      </c>
      <c r="J466" s="68" t="s">
        <v>1217</v>
      </c>
      <c r="K466" s="65"/>
      <c r="L466" s="65"/>
      <c r="M466" s="65"/>
      <c r="N466" s="65">
        <v>79044.465443047258</v>
      </c>
      <c r="O466" s="65">
        <v>79044.465443047258</v>
      </c>
      <c r="P466" s="65">
        <v>79044.465443047258</v>
      </c>
      <c r="Q466" s="65">
        <v>79044.465443047258</v>
      </c>
      <c r="R466" s="65">
        <v>79044.465443047258</v>
      </c>
      <c r="S466" s="65">
        <v>79044.465443047258</v>
      </c>
      <c r="T466" s="65">
        <v>79044.465443047258</v>
      </c>
      <c r="U466" s="65">
        <v>79044.465443047258</v>
      </c>
      <c r="V466" s="65">
        <v>79044.465443047258</v>
      </c>
      <c r="W466" s="67">
        <f t="shared" si="6"/>
        <v>711400.18898742518</v>
      </c>
      <c r="X466" s="36"/>
      <c r="Z466" s="122"/>
    </row>
    <row r="467" spans="1:26" x14ac:dyDescent="0.2">
      <c r="A467" s="76"/>
      <c r="B467" s="24">
        <v>453</v>
      </c>
      <c r="C467" s="105" t="s">
        <v>3381</v>
      </c>
      <c r="D467" s="105" t="s">
        <v>3381</v>
      </c>
      <c r="E467" s="58" t="s">
        <v>3382</v>
      </c>
      <c r="F467" s="69" t="s">
        <v>3381</v>
      </c>
      <c r="G467" s="69" t="s">
        <v>3381</v>
      </c>
      <c r="H467" s="58" t="s">
        <v>3382</v>
      </c>
      <c r="I467" s="104" t="s">
        <v>2978</v>
      </c>
      <c r="J467" s="68" t="s">
        <v>1217</v>
      </c>
      <c r="K467" s="65"/>
      <c r="L467" s="65"/>
      <c r="M467" s="65"/>
      <c r="N467" s="65">
        <v>72065.677568247251</v>
      </c>
      <c r="O467" s="65">
        <v>72065.677568247251</v>
      </c>
      <c r="P467" s="65">
        <v>72065.677568247251</v>
      </c>
      <c r="Q467" s="65">
        <v>72065.677568247251</v>
      </c>
      <c r="R467" s="65">
        <v>72065.677568247251</v>
      </c>
      <c r="S467" s="65">
        <v>72065.677568247251</v>
      </c>
      <c r="T467" s="65">
        <v>72065.677568247251</v>
      </c>
      <c r="U467" s="65">
        <v>72065.677568247251</v>
      </c>
      <c r="V467" s="65">
        <v>72065.677568247251</v>
      </c>
      <c r="W467" s="67">
        <f t="shared" si="6"/>
        <v>648591.09811422531</v>
      </c>
      <c r="X467" s="36"/>
      <c r="Z467" s="122"/>
    </row>
    <row r="468" spans="1:26" x14ac:dyDescent="0.2">
      <c r="A468" s="76"/>
      <c r="B468" s="24">
        <v>454</v>
      </c>
      <c r="C468" s="105" t="s">
        <v>3383</v>
      </c>
      <c r="D468" s="105" t="s">
        <v>3383</v>
      </c>
      <c r="E468" s="58" t="s">
        <v>3384</v>
      </c>
      <c r="F468" s="69" t="s">
        <v>3383</v>
      </c>
      <c r="G468" s="69" t="s">
        <v>3383</v>
      </c>
      <c r="H468" s="58" t="s">
        <v>3384</v>
      </c>
      <c r="I468" s="104" t="s">
        <v>2873</v>
      </c>
      <c r="J468" s="68" t="s">
        <v>1217</v>
      </c>
      <c r="K468" s="65"/>
      <c r="L468" s="65"/>
      <c r="M468" s="65"/>
      <c r="N468" s="65">
        <v>13988.731060606058</v>
      </c>
      <c r="O468" s="65">
        <v>13988.731060606058</v>
      </c>
      <c r="P468" s="65">
        <v>13988.731060606058</v>
      </c>
      <c r="Q468" s="65">
        <v>13988.731060606058</v>
      </c>
      <c r="R468" s="65"/>
      <c r="S468" s="65"/>
      <c r="T468" s="65"/>
      <c r="U468" s="65"/>
      <c r="V468" s="65"/>
      <c r="W468" s="67">
        <f t="shared" si="6"/>
        <v>55954.924242424233</v>
      </c>
      <c r="X468" s="36"/>
      <c r="Z468" s="122"/>
    </row>
    <row r="469" spans="1:26" x14ac:dyDescent="0.2">
      <c r="A469" s="76"/>
      <c r="B469" s="24">
        <v>455</v>
      </c>
      <c r="C469" s="105" t="s">
        <v>3385</v>
      </c>
      <c r="D469" s="105" t="s">
        <v>3385</v>
      </c>
      <c r="E469" s="58" t="s">
        <v>3386</v>
      </c>
      <c r="F469" s="69" t="s">
        <v>3385</v>
      </c>
      <c r="G469" s="69" t="s">
        <v>3385</v>
      </c>
      <c r="H469" s="58" t="s">
        <v>3386</v>
      </c>
      <c r="I469" s="104" t="s">
        <v>2978</v>
      </c>
      <c r="J469" s="68" t="s">
        <v>1217</v>
      </c>
      <c r="K469" s="65"/>
      <c r="L469" s="65"/>
      <c r="M469" s="65"/>
      <c r="N469" s="65"/>
      <c r="O469" s="65"/>
      <c r="P469" s="65"/>
      <c r="Q469" s="65"/>
      <c r="R469" s="65">
        <v>8686.0984848484859</v>
      </c>
      <c r="S469" s="65">
        <v>8686.0984848484859</v>
      </c>
      <c r="T469" s="65">
        <v>8686.0984848484859</v>
      </c>
      <c r="U469" s="65">
        <v>8686.0984848484859</v>
      </c>
      <c r="V469" s="65">
        <v>8686.0984848484859</v>
      </c>
      <c r="W469" s="67">
        <f t="shared" si="6"/>
        <v>43430.492424242431</v>
      </c>
      <c r="X469" s="36"/>
      <c r="Z469" s="122"/>
    </row>
    <row r="470" spans="1:26" x14ac:dyDescent="0.2">
      <c r="A470" s="76"/>
      <c r="B470" s="24">
        <v>456</v>
      </c>
      <c r="C470" s="105" t="s">
        <v>3387</v>
      </c>
      <c r="D470" s="105" t="s">
        <v>3387</v>
      </c>
      <c r="E470" s="58" t="s">
        <v>3388</v>
      </c>
      <c r="F470" s="69" t="s">
        <v>3387</v>
      </c>
      <c r="G470" s="69" t="s">
        <v>3387</v>
      </c>
      <c r="H470" s="58" t="s">
        <v>3388</v>
      </c>
      <c r="I470" s="104" t="s">
        <v>2873</v>
      </c>
      <c r="J470" s="68" t="s">
        <v>1217</v>
      </c>
      <c r="K470" s="65"/>
      <c r="L470" s="65"/>
      <c r="M470" s="65"/>
      <c r="N470" s="65">
        <v>21045.4071969697</v>
      </c>
      <c r="O470" s="65">
        <v>21045.4071969697</v>
      </c>
      <c r="P470" s="65">
        <v>21045.4071969697</v>
      </c>
      <c r="Q470" s="65">
        <v>21045.4071969697</v>
      </c>
      <c r="R470" s="65"/>
      <c r="S470" s="65"/>
      <c r="T470" s="65"/>
      <c r="U470" s="65"/>
      <c r="V470" s="65"/>
      <c r="W470" s="67">
        <f t="shared" si="6"/>
        <v>84181.628787878799</v>
      </c>
      <c r="X470" s="36"/>
      <c r="Z470" s="122"/>
    </row>
    <row r="471" spans="1:26" x14ac:dyDescent="0.2">
      <c r="A471" s="76"/>
      <c r="B471" s="24">
        <v>457</v>
      </c>
      <c r="C471" s="105" t="s">
        <v>3389</v>
      </c>
      <c r="D471" s="105" t="s">
        <v>3389</v>
      </c>
      <c r="E471" s="58" t="s">
        <v>3390</v>
      </c>
      <c r="F471" s="69" t="s">
        <v>3389</v>
      </c>
      <c r="G471" s="69" t="s">
        <v>3389</v>
      </c>
      <c r="H471" s="58" t="s">
        <v>3390</v>
      </c>
      <c r="I471" s="104" t="s">
        <v>2978</v>
      </c>
      <c r="J471" s="68" t="s">
        <v>1217</v>
      </c>
      <c r="K471" s="65"/>
      <c r="L471" s="65"/>
      <c r="M471" s="65"/>
      <c r="N471" s="65"/>
      <c r="O471" s="65"/>
      <c r="P471" s="65"/>
      <c r="Q471" s="65"/>
      <c r="R471" s="65">
        <v>9209.5075757575796</v>
      </c>
      <c r="S471" s="65">
        <v>9209.5075757575796</v>
      </c>
      <c r="T471" s="65">
        <v>9209.5075757575796</v>
      </c>
      <c r="U471" s="65">
        <v>9209.5075757575796</v>
      </c>
      <c r="V471" s="65">
        <v>9209.5075757575796</v>
      </c>
      <c r="W471" s="67">
        <f t="shared" si="6"/>
        <v>46047.537878787902</v>
      </c>
      <c r="X471" s="36"/>
      <c r="Z471" s="122"/>
    </row>
    <row r="472" spans="1:26" x14ac:dyDescent="0.2">
      <c r="A472" s="76"/>
      <c r="B472" s="24">
        <v>458</v>
      </c>
      <c r="C472" s="105" t="s">
        <v>3391</v>
      </c>
      <c r="D472" s="105" t="s">
        <v>3391</v>
      </c>
      <c r="E472" s="58" t="s">
        <v>3392</v>
      </c>
      <c r="F472" s="69" t="s">
        <v>3391</v>
      </c>
      <c r="G472" s="69" t="s">
        <v>3391</v>
      </c>
      <c r="H472" s="58" t="s">
        <v>3392</v>
      </c>
      <c r="I472" s="104" t="s">
        <v>2978</v>
      </c>
      <c r="J472" s="68" t="s">
        <v>1217</v>
      </c>
      <c r="K472" s="65"/>
      <c r="L472" s="65"/>
      <c r="M472" s="65"/>
      <c r="N472" s="65">
        <v>7461.6950757575751</v>
      </c>
      <c r="O472" s="65">
        <v>7461.6950757575751</v>
      </c>
      <c r="P472" s="65">
        <v>7461.6950757575751</v>
      </c>
      <c r="Q472" s="65">
        <v>7461.6950757575751</v>
      </c>
      <c r="R472" s="65"/>
      <c r="S472" s="65"/>
      <c r="T472" s="65"/>
      <c r="U472" s="65"/>
      <c r="V472" s="65"/>
      <c r="W472" s="67">
        <f t="shared" si="6"/>
        <v>29846.7803030303</v>
      </c>
      <c r="X472" s="36"/>
      <c r="Z472" s="122"/>
    </row>
    <row r="473" spans="1:26" x14ac:dyDescent="0.2">
      <c r="A473" s="76"/>
      <c r="B473" s="24">
        <v>459</v>
      </c>
      <c r="C473" s="105" t="s">
        <v>3393</v>
      </c>
      <c r="D473" s="105" t="s">
        <v>3393</v>
      </c>
      <c r="E473" s="58" t="s">
        <v>3394</v>
      </c>
      <c r="F473" s="69" t="s">
        <v>3393</v>
      </c>
      <c r="G473" s="69" t="s">
        <v>3393</v>
      </c>
      <c r="H473" s="58" t="s">
        <v>3394</v>
      </c>
      <c r="I473" s="104" t="s">
        <v>2978</v>
      </c>
      <c r="J473" s="68" t="s">
        <v>1217</v>
      </c>
      <c r="K473" s="65"/>
      <c r="L473" s="65"/>
      <c r="M473" s="65"/>
      <c r="N473" s="65">
        <v>23387.247474747481</v>
      </c>
      <c r="O473" s="65">
        <v>23387.247474747481</v>
      </c>
      <c r="P473" s="65">
        <v>23387.247474747481</v>
      </c>
      <c r="Q473" s="65">
        <v>23387.247474747481</v>
      </c>
      <c r="R473" s="65">
        <v>23387.247474747481</v>
      </c>
      <c r="S473" s="65">
        <v>23387.247474747481</v>
      </c>
      <c r="T473" s="65">
        <v>23387.247474747481</v>
      </c>
      <c r="U473" s="65">
        <v>23387.247474747481</v>
      </c>
      <c r="V473" s="65">
        <v>23387.247474747481</v>
      </c>
      <c r="W473" s="67">
        <f t="shared" si="6"/>
        <v>210485.22727272732</v>
      </c>
      <c r="X473" s="36"/>
      <c r="Z473" s="122"/>
    </row>
    <row r="474" spans="1:26" x14ac:dyDescent="0.2">
      <c r="A474" s="76"/>
      <c r="B474" s="24">
        <v>460</v>
      </c>
      <c r="C474" s="105" t="s">
        <v>3395</v>
      </c>
      <c r="D474" s="105" t="s">
        <v>3395</v>
      </c>
      <c r="E474" s="58" t="s">
        <v>3396</v>
      </c>
      <c r="F474" s="69" t="s">
        <v>3395</v>
      </c>
      <c r="G474" s="69" t="s">
        <v>3395</v>
      </c>
      <c r="H474" s="58" t="s">
        <v>3396</v>
      </c>
      <c r="I474" s="104" t="s">
        <v>2978</v>
      </c>
      <c r="J474" s="68" t="s">
        <v>1217</v>
      </c>
      <c r="K474" s="65"/>
      <c r="L474" s="65"/>
      <c r="M474" s="65"/>
      <c r="N474" s="65"/>
      <c r="O474" s="65"/>
      <c r="P474" s="65"/>
      <c r="Q474" s="65"/>
      <c r="R474" s="65">
        <v>19652.765151515145</v>
      </c>
      <c r="S474" s="65">
        <v>19652.765151515145</v>
      </c>
      <c r="T474" s="65">
        <v>19652.765151515145</v>
      </c>
      <c r="U474" s="65">
        <v>19652.765151515145</v>
      </c>
      <c r="V474" s="65">
        <v>19652.765151515145</v>
      </c>
      <c r="W474" s="67">
        <f t="shared" si="6"/>
        <v>98263.825757575716</v>
      </c>
      <c r="X474" s="36"/>
      <c r="Z474" s="122"/>
    </row>
    <row r="475" spans="1:26" x14ac:dyDescent="0.2">
      <c r="A475" s="76"/>
      <c r="B475" s="24">
        <v>461</v>
      </c>
      <c r="C475" s="105" t="s">
        <v>3397</v>
      </c>
      <c r="D475" s="105" t="s">
        <v>3397</v>
      </c>
      <c r="E475" s="58" t="s">
        <v>3398</v>
      </c>
      <c r="F475" s="69" t="s">
        <v>3397</v>
      </c>
      <c r="G475" s="69" t="s">
        <v>3397</v>
      </c>
      <c r="H475" s="58" t="s">
        <v>3398</v>
      </c>
      <c r="I475" s="104" t="s">
        <v>2978</v>
      </c>
      <c r="J475" s="68" t="s">
        <v>1217</v>
      </c>
      <c r="K475" s="65"/>
      <c r="L475" s="65"/>
      <c r="M475" s="65"/>
      <c r="N475" s="65"/>
      <c r="O475" s="65"/>
      <c r="P475" s="65"/>
      <c r="Q475" s="65"/>
      <c r="R475" s="65">
        <v>14443.598484848484</v>
      </c>
      <c r="S475" s="65">
        <v>14443.598484848484</v>
      </c>
      <c r="T475" s="65">
        <v>14443.598484848484</v>
      </c>
      <c r="U475" s="65">
        <v>14443.598484848484</v>
      </c>
      <c r="V475" s="65">
        <v>14443.598484848484</v>
      </c>
      <c r="W475" s="67">
        <f t="shared" si="6"/>
        <v>72217.992424242417</v>
      </c>
      <c r="X475" s="36"/>
      <c r="Z475" s="122"/>
    </row>
    <row r="476" spans="1:26" x14ac:dyDescent="0.2">
      <c r="A476" s="76"/>
      <c r="B476" s="24">
        <v>462</v>
      </c>
      <c r="C476" s="105" t="s">
        <v>3399</v>
      </c>
      <c r="D476" s="105" t="s">
        <v>3399</v>
      </c>
      <c r="E476" s="58" t="s">
        <v>3400</v>
      </c>
      <c r="F476" s="69" t="s">
        <v>3399</v>
      </c>
      <c r="G476" s="69" t="s">
        <v>3399</v>
      </c>
      <c r="H476" s="58" t="s">
        <v>3400</v>
      </c>
      <c r="I476" s="104" t="s">
        <v>3044</v>
      </c>
      <c r="J476" s="68" t="s">
        <v>1217</v>
      </c>
      <c r="K476" s="65"/>
      <c r="L476" s="65"/>
      <c r="M476" s="65"/>
      <c r="N476" s="65">
        <v>4922.537878787879</v>
      </c>
      <c r="O476" s="65">
        <v>4922.537878787879</v>
      </c>
      <c r="P476" s="65">
        <v>4922.537878787879</v>
      </c>
      <c r="Q476" s="65">
        <v>4922.537878787879</v>
      </c>
      <c r="R476" s="65"/>
      <c r="S476" s="65"/>
      <c r="T476" s="65"/>
      <c r="U476" s="65"/>
      <c r="V476" s="65"/>
      <c r="W476" s="67">
        <f t="shared" si="6"/>
        <v>19690.151515151516</v>
      </c>
      <c r="X476" s="36"/>
      <c r="Z476" s="122"/>
    </row>
    <row r="477" spans="1:26" x14ac:dyDescent="0.2">
      <c r="A477" s="76"/>
      <c r="B477" s="24">
        <v>463</v>
      </c>
      <c r="C477" s="105" t="s">
        <v>3401</v>
      </c>
      <c r="D477" s="105" t="s">
        <v>3401</v>
      </c>
      <c r="E477" s="58" t="s">
        <v>3402</v>
      </c>
      <c r="F477" s="69" t="s">
        <v>3401</v>
      </c>
      <c r="G477" s="69" t="s">
        <v>3401</v>
      </c>
      <c r="H477" s="58" t="s">
        <v>3402</v>
      </c>
      <c r="I477" s="104" t="s">
        <v>2978</v>
      </c>
      <c r="J477" s="68" t="s">
        <v>1217</v>
      </c>
      <c r="K477" s="65"/>
      <c r="L477" s="65"/>
      <c r="M477" s="65"/>
      <c r="N477" s="65"/>
      <c r="O477" s="65"/>
      <c r="P477" s="65"/>
      <c r="Q477" s="65"/>
      <c r="R477" s="65">
        <v>10630.189393939396</v>
      </c>
      <c r="S477" s="65">
        <v>10630.189393939396</v>
      </c>
      <c r="T477" s="65">
        <v>10630.189393939396</v>
      </c>
      <c r="U477" s="65">
        <v>10630.189393939396</v>
      </c>
      <c r="V477" s="65">
        <v>10630.189393939396</v>
      </c>
      <c r="W477" s="67">
        <f t="shared" si="6"/>
        <v>53150.946969696975</v>
      </c>
      <c r="X477" s="36"/>
      <c r="Z477" s="122"/>
    </row>
    <row r="478" spans="1:26" x14ac:dyDescent="0.2">
      <c r="A478" s="76"/>
      <c r="B478" s="24">
        <v>464</v>
      </c>
      <c r="C478" s="105" t="s">
        <v>3403</v>
      </c>
      <c r="D478" s="105" t="s">
        <v>3403</v>
      </c>
      <c r="E478" s="58" t="s">
        <v>3404</v>
      </c>
      <c r="F478" s="69" t="s">
        <v>3403</v>
      </c>
      <c r="G478" s="69" t="s">
        <v>3403</v>
      </c>
      <c r="H478" s="58" t="s">
        <v>3404</v>
      </c>
      <c r="I478" s="104" t="s">
        <v>2873</v>
      </c>
      <c r="J478" s="68" t="s">
        <v>1217</v>
      </c>
      <c r="K478" s="65"/>
      <c r="L478" s="65"/>
      <c r="M478" s="65"/>
      <c r="N478" s="65">
        <v>20219.791666666664</v>
      </c>
      <c r="O478" s="65">
        <v>20219.791666666664</v>
      </c>
      <c r="P478" s="65">
        <v>20219.791666666664</v>
      </c>
      <c r="Q478" s="65">
        <v>20219.791666666664</v>
      </c>
      <c r="R478" s="65"/>
      <c r="S478" s="65"/>
      <c r="T478" s="65"/>
      <c r="U478" s="65"/>
      <c r="V478" s="65"/>
      <c r="W478" s="67">
        <f t="shared" si="6"/>
        <v>80879.166666666657</v>
      </c>
      <c r="X478" s="36"/>
      <c r="Z478" s="122"/>
    </row>
    <row r="479" spans="1:26" x14ac:dyDescent="0.2">
      <c r="A479" s="76"/>
      <c r="B479" s="24">
        <v>465</v>
      </c>
      <c r="C479" s="105" t="s">
        <v>3405</v>
      </c>
      <c r="D479" s="105" t="s">
        <v>3405</v>
      </c>
      <c r="E479" s="58" t="s">
        <v>3406</v>
      </c>
      <c r="F479" s="69" t="s">
        <v>3405</v>
      </c>
      <c r="G479" s="69" t="s">
        <v>3405</v>
      </c>
      <c r="H479" s="58" t="s">
        <v>3406</v>
      </c>
      <c r="I479" s="104" t="s">
        <v>2977</v>
      </c>
      <c r="J479" s="68" t="s">
        <v>1217</v>
      </c>
      <c r="K479" s="65"/>
      <c r="L479" s="65"/>
      <c r="M479" s="65"/>
      <c r="N479" s="65"/>
      <c r="O479" s="65"/>
      <c r="P479" s="65"/>
      <c r="Q479" s="65"/>
      <c r="R479" s="65">
        <v>2632.0000000000005</v>
      </c>
      <c r="S479" s="65">
        <v>2632.0000000000005</v>
      </c>
      <c r="T479" s="65">
        <v>2632.0000000000005</v>
      </c>
      <c r="U479" s="65">
        <v>2632.0000000000005</v>
      </c>
      <c r="V479" s="65">
        <v>2632.0000000000005</v>
      </c>
      <c r="W479" s="67">
        <f t="shared" si="6"/>
        <v>13160.000000000002</v>
      </c>
      <c r="X479" s="36"/>
      <c r="Z479" s="122"/>
    </row>
    <row r="480" spans="1:26" x14ac:dyDescent="0.2">
      <c r="A480" s="76"/>
      <c r="B480" s="24">
        <v>466</v>
      </c>
      <c r="C480" s="105" t="s">
        <v>3407</v>
      </c>
      <c r="D480" s="105" t="s">
        <v>3407</v>
      </c>
      <c r="E480" s="58" t="s">
        <v>3408</v>
      </c>
      <c r="F480" s="69" t="s">
        <v>3407</v>
      </c>
      <c r="G480" s="69" t="s">
        <v>3407</v>
      </c>
      <c r="H480" s="58" t="s">
        <v>3408</v>
      </c>
      <c r="I480" s="104" t="s">
        <v>2873</v>
      </c>
      <c r="J480" s="68" t="s">
        <v>1217</v>
      </c>
      <c r="K480" s="65"/>
      <c r="L480" s="65"/>
      <c r="M480" s="65"/>
      <c r="N480" s="65">
        <v>9486.7897727272721</v>
      </c>
      <c r="O480" s="65">
        <v>9486.7897727272721</v>
      </c>
      <c r="P480" s="65">
        <v>9486.7897727272721</v>
      </c>
      <c r="Q480" s="65">
        <v>9486.7897727272721</v>
      </c>
      <c r="R480" s="65"/>
      <c r="S480" s="65"/>
      <c r="T480" s="65"/>
      <c r="U480" s="65"/>
      <c r="V480" s="65"/>
      <c r="W480" s="67">
        <f t="shared" si="6"/>
        <v>37947.159090909088</v>
      </c>
      <c r="X480" s="36"/>
      <c r="Z480" s="122"/>
    </row>
    <row r="481" spans="1:26" x14ac:dyDescent="0.2">
      <c r="A481" s="76"/>
      <c r="B481" s="24">
        <v>467</v>
      </c>
      <c r="C481" s="105" t="s">
        <v>3409</v>
      </c>
      <c r="D481" s="105" t="s">
        <v>3409</v>
      </c>
      <c r="E481" s="58" t="s">
        <v>3410</v>
      </c>
      <c r="F481" s="69" t="s">
        <v>3409</v>
      </c>
      <c r="G481" s="69" t="s">
        <v>3409</v>
      </c>
      <c r="H481" s="58" t="s">
        <v>3410</v>
      </c>
      <c r="I481" s="104" t="s">
        <v>2978</v>
      </c>
      <c r="J481" s="68" t="s">
        <v>1217</v>
      </c>
      <c r="K481" s="65"/>
      <c r="L481" s="65"/>
      <c r="M481" s="65"/>
      <c r="N481" s="65"/>
      <c r="O481" s="65"/>
      <c r="P481" s="65"/>
      <c r="Q481" s="65"/>
      <c r="R481" s="65">
        <v>9645.6818181818162</v>
      </c>
      <c r="S481" s="65">
        <v>9645.6818181818162</v>
      </c>
      <c r="T481" s="65">
        <v>9645.6818181818162</v>
      </c>
      <c r="U481" s="65">
        <v>9645.6818181818162</v>
      </c>
      <c r="V481" s="65">
        <v>9645.6818181818162</v>
      </c>
      <c r="W481" s="67">
        <f t="shared" si="6"/>
        <v>48228.409090909081</v>
      </c>
      <c r="X481" s="36"/>
      <c r="Z481" s="122"/>
    </row>
    <row r="482" spans="1:26" x14ac:dyDescent="0.2">
      <c r="A482" s="76"/>
      <c r="B482" s="24">
        <v>468</v>
      </c>
      <c r="C482" s="105" t="s">
        <v>3411</v>
      </c>
      <c r="D482" s="105" t="s">
        <v>3411</v>
      </c>
      <c r="E482" s="58" t="s">
        <v>3412</v>
      </c>
      <c r="F482" s="69" t="s">
        <v>3411</v>
      </c>
      <c r="G482" s="69" t="s">
        <v>3411</v>
      </c>
      <c r="H482" s="58" t="s">
        <v>3412</v>
      </c>
      <c r="I482" s="104" t="s">
        <v>2978</v>
      </c>
      <c r="J482" s="68" t="s">
        <v>1217</v>
      </c>
      <c r="K482" s="65"/>
      <c r="L482" s="65"/>
      <c r="M482" s="65"/>
      <c r="N482" s="65"/>
      <c r="O482" s="65"/>
      <c r="P482" s="65"/>
      <c r="Q482" s="65"/>
      <c r="R482" s="65">
        <v>8549.015151515152</v>
      </c>
      <c r="S482" s="65">
        <v>8549.015151515152</v>
      </c>
      <c r="T482" s="65">
        <v>8549.015151515152</v>
      </c>
      <c r="U482" s="65">
        <v>8549.015151515152</v>
      </c>
      <c r="V482" s="65">
        <v>8549.015151515152</v>
      </c>
      <c r="W482" s="67">
        <f t="shared" si="6"/>
        <v>42745.07575757576</v>
      </c>
      <c r="X482" s="36"/>
      <c r="Z482" s="122"/>
    </row>
    <row r="483" spans="1:26" x14ac:dyDescent="0.2">
      <c r="A483" s="76"/>
      <c r="B483" s="24">
        <v>469</v>
      </c>
      <c r="C483" s="105" t="s">
        <v>3413</v>
      </c>
      <c r="D483" s="105" t="s">
        <v>3413</v>
      </c>
      <c r="E483" s="58" t="s">
        <v>3414</v>
      </c>
      <c r="F483" s="69" t="s">
        <v>3413</v>
      </c>
      <c r="G483" s="69" t="s">
        <v>3413</v>
      </c>
      <c r="H483" s="58" t="s">
        <v>3414</v>
      </c>
      <c r="I483" s="104" t="s">
        <v>2977</v>
      </c>
      <c r="J483" s="68" t="s">
        <v>1217</v>
      </c>
      <c r="K483" s="65"/>
      <c r="L483" s="65"/>
      <c r="M483" s="65"/>
      <c r="N483" s="65"/>
      <c r="O483" s="65"/>
      <c r="P483" s="65"/>
      <c r="Q483" s="65"/>
      <c r="R483" s="65">
        <v>19864.621212121208</v>
      </c>
      <c r="S483" s="65">
        <v>19864.621212121208</v>
      </c>
      <c r="T483" s="65">
        <v>19864.621212121208</v>
      </c>
      <c r="U483" s="65">
        <v>19864.621212121208</v>
      </c>
      <c r="V483" s="65">
        <v>19864.621212121208</v>
      </c>
      <c r="W483" s="67">
        <f t="shared" si="6"/>
        <v>99323.106060606049</v>
      </c>
      <c r="X483" s="36"/>
      <c r="Z483" s="122"/>
    </row>
    <row r="484" spans="1:26" x14ac:dyDescent="0.2">
      <c r="A484" s="76"/>
      <c r="B484" s="24">
        <v>470</v>
      </c>
      <c r="C484" s="105" t="s">
        <v>3415</v>
      </c>
      <c r="D484" s="105" t="s">
        <v>3415</v>
      </c>
      <c r="E484" s="58" t="s">
        <v>3416</v>
      </c>
      <c r="F484" s="69" t="s">
        <v>3415</v>
      </c>
      <c r="G484" s="69" t="s">
        <v>3415</v>
      </c>
      <c r="H484" s="58" t="s">
        <v>3416</v>
      </c>
      <c r="I484" s="104" t="s">
        <v>2873</v>
      </c>
      <c r="J484" s="68" t="s">
        <v>1217</v>
      </c>
      <c r="K484" s="65"/>
      <c r="L484" s="65"/>
      <c r="M484" s="65"/>
      <c r="N484" s="65">
        <v>14767.613636363638</v>
      </c>
      <c r="O484" s="65">
        <v>14767.613636363638</v>
      </c>
      <c r="P484" s="65">
        <v>14767.613636363638</v>
      </c>
      <c r="Q484" s="65">
        <v>14767.613636363638</v>
      </c>
      <c r="R484" s="65"/>
      <c r="S484" s="65"/>
      <c r="T484" s="65"/>
      <c r="U484" s="65"/>
      <c r="V484" s="65"/>
      <c r="W484" s="67">
        <f t="shared" si="6"/>
        <v>59070.454545454551</v>
      </c>
      <c r="X484" s="36"/>
      <c r="Z484" s="122"/>
    </row>
    <row r="485" spans="1:26" x14ac:dyDescent="0.2">
      <c r="A485" s="76"/>
      <c r="B485" s="24">
        <v>471</v>
      </c>
      <c r="C485" s="105" t="s">
        <v>3417</v>
      </c>
      <c r="D485" s="105" t="s">
        <v>3417</v>
      </c>
      <c r="E485" s="58" t="s">
        <v>3418</v>
      </c>
      <c r="F485" s="69" t="s">
        <v>3417</v>
      </c>
      <c r="G485" s="69" t="s">
        <v>3417</v>
      </c>
      <c r="H485" s="58" t="s">
        <v>3418</v>
      </c>
      <c r="I485" s="104" t="s">
        <v>2978</v>
      </c>
      <c r="J485" s="68" t="s">
        <v>1217</v>
      </c>
      <c r="K485" s="65"/>
      <c r="L485" s="65"/>
      <c r="M485" s="65"/>
      <c r="N485" s="65">
        <v>10530.492424242428</v>
      </c>
      <c r="O485" s="65">
        <v>10530.492424242428</v>
      </c>
      <c r="P485" s="65">
        <v>10530.492424242428</v>
      </c>
      <c r="Q485" s="65">
        <v>10530.492424242428</v>
      </c>
      <c r="R485" s="65"/>
      <c r="S485" s="65"/>
      <c r="T485" s="65"/>
      <c r="U485" s="65"/>
      <c r="V485" s="65"/>
      <c r="W485" s="67">
        <f t="shared" si="6"/>
        <v>42121.969696969711</v>
      </c>
      <c r="X485" s="36"/>
      <c r="Z485" s="122"/>
    </row>
    <row r="486" spans="1:26" x14ac:dyDescent="0.2">
      <c r="A486" s="76"/>
      <c r="B486" s="24">
        <v>472</v>
      </c>
      <c r="C486" s="105" t="s">
        <v>3419</v>
      </c>
      <c r="D486" s="105" t="s">
        <v>3419</v>
      </c>
      <c r="E486" s="58" t="s">
        <v>3420</v>
      </c>
      <c r="F486" s="69" t="s">
        <v>3419</v>
      </c>
      <c r="G486" s="69" t="s">
        <v>3419</v>
      </c>
      <c r="H486" s="58" t="s">
        <v>3420</v>
      </c>
      <c r="I486" s="104" t="s">
        <v>2978</v>
      </c>
      <c r="J486" s="68" t="s">
        <v>1217</v>
      </c>
      <c r="K486" s="65"/>
      <c r="L486" s="65"/>
      <c r="M486" s="65"/>
      <c r="N486" s="65">
        <v>6791.8560606060637</v>
      </c>
      <c r="O486" s="65">
        <v>6791.8560606060637</v>
      </c>
      <c r="P486" s="65">
        <v>6791.8560606060637</v>
      </c>
      <c r="Q486" s="65">
        <v>6791.8560606060637</v>
      </c>
      <c r="R486" s="65"/>
      <c r="S486" s="65"/>
      <c r="T486" s="65"/>
      <c r="U486" s="65"/>
      <c r="V486" s="65"/>
      <c r="W486" s="67">
        <f t="shared" si="6"/>
        <v>27167.424242424255</v>
      </c>
      <c r="X486" s="36"/>
      <c r="Z486" s="122"/>
    </row>
    <row r="487" spans="1:26" x14ac:dyDescent="0.2">
      <c r="A487" s="76"/>
      <c r="B487" s="24">
        <v>473</v>
      </c>
      <c r="C487" s="105" t="s">
        <v>3421</v>
      </c>
      <c r="D487" s="105" t="s">
        <v>3421</v>
      </c>
      <c r="E487" s="58" t="s">
        <v>3422</v>
      </c>
      <c r="F487" s="69" t="s">
        <v>3421</v>
      </c>
      <c r="G487" s="69" t="s">
        <v>3421</v>
      </c>
      <c r="H487" s="58" t="s">
        <v>3422</v>
      </c>
      <c r="I487" s="104" t="s">
        <v>2873</v>
      </c>
      <c r="J487" s="68" t="s">
        <v>1217</v>
      </c>
      <c r="K487" s="65"/>
      <c r="L487" s="65"/>
      <c r="M487" s="65"/>
      <c r="N487" s="65">
        <v>7757.6704545454559</v>
      </c>
      <c r="O487" s="65">
        <v>7757.6704545454559</v>
      </c>
      <c r="P487" s="65">
        <v>7757.6704545454559</v>
      </c>
      <c r="Q487" s="65">
        <v>7757.6704545454559</v>
      </c>
      <c r="R487" s="65"/>
      <c r="S487" s="65"/>
      <c r="T487" s="65"/>
      <c r="U487" s="65"/>
      <c r="V487" s="65"/>
      <c r="W487" s="67">
        <f t="shared" si="6"/>
        <v>31030.681818181823</v>
      </c>
      <c r="X487" s="36"/>
      <c r="Z487" s="122"/>
    </row>
    <row r="488" spans="1:26" x14ac:dyDescent="0.2">
      <c r="A488" s="76"/>
      <c r="B488" s="24">
        <v>474</v>
      </c>
      <c r="C488" s="105" t="s">
        <v>3423</v>
      </c>
      <c r="D488" s="105" t="s">
        <v>3423</v>
      </c>
      <c r="E488" s="58" t="s">
        <v>3424</v>
      </c>
      <c r="F488" s="69" t="s">
        <v>3423</v>
      </c>
      <c r="G488" s="69" t="s">
        <v>3423</v>
      </c>
      <c r="H488" s="58" t="s">
        <v>3424</v>
      </c>
      <c r="I488" s="104" t="s">
        <v>2978</v>
      </c>
      <c r="J488" s="68" t="s">
        <v>1217</v>
      </c>
      <c r="K488" s="65"/>
      <c r="L488" s="65"/>
      <c r="M488" s="65"/>
      <c r="N488" s="65"/>
      <c r="O488" s="65"/>
      <c r="P488" s="65"/>
      <c r="Q488" s="65"/>
      <c r="R488" s="65">
        <v>6742.0075757575778</v>
      </c>
      <c r="S488" s="65">
        <v>6742.0075757575778</v>
      </c>
      <c r="T488" s="65">
        <v>6742.0075757575778</v>
      </c>
      <c r="U488" s="65">
        <v>6742.0075757575778</v>
      </c>
      <c r="V488" s="65">
        <v>6742.0075757575778</v>
      </c>
      <c r="W488" s="67">
        <f t="shared" si="6"/>
        <v>33710.037878787887</v>
      </c>
      <c r="X488" s="36"/>
      <c r="Z488" s="122"/>
    </row>
    <row r="489" spans="1:26" x14ac:dyDescent="0.2">
      <c r="A489" s="76"/>
      <c r="B489" s="24">
        <v>475</v>
      </c>
      <c r="C489" s="105" t="s">
        <v>3425</v>
      </c>
      <c r="D489" s="105" t="s">
        <v>3425</v>
      </c>
      <c r="E489" s="58" t="s">
        <v>3426</v>
      </c>
      <c r="F489" s="69" t="s">
        <v>3425</v>
      </c>
      <c r="G489" s="69" t="s">
        <v>3425</v>
      </c>
      <c r="H489" s="58" t="s">
        <v>3426</v>
      </c>
      <c r="I489" s="104" t="s">
        <v>2978</v>
      </c>
      <c r="J489" s="68" t="s">
        <v>1217</v>
      </c>
      <c r="K489" s="65"/>
      <c r="L489" s="65"/>
      <c r="M489" s="65"/>
      <c r="N489" s="65"/>
      <c r="O489" s="65"/>
      <c r="P489" s="65"/>
      <c r="Q489" s="65"/>
      <c r="R489" s="65">
        <v>9396.4393939393958</v>
      </c>
      <c r="S489" s="65">
        <v>9396.4393939393958</v>
      </c>
      <c r="T489" s="65">
        <v>9396.4393939393958</v>
      </c>
      <c r="U489" s="65">
        <v>9396.4393939393958</v>
      </c>
      <c r="V489" s="65">
        <v>9396.4393939393958</v>
      </c>
      <c r="W489" s="67">
        <f t="shared" si="6"/>
        <v>46982.196969696975</v>
      </c>
      <c r="X489" s="36"/>
      <c r="Z489" s="122"/>
    </row>
    <row r="490" spans="1:26" x14ac:dyDescent="0.2">
      <c r="A490" s="76"/>
      <c r="B490" s="24">
        <v>476</v>
      </c>
      <c r="C490" s="105" t="s">
        <v>3427</v>
      </c>
      <c r="D490" s="105" t="s">
        <v>3427</v>
      </c>
      <c r="E490" s="58" t="s">
        <v>3428</v>
      </c>
      <c r="F490" s="69" t="s">
        <v>3427</v>
      </c>
      <c r="G490" s="69" t="s">
        <v>3427</v>
      </c>
      <c r="H490" s="58" t="s">
        <v>3428</v>
      </c>
      <c r="I490" s="104" t="s">
        <v>2978</v>
      </c>
      <c r="J490" s="68" t="s">
        <v>1217</v>
      </c>
      <c r="K490" s="65"/>
      <c r="L490" s="65"/>
      <c r="M490" s="65"/>
      <c r="N490" s="65"/>
      <c r="O490" s="65"/>
      <c r="P490" s="65"/>
      <c r="Q490" s="65"/>
      <c r="R490" s="65">
        <v>6143.825757575758</v>
      </c>
      <c r="S490" s="65">
        <v>6143.825757575758</v>
      </c>
      <c r="T490" s="65">
        <v>6143.825757575758</v>
      </c>
      <c r="U490" s="65">
        <v>6143.825757575758</v>
      </c>
      <c r="V490" s="65">
        <v>6143.825757575758</v>
      </c>
      <c r="W490" s="67">
        <f t="shared" si="6"/>
        <v>30719.128787878792</v>
      </c>
      <c r="X490" s="36"/>
      <c r="Z490" s="122"/>
    </row>
    <row r="491" spans="1:26" x14ac:dyDescent="0.2">
      <c r="A491" s="76"/>
      <c r="B491" s="24">
        <v>477</v>
      </c>
      <c r="C491" s="105" t="s">
        <v>3429</v>
      </c>
      <c r="D491" s="105" t="s">
        <v>3429</v>
      </c>
      <c r="E491" s="58" t="s">
        <v>3430</v>
      </c>
      <c r="F491" s="69" t="s">
        <v>3429</v>
      </c>
      <c r="G491" s="69" t="s">
        <v>3429</v>
      </c>
      <c r="H491" s="58" t="s">
        <v>3430</v>
      </c>
      <c r="I491" s="104" t="s">
        <v>2873</v>
      </c>
      <c r="J491" s="68" t="s">
        <v>1217</v>
      </c>
      <c r="K491" s="65"/>
      <c r="L491" s="65"/>
      <c r="M491" s="65"/>
      <c r="N491" s="65">
        <v>11340.530303030306</v>
      </c>
      <c r="O491" s="65">
        <v>11340.530303030306</v>
      </c>
      <c r="P491" s="65">
        <v>11340.530303030306</v>
      </c>
      <c r="Q491" s="65">
        <v>11340.530303030306</v>
      </c>
      <c r="R491" s="65"/>
      <c r="S491" s="65"/>
      <c r="T491" s="65"/>
      <c r="U491" s="65"/>
      <c r="V491" s="65"/>
      <c r="W491" s="67">
        <f t="shared" si="6"/>
        <v>45362.121212121223</v>
      </c>
      <c r="X491" s="36"/>
      <c r="Z491" s="122"/>
    </row>
    <row r="492" spans="1:26" x14ac:dyDescent="0.2">
      <c r="A492" s="76"/>
      <c r="B492" s="24">
        <v>478</v>
      </c>
      <c r="C492" s="105" t="s">
        <v>3431</v>
      </c>
      <c r="D492" s="105" t="s">
        <v>3431</v>
      </c>
      <c r="E492" s="58" t="s">
        <v>3432</v>
      </c>
      <c r="F492" s="69" t="s">
        <v>3431</v>
      </c>
      <c r="G492" s="69" t="s">
        <v>3431</v>
      </c>
      <c r="H492" s="58" t="s">
        <v>3432</v>
      </c>
      <c r="I492" s="104" t="s">
        <v>2975</v>
      </c>
      <c r="J492" s="68" t="s">
        <v>1217</v>
      </c>
      <c r="K492" s="65"/>
      <c r="L492" s="65"/>
      <c r="M492" s="65"/>
      <c r="N492" s="65">
        <v>9517.9450757575742</v>
      </c>
      <c r="O492" s="65">
        <v>9517.9450757575742</v>
      </c>
      <c r="P492" s="65">
        <v>9517.9450757575742</v>
      </c>
      <c r="Q492" s="65">
        <v>9517.9450757575742</v>
      </c>
      <c r="R492" s="65"/>
      <c r="S492" s="65"/>
      <c r="T492" s="65"/>
      <c r="U492" s="65"/>
      <c r="V492" s="65"/>
      <c r="W492" s="67">
        <f t="shared" si="6"/>
        <v>38071.780303030297</v>
      </c>
      <c r="X492" s="36"/>
      <c r="Z492" s="122"/>
    </row>
    <row r="493" spans="1:26" x14ac:dyDescent="0.2">
      <c r="A493" s="76"/>
      <c r="B493" s="24">
        <v>479</v>
      </c>
      <c r="C493" s="105" t="s">
        <v>3433</v>
      </c>
      <c r="D493" s="105" t="s">
        <v>3433</v>
      </c>
      <c r="E493" s="58" t="s">
        <v>3434</v>
      </c>
      <c r="F493" s="69" t="s">
        <v>3433</v>
      </c>
      <c r="G493" s="69" t="s">
        <v>3433</v>
      </c>
      <c r="H493" s="58" t="s">
        <v>3434</v>
      </c>
      <c r="I493" s="104" t="s">
        <v>3044</v>
      </c>
      <c r="J493" s="68" t="s">
        <v>1217</v>
      </c>
      <c r="K493" s="65"/>
      <c r="L493" s="65"/>
      <c r="M493" s="65"/>
      <c r="N493" s="65">
        <v>4860.2272727272721</v>
      </c>
      <c r="O493" s="65">
        <v>4860.2272727272721</v>
      </c>
      <c r="P493" s="65">
        <v>4860.2272727272721</v>
      </c>
      <c r="Q493" s="65">
        <v>4860.2272727272721</v>
      </c>
      <c r="R493" s="65"/>
      <c r="S493" s="65"/>
      <c r="T493" s="65"/>
      <c r="U493" s="65"/>
      <c r="V493" s="65"/>
      <c r="W493" s="67">
        <f t="shared" si="6"/>
        <v>19440.909090909088</v>
      </c>
      <c r="X493" s="36"/>
      <c r="Z493" s="122"/>
    </row>
    <row r="494" spans="1:26" x14ac:dyDescent="0.2">
      <c r="A494" s="76"/>
      <c r="B494" s="24">
        <v>480</v>
      </c>
      <c r="C494" s="105" t="s">
        <v>3435</v>
      </c>
      <c r="D494" s="105" t="s">
        <v>3435</v>
      </c>
      <c r="E494" s="58" t="s">
        <v>3436</v>
      </c>
      <c r="F494" s="69" t="s">
        <v>3435</v>
      </c>
      <c r="G494" s="69" t="s">
        <v>3435</v>
      </c>
      <c r="H494" s="58" t="s">
        <v>3436</v>
      </c>
      <c r="I494" s="104" t="s">
        <v>2978</v>
      </c>
      <c r="J494" s="68" t="s">
        <v>1217</v>
      </c>
      <c r="K494" s="65"/>
      <c r="L494" s="65"/>
      <c r="M494" s="65"/>
      <c r="N494" s="65"/>
      <c r="O494" s="65"/>
      <c r="P494" s="65"/>
      <c r="Q494" s="65"/>
      <c r="R494" s="65">
        <v>18394.090909090912</v>
      </c>
      <c r="S494" s="65">
        <v>18394.090909090912</v>
      </c>
      <c r="T494" s="65">
        <v>18394.090909090912</v>
      </c>
      <c r="U494" s="65">
        <v>18394.090909090912</v>
      </c>
      <c r="V494" s="65">
        <v>18394.090909090912</v>
      </c>
      <c r="W494" s="67">
        <f t="shared" si="6"/>
        <v>91970.454545454559</v>
      </c>
      <c r="X494" s="36"/>
      <c r="Z494" s="122"/>
    </row>
    <row r="495" spans="1:26" x14ac:dyDescent="0.2">
      <c r="A495" s="76"/>
      <c r="B495" s="24">
        <v>481</v>
      </c>
      <c r="C495" s="105" t="s">
        <v>3437</v>
      </c>
      <c r="D495" s="105" t="s">
        <v>3437</v>
      </c>
      <c r="E495" s="58" t="s">
        <v>3438</v>
      </c>
      <c r="F495" s="69" t="s">
        <v>3437</v>
      </c>
      <c r="G495" s="69" t="s">
        <v>3437</v>
      </c>
      <c r="H495" s="58" t="s">
        <v>3438</v>
      </c>
      <c r="I495" s="104" t="s">
        <v>2978</v>
      </c>
      <c r="J495" s="68" t="s">
        <v>1217</v>
      </c>
      <c r="K495" s="65"/>
      <c r="L495" s="65"/>
      <c r="M495" s="65"/>
      <c r="N495" s="65"/>
      <c r="O495" s="65"/>
      <c r="P495" s="65"/>
      <c r="Q495" s="65"/>
      <c r="R495" s="65">
        <v>2632.0000000000005</v>
      </c>
      <c r="S495" s="65">
        <v>2632.0000000000005</v>
      </c>
      <c r="T495" s="65">
        <v>2632.0000000000005</v>
      </c>
      <c r="U495" s="65">
        <v>2632.0000000000005</v>
      </c>
      <c r="V495" s="65">
        <v>2632.0000000000005</v>
      </c>
      <c r="W495" s="67">
        <f t="shared" si="6"/>
        <v>13160.000000000002</v>
      </c>
      <c r="X495" s="36"/>
      <c r="Z495" s="122"/>
    </row>
    <row r="496" spans="1:26" x14ac:dyDescent="0.2">
      <c r="A496" s="76"/>
      <c r="B496" s="24">
        <v>482</v>
      </c>
      <c r="C496" s="105" t="s">
        <v>3439</v>
      </c>
      <c r="D496" s="105" t="s">
        <v>3439</v>
      </c>
      <c r="E496" s="58" t="s">
        <v>3440</v>
      </c>
      <c r="F496" s="69" t="s">
        <v>3439</v>
      </c>
      <c r="G496" s="69" t="s">
        <v>3439</v>
      </c>
      <c r="H496" s="58" t="s">
        <v>3440</v>
      </c>
      <c r="I496" s="104" t="s">
        <v>2975</v>
      </c>
      <c r="J496" s="68" t="s">
        <v>1217</v>
      </c>
      <c r="K496" s="65"/>
      <c r="L496" s="65"/>
      <c r="M496" s="65"/>
      <c r="N496" s="65"/>
      <c r="O496" s="65"/>
      <c r="P496" s="65"/>
      <c r="Q496" s="65"/>
      <c r="R496" s="65">
        <v>5607.9545454545423</v>
      </c>
      <c r="S496" s="65">
        <v>5607.9545454545423</v>
      </c>
      <c r="T496" s="65">
        <v>5607.9545454545423</v>
      </c>
      <c r="U496" s="65">
        <v>5607.9545454545423</v>
      </c>
      <c r="V496" s="65">
        <v>5607.9545454545423</v>
      </c>
      <c r="W496" s="67">
        <f t="shared" si="6"/>
        <v>28039.772727272713</v>
      </c>
      <c r="X496" s="36"/>
      <c r="Z496" s="122"/>
    </row>
    <row r="497" spans="1:26" x14ac:dyDescent="0.2">
      <c r="A497" s="76"/>
      <c r="B497" s="24">
        <v>483</v>
      </c>
      <c r="C497" s="105" t="s">
        <v>3441</v>
      </c>
      <c r="D497" s="105" t="s">
        <v>3441</v>
      </c>
      <c r="E497" s="58" t="s">
        <v>3442</v>
      </c>
      <c r="F497" s="69" t="s">
        <v>3441</v>
      </c>
      <c r="G497" s="69" t="s">
        <v>3441</v>
      </c>
      <c r="H497" s="58" t="s">
        <v>3442</v>
      </c>
      <c r="I497" s="104" t="s">
        <v>2976</v>
      </c>
      <c r="J497" s="68" t="s">
        <v>1217</v>
      </c>
      <c r="K497" s="65"/>
      <c r="L497" s="65"/>
      <c r="M497" s="65"/>
      <c r="N497" s="65">
        <v>12745.980639730642</v>
      </c>
      <c r="O497" s="65">
        <v>12745.980639730642</v>
      </c>
      <c r="P497" s="65">
        <v>12745.980639730642</v>
      </c>
      <c r="Q497" s="65">
        <v>12745.980639730642</v>
      </c>
      <c r="R497" s="65">
        <v>12745.980639730642</v>
      </c>
      <c r="S497" s="65">
        <v>12745.980639730642</v>
      </c>
      <c r="T497" s="65">
        <v>12745.980639730642</v>
      </c>
      <c r="U497" s="65">
        <v>12745.980639730642</v>
      </c>
      <c r="V497" s="65">
        <v>12745.980639730642</v>
      </c>
      <c r="W497" s="67">
        <f t="shared" si="6"/>
        <v>114713.82575757576</v>
      </c>
      <c r="X497" s="36"/>
      <c r="Z497" s="122"/>
    </row>
    <row r="498" spans="1:26" x14ac:dyDescent="0.2">
      <c r="A498" s="76"/>
      <c r="B498" s="24">
        <v>484</v>
      </c>
      <c r="C498" s="105" t="s">
        <v>3443</v>
      </c>
      <c r="D498" s="105" t="s">
        <v>3443</v>
      </c>
      <c r="E498" s="58" t="s">
        <v>3444</v>
      </c>
      <c r="F498" s="69" t="s">
        <v>3443</v>
      </c>
      <c r="G498" s="69" t="s">
        <v>3443</v>
      </c>
      <c r="H498" s="58" t="s">
        <v>3444</v>
      </c>
      <c r="I498" s="104" t="s">
        <v>2976</v>
      </c>
      <c r="J498" s="68" t="s">
        <v>1217</v>
      </c>
      <c r="K498" s="65"/>
      <c r="L498" s="65"/>
      <c r="M498" s="65"/>
      <c r="N498" s="65"/>
      <c r="O498" s="65"/>
      <c r="P498" s="65"/>
      <c r="Q498" s="65"/>
      <c r="R498" s="65">
        <v>14107.121212121212</v>
      </c>
      <c r="S498" s="65">
        <v>14107.121212121212</v>
      </c>
      <c r="T498" s="65">
        <v>14107.121212121212</v>
      </c>
      <c r="U498" s="65">
        <v>14107.121212121212</v>
      </c>
      <c r="V498" s="65">
        <v>14107.121212121212</v>
      </c>
      <c r="W498" s="67">
        <f t="shared" si="6"/>
        <v>70535.606060606064</v>
      </c>
      <c r="X498" s="36"/>
      <c r="Z498" s="122"/>
    </row>
    <row r="499" spans="1:26" x14ac:dyDescent="0.2">
      <c r="A499" s="76"/>
      <c r="B499" s="24">
        <v>485</v>
      </c>
      <c r="C499" s="105" t="s">
        <v>3445</v>
      </c>
      <c r="D499" s="105" t="s">
        <v>3445</v>
      </c>
      <c r="E499" s="58" t="s">
        <v>3446</v>
      </c>
      <c r="F499" s="69" t="s">
        <v>3445</v>
      </c>
      <c r="G499" s="69" t="s">
        <v>3445</v>
      </c>
      <c r="H499" s="58" t="s">
        <v>3446</v>
      </c>
      <c r="I499" s="104" t="s">
        <v>2873</v>
      </c>
      <c r="J499" s="68" t="s">
        <v>1217</v>
      </c>
      <c r="K499" s="65"/>
      <c r="L499" s="65"/>
      <c r="M499" s="65"/>
      <c r="N499" s="65">
        <v>16932.9071969697</v>
      </c>
      <c r="O499" s="65">
        <v>16932.9071969697</v>
      </c>
      <c r="P499" s="65">
        <v>16932.9071969697</v>
      </c>
      <c r="Q499" s="65">
        <v>16932.9071969697</v>
      </c>
      <c r="R499" s="65"/>
      <c r="S499" s="65"/>
      <c r="T499" s="65"/>
      <c r="U499" s="65"/>
      <c r="V499" s="65"/>
      <c r="W499" s="67">
        <f t="shared" si="6"/>
        <v>67731.628787878799</v>
      </c>
      <c r="X499" s="36"/>
      <c r="Z499" s="122"/>
    </row>
    <row r="500" spans="1:26" x14ac:dyDescent="0.2">
      <c r="A500" s="76"/>
      <c r="B500" s="24">
        <v>486</v>
      </c>
      <c r="C500" s="105" t="s">
        <v>3447</v>
      </c>
      <c r="D500" s="105" t="s">
        <v>3447</v>
      </c>
      <c r="E500" s="58" t="s">
        <v>3448</v>
      </c>
      <c r="F500" s="69" t="s">
        <v>3447</v>
      </c>
      <c r="G500" s="69" t="s">
        <v>3447</v>
      </c>
      <c r="H500" s="58" t="s">
        <v>3448</v>
      </c>
      <c r="I500" s="104" t="s">
        <v>2975</v>
      </c>
      <c r="J500" s="68" t="s">
        <v>1217</v>
      </c>
      <c r="K500" s="65"/>
      <c r="L500" s="65"/>
      <c r="M500" s="65"/>
      <c r="N500" s="65"/>
      <c r="O500" s="65"/>
      <c r="P500" s="65"/>
      <c r="Q500" s="65"/>
      <c r="R500" s="65">
        <v>12113.18181818182</v>
      </c>
      <c r="S500" s="65">
        <v>12113.18181818182</v>
      </c>
      <c r="T500" s="65">
        <v>12113.18181818182</v>
      </c>
      <c r="U500" s="65">
        <v>12113.18181818182</v>
      </c>
      <c r="V500" s="65">
        <v>12113.18181818182</v>
      </c>
      <c r="W500" s="67">
        <f t="shared" si="6"/>
        <v>60565.909090909103</v>
      </c>
      <c r="X500" s="36"/>
      <c r="Z500" s="122"/>
    </row>
    <row r="501" spans="1:26" x14ac:dyDescent="0.2">
      <c r="A501" s="76"/>
      <c r="B501" s="24">
        <v>487</v>
      </c>
      <c r="C501" s="105" t="s">
        <v>3449</v>
      </c>
      <c r="D501" s="105" t="s">
        <v>3449</v>
      </c>
      <c r="E501" s="58" t="s">
        <v>3450</v>
      </c>
      <c r="F501" s="69" t="s">
        <v>3449</v>
      </c>
      <c r="G501" s="69" t="s">
        <v>3449</v>
      </c>
      <c r="H501" s="58" t="s">
        <v>3450</v>
      </c>
      <c r="I501" s="104" t="s">
        <v>2975</v>
      </c>
      <c r="J501" s="68" t="s">
        <v>1217</v>
      </c>
      <c r="K501" s="65"/>
      <c r="L501" s="65"/>
      <c r="M501" s="65"/>
      <c r="N501" s="65">
        <v>9782.7651515151501</v>
      </c>
      <c r="O501" s="65">
        <v>9782.7651515151501</v>
      </c>
      <c r="P501" s="65">
        <v>9782.7651515151501</v>
      </c>
      <c r="Q501" s="65">
        <v>9782.7651515151501</v>
      </c>
      <c r="R501" s="65"/>
      <c r="S501" s="65"/>
      <c r="T501" s="65"/>
      <c r="U501" s="65"/>
      <c r="V501" s="65"/>
      <c r="W501" s="67">
        <f t="shared" si="6"/>
        <v>39131.060606060601</v>
      </c>
      <c r="X501" s="36"/>
      <c r="Z501" s="122"/>
    </row>
    <row r="502" spans="1:26" x14ac:dyDescent="0.2">
      <c r="A502" s="76"/>
      <c r="B502" s="24">
        <v>488</v>
      </c>
      <c r="C502" s="105" t="s">
        <v>3451</v>
      </c>
      <c r="D502" s="105" t="s">
        <v>3451</v>
      </c>
      <c r="E502" s="58" t="s">
        <v>3452</v>
      </c>
      <c r="F502" s="69" t="s">
        <v>3451</v>
      </c>
      <c r="G502" s="69" t="s">
        <v>3451</v>
      </c>
      <c r="H502" s="58" t="s">
        <v>3452</v>
      </c>
      <c r="I502" s="104" t="s">
        <v>2978</v>
      </c>
      <c r="J502" s="68" t="s">
        <v>1217</v>
      </c>
      <c r="K502" s="65"/>
      <c r="L502" s="65"/>
      <c r="M502" s="65"/>
      <c r="N502" s="65"/>
      <c r="O502" s="65"/>
      <c r="P502" s="65"/>
      <c r="Q502" s="65"/>
      <c r="R502" s="65">
        <v>9645.6818181818162</v>
      </c>
      <c r="S502" s="65">
        <v>9645.6818181818162</v>
      </c>
      <c r="T502" s="65">
        <v>9645.6818181818162</v>
      </c>
      <c r="U502" s="65">
        <v>9645.6818181818162</v>
      </c>
      <c r="V502" s="65">
        <v>9645.6818181818162</v>
      </c>
      <c r="W502" s="67">
        <f t="shared" si="6"/>
        <v>48228.409090909081</v>
      </c>
      <c r="X502" s="36"/>
      <c r="Z502" s="122"/>
    </row>
    <row r="503" spans="1:26" x14ac:dyDescent="0.2">
      <c r="A503" s="76"/>
      <c r="B503" s="24">
        <v>489</v>
      </c>
      <c r="C503" s="105" t="s">
        <v>3453</v>
      </c>
      <c r="D503" s="105" t="s">
        <v>3453</v>
      </c>
      <c r="E503" s="58" t="s">
        <v>3454</v>
      </c>
      <c r="F503" s="69" t="s">
        <v>3453</v>
      </c>
      <c r="G503" s="69" t="s">
        <v>3453</v>
      </c>
      <c r="H503" s="58" t="s">
        <v>3454</v>
      </c>
      <c r="I503" s="104" t="s">
        <v>2978</v>
      </c>
      <c r="J503" s="68" t="s">
        <v>1217</v>
      </c>
      <c r="K503" s="65"/>
      <c r="L503" s="65"/>
      <c r="M503" s="65"/>
      <c r="N503" s="65"/>
      <c r="O503" s="65"/>
      <c r="P503" s="65"/>
      <c r="Q503" s="65"/>
      <c r="R503" s="65">
        <v>14630.5303030303</v>
      </c>
      <c r="S503" s="65">
        <v>14630.5303030303</v>
      </c>
      <c r="T503" s="65">
        <v>14630.5303030303</v>
      </c>
      <c r="U503" s="65">
        <v>14630.5303030303</v>
      </c>
      <c r="V503" s="65">
        <v>14630.5303030303</v>
      </c>
      <c r="W503" s="67">
        <f t="shared" si="6"/>
        <v>73152.651515151505</v>
      </c>
      <c r="X503" s="36"/>
      <c r="Z503" s="122"/>
    </row>
    <row r="504" spans="1:26" x14ac:dyDescent="0.2">
      <c r="A504" s="76"/>
      <c r="B504" s="24">
        <v>490</v>
      </c>
      <c r="C504" s="105" t="s">
        <v>3455</v>
      </c>
      <c r="D504" s="105" t="s">
        <v>3455</v>
      </c>
      <c r="E504" s="58" t="s">
        <v>3456</v>
      </c>
      <c r="F504" s="69" t="s">
        <v>3455</v>
      </c>
      <c r="G504" s="69" t="s">
        <v>3455</v>
      </c>
      <c r="H504" s="58" t="s">
        <v>3456</v>
      </c>
      <c r="I504" s="104" t="s">
        <v>2978</v>
      </c>
      <c r="J504" s="68" t="s">
        <v>1217</v>
      </c>
      <c r="K504" s="65"/>
      <c r="L504" s="65"/>
      <c r="M504" s="65"/>
      <c r="N504" s="65">
        <v>5950.6628787878781</v>
      </c>
      <c r="O504" s="65">
        <v>5950.6628787878781</v>
      </c>
      <c r="P504" s="65">
        <v>5950.6628787878781</v>
      </c>
      <c r="Q504" s="65">
        <v>5950.6628787878781</v>
      </c>
      <c r="R504" s="65"/>
      <c r="S504" s="65"/>
      <c r="T504" s="65"/>
      <c r="U504" s="65"/>
      <c r="V504" s="65"/>
      <c r="W504" s="67">
        <f t="shared" si="6"/>
        <v>23802.651515151512</v>
      </c>
      <c r="X504" s="36"/>
      <c r="Z504" s="122"/>
    </row>
    <row r="505" spans="1:26" x14ac:dyDescent="0.2">
      <c r="A505" s="76"/>
      <c r="B505" s="24">
        <v>491</v>
      </c>
      <c r="C505" s="105" t="s">
        <v>3457</v>
      </c>
      <c r="D505" s="105" t="s">
        <v>3457</v>
      </c>
      <c r="E505" s="58" t="s">
        <v>3458</v>
      </c>
      <c r="F505" s="69" t="s">
        <v>3457</v>
      </c>
      <c r="G505" s="69" t="s">
        <v>3457</v>
      </c>
      <c r="H505" s="58" t="s">
        <v>3458</v>
      </c>
      <c r="I505" s="104" t="s">
        <v>2978</v>
      </c>
      <c r="J505" s="68" t="s">
        <v>1217</v>
      </c>
      <c r="K505" s="65"/>
      <c r="L505" s="65"/>
      <c r="M505" s="65"/>
      <c r="N505" s="65"/>
      <c r="O505" s="65"/>
      <c r="P505" s="65"/>
      <c r="Q505" s="65"/>
      <c r="R505" s="65">
        <v>6056.5909090909099</v>
      </c>
      <c r="S505" s="65">
        <v>6056.5909090909099</v>
      </c>
      <c r="T505" s="65">
        <v>6056.5909090909099</v>
      </c>
      <c r="U505" s="65">
        <v>6056.5909090909099</v>
      </c>
      <c r="V505" s="65">
        <v>6056.5909090909099</v>
      </c>
      <c r="W505" s="67">
        <f t="shared" si="6"/>
        <v>30282.954545454551</v>
      </c>
      <c r="X505" s="36"/>
      <c r="Z505" s="122"/>
    </row>
    <row r="506" spans="1:26" x14ac:dyDescent="0.2">
      <c r="A506" s="76"/>
      <c r="B506" s="24">
        <v>492</v>
      </c>
      <c r="C506" s="105" t="s">
        <v>3459</v>
      </c>
      <c r="D506" s="105" t="s">
        <v>3459</v>
      </c>
      <c r="E506" s="58" t="s">
        <v>3460</v>
      </c>
      <c r="F506" s="69" t="s">
        <v>3459</v>
      </c>
      <c r="G506" s="69" t="s">
        <v>3459</v>
      </c>
      <c r="H506" s="58" t="s">
        <v>3460</v>
      </c>
      <c r="I506" s="104" t="s">
        <v>2873</v>
      </c>
      <c r="J506" s="68" t="s">
        <v>1217</v>
      </c>
      <c r="K506" s="65"/>
      <c r="L506" s="65"/>
      <c r="M506" s="65"/>
      <c r="N506" s="65">
        <v>9066.1931818181802</v>
      </c>
      <c r="O506" s="65">
        <v>9066.1931818181802</v>
      </c>
      <c r="P506" s="65">
        <v>9066.1931818181802</v>
      </c>
      <c r="Q506" s="65">
        <v>9066.1931818181802</v>
      </c>
      <c r="R506" s="65"/>
      <c r="S506" s="65"/>
      <c r="T506" s="65"/>
      <c r="U506" s="65"/>
      <c r="V506" s="65"/>
      <c r="W506" s="67">
        <f t="shared" si="6"/>
        <v>36264.772727272721</v>
      </c>
      <c r="X506" s="36"/>
      <c r="Z506" s="122"/>
    </row>
    <row r="507" spans="1:26" x14ac:dyDescent="0.2">
      <c r="A507" s="76"/>
      <c r="B507" s="24">
        <v>493</v>
      </c>
      <c r="C507" s="105" t="s">
        <v>3461</v>
      </c>
      <c r="D507" s="105" t="s">
        <v>3461</v>
      </c>
      <c r="E507" s="58" t="s">
        <v>3462</v>
      </c>
      <c r="F507" s="69" t="s">
        <v>3461</v>
      </c>
      <c r="G507" s="69" t="s">
        <v>3461</v>
      </c>
      <c r="H507" s="58" t="s">
        <v>3462</v>
      </c>
      <c r="I507" s="104" t="s">
        <v>2978</v>
      </c>
      <c r="J507" s="68" t="s">
        <v>1217</v>
      </c>
      <c r="K507" s="65"/>
      <c r="L507" s="65"/>
      <c r="M507" s="65"/>
      <c r="N507" s="65">
        <v>15577.651515151518</v>
      </c>
      <c r="O507" s="65">
        <v>15577.651515151518</v>
      </c>
      <c r="P507" s="65">
        <v>15577.651515151518</v>
      </c>
      <c r="Q507" s="65">
        <v>15577.651515151518</v>
      </c>
      <c r="R507" s="65"/>
      <c r="S507" s="65"/>
      <c r="T507" s="65"/>
      <c r="U507" s="65"/>
      <c r="V507" s="65"/>
      <c r="W507" s="67">
        <f t="shared" si="6"/>
        <v>62310.606060606071</v>
      </c>
      <c r="X507" s="36"/>
      <c r="Z507" s="122"/>
    </row>
    <row r="508" spans="1:26" x14ac:dyDescent="0.2">
      <c r="A508" s="76"/>
      <c r="B508" s="24">
        <v>494</v>
      </c>
      <c r="C508" s="105" t="s">
        <v>3463</v>
      </c>
      <c r="D508" s="105" t="s">
        <v>3463</v>
      </c>
      <c r="E508" s="58" t="s">
        <v>3464</v>
      </c>
      <c r="F508" s="69" t="s">
        <v>3463</v>
      </c>
      <c r="G508" s="69" t="s">
        <v>3463</v>
      </c>
      <c r="H508" s="58" t="s">
        <v>3464</v>
      </c>
      <c r="I508" s="104" t="s">
        <v>2978</v>
      </c>
      <c r="J508" s="68" t="s">
        <v>1217</v>
      </c>
      <c r="K508" s="65"/>
      <c r="L508" s="65"/>
      <c r="M508" s="65"/>
      <c r="N508" s="65"/>
      <c r="O508" s="65"/>
      <c r="P508" s="65"/>
      <c r="Q508" s="65"/>
      <c r="R508" s="65">
        <v>15440.568181818187</v>
      </c>
      <c r="S508" s="65">
        <v>15440.568181818187</v>
      </c>
      <c r="T508" s="65">
        <v>15440.568181818187</v>
      </c>
      <c r="U508" s="65">
        <v>15440.568181818187</v>
      </c>
      <c r="V508" s="65">
        <v>15440.568181818187</v>
      </c>
      <c r="W508" s="67">
        <f t="shared" si="6"/>
        <v>77202.840909090941</v>
      </c>
      <c r="X508" s="36"/>
      <c r="Z508" s="122"/>
    </row>
    <row r="509" spans="1:26" x14ac:dyDescent="0.2">
      <c r="A509" s="76"/>
      <c r="B509" s="24">
        <v>495</v>
      </c>
      <c r="C509" s="105" t="s">
        <v>3465</v>
      </c>
      <c r="D509" s="105" t="s">
        <v>3465</v>
      </c>
      <c r="E509" s="58" t="s">
        <v>3466</v>
      </c>
      <c r="F509" s="69" t="s">
        <v>3465</v>
      </c>
      <c r="G509" s="69" t="s">
        <v>3465</v>
      </c>
      <c r="H509" s="58" t="s">
        <v>3466</v>
      </c>
      <c r="I509" s="104" t="s">
        <v>2978</v>
      </c>
      <c r="J509" s="68" t="s">
        <v>1217</v>
      </c>
      <c r="K509" s="65"/>
      <c r="L509" s="65"/>
      <c r="M509" s="65"/>
      <c r="N509" s="65"/>
      <c r="O509" s="65"/>
      <c r="P509" s="65"/>
      <c r="Q509" s="65"/>
      <c r="R509" s="65">
        <v>19303.825757575763</v>
      </c>
      <c r="S509" s="65">
        <v>19303.825757575763</v>
      </c>
      <c r="T509" s="65">
        <v>19303.825757575763</v>
      </c>
      <c r="U509" s="65">
        <v>19303.825757575763</v>
      </c>
      <c r="V509" s="65">
        <v>19303.825757575763</v>
      </c>
      <c r="W509" s="67">
        <f t="shared" si="6"/>
        <v>96519.128787878813</v>
      </c>
      <c r="X509" s="36"/>
      <c r="Z509" s="122"/>
    </row>
    <row r="510" spans="1:26" x14ac:dyDescent="0.2">
      <c r="A510" s="76"/>
      <c r="B510" s="24">
        <v>496</v>
      </c>
      <c r="C510" s="105" t="s">
        <v>3467</v>
      </c>
      <c r="D510" s="105" t="s">
        <v>3467</v>
      </c>
      <c r="E510" s="58" t="s">
        <v>3468</v>
      </c>
      <c r="F510" s="69" t="s">
        <v>3467</v>
      </c>
      <c r="G510" s="69" t="s">
        <v>3467</v>
      </c>
      <c r="H510" s="58" t="s">
        <v>3468</v>
      </c>
      <c r="I510" s="104" t="s">
        <v>2873</v>
      </c>
      <c r="J510" s="68" t="s">
        <v>1217</v>
      </c>
      <c r="K510" s="65"/>
      <c r="L510" s="65"/>
      <c r="M510" s="65"/>
      <c r="N510" s="65">
        <v>20282.102272727268</v>
      </c>
      <c r="O510" s="65">
        <v>20282.102272727268</v>
      </c>
      <c r="P510" s="65">
        <v>20282.102272727268</v>
      </c>
      <c r="Q510" s="65">
        <v>20282.102272727268</v>
      </c>
      <c r="R510" s="65"/>
      <c r="S510" s="65"/>
      <c r="T510" s="65"/>
      <c r="U510" s="65"/>
      <c r="V510" s="65"/>
      <c r="W510" s="67">
        <f t="shared" si="6"/>
        <v>81128.409090909074</v>
      </c>
      <c r="X510" s="36"/>
      <c r="Z510" s="122"/>
    </row>
    <row r="511" spans="1:26" x14ac:dyDescent="0.2">
      <c r="A511" s="76"/>
      <c r="B511" s="24">
        <v>497</v>
      </c>
      <c r="C511" s="105" t="s">
        <v>3469</v>
      </c>
      <c r="D511" s="105" t="s">
        <v>3469</v>
      </c>
      <c r="E511" s="58" t="s">
        <v>3470</v>
      </c>
      <c r="F511" s="69" t="s">
        <v>3469</v>
      </c>
      <c r="G511" s="69" t="s">
        <v>3469</v>
      </c>
      <c r="H511" s="58" t="s">
        <v>3470</v>
      </c>
      <c r="I511" s="104" t="s">
        <v>2978</v>
      </c>
      <c r="J511" s="68" t="s">
        <v>1217</v>
      </c>
      <c r="K511" s="65"/>
      <c r="L511" s="65"/>
      <c r="M511" s="65"/>
      <c r="N511" s="65"/>
      <c r="O511" s="65"/>
      <c r="P511" s="65"/>
      <c r="Q511" s="65"/>
      <c r="R511" s="65">
        <v>5047.1590909090937</v>
      </c>
      <c r="S511" s="65">
        <v>5047.1590909090937</v>
      </c>
      <c r="T511" s="65">
        <v>5047.1590909090937</v>
      </c>
      <c r="U511" s="65">
        <v>5047.1590909090937</v>
      </c>
      <c r="V511" s="65">
        <v>5047.1590909090937</v>
      </c>
      <c r="W511" s="67">
        <f t="shared" si="6"/>
        <v>25235.79545454547</v>
      </c>
      <c r="X511" s="36"/>
      <c r="Z511" s="122"/>
    </row>
    <row r="512" spans="1:26" x14ac:dyDescent="0.2">
      <c r="A512" s="76"/>
      <c r="B512" s="24">
        <v>498</v>
      </c>
      <c r="C512" s="105" t="s">
        <v>3471</v>
      </c>
      <c r="D512" s="105" t="s">
        <v>3471</v>
      </c>
      <c r="E512" s="58" t="s">
        <v>3472</v>
      </c>
      <c r="F512" s="69" t="s">
        <v>3471</v>
      </c>
      <c r="G512" s="69" t="s">
        <v>3471</v>
      </c>
      <c r="H512" s="58" t="s">
        <v>3472</v>
      </c>
      <c r="I512" s="104" t="s">
        <v>2978</v>
      </c>
      <c r="J512" s="68" t="s">
        <v>1217</v>
      </c>
      <c r="K512" s="65"/>
      <c r="L512" s="65"/>
      <c r="M512" s="65"/>
      <c r="N512" s="65">
        <v>19413.215477122227</v>
      </c>
      <c r="O512" s="65">
        <v>19413.215477122227</v>
      </c>
      <c r="P512" s="65">
        <v>19413.215477122227</v>
      </c>
      <c r="Q512" s="65">
        <v>19413.215477122227</v>
      </c>
      <c r="R512" s="65">
        <v>19413.215477122227</v>
      </c>
      <c r="S512" s="65">
        <v>19413.215477122227</v>
      </c>
      <c r="T512" s="65">
        <v>19413.215477122227</v>
      </c>
      <c r="U512" s="65">
        <v>19413.215477122227</v>
      </c>
      <c r="V512" s="65">
        <v>19413.215477122227</v>
      </c>
      <c r="W512" s="67">
        <f t="shared" si="6"/>
        <v>174718.93929410004</v>
      </c>
      <c r="X512" s="36"/>
      <c r="Z512" s="122"/>
    </row>
    <row r="513" spans="1:26" x14ac:dyDescent="0.2">
      <c r="A513" s="76"/>
      <c r="B513" s="24">
        <v>499</v>
      </c>
      <c r="C513" s="105" t="s">
        <v>3473</v>
      </c>
      <c r="D513" s="105" t="s">
        <v>3473</v>
      </c>
      <c r="E513" s="58" t="s">
        <v>3474</v>
      </c>
      <c r="F513" s="69" t="s">
        <v>3473</v>
      </c>
      <c r="G513" s="69" t="s">
        <v>3473</v>
      </c>
      <c r="H513" s="58" t="s">
        <v>3474</v>
      </c>
      <c r="I513" s="104" t="s">
        <v>2978</v>
      </c>
      <c r="J513" s="68" t="s">
        <v>1217</v>
      </c>
      <c r="K513" s="65"/>
      <c r="L513" s="65"/>
      <c r="M513" s="65"/>
      <c r="N513" s="65"/>
      <c r="O513" s="65"/>
      <c r="P513" s="65"/>
      <c r="Q513" s="65"/>
      <c r="R513" s="65">
        <v>5769.9621212121219</v>
      </c>
      <c r="S513" s="65">
        <v>5769.9621212121219</v>
      </c>
      <c r="T513" s="65">
        <v>5769.9621212121219</v>
      </c>
      <c r="U513" s="65">
        <v>5769.9621212121219</v>
      </c>
      <c r="V513" s="65">
        <v>5769.9621212121219</v>
      </c>
      <c r="W513" s="67">
        <f t="shared" si="6"/>
        <v>28849.810606060608</v>
      </c>
      <c r="X513" s="36"/>
      <c r="Z513" s="122"/>
    </row>
    <row r="514" spans="1:26" x14ac:dyDescent="0.2">
      <c r="A514" s="76"/>
      <c r="B514" s="24">
        <v>500</v>
      </c>
      <c r="C514" s="105" t="s">
        <v>831</v>
      </c>
      <c r="D514" s="105" t="s">
        <v>1660</v>
      </c>
      <c r="E514" s="58" t="s">
        <v>832</v>
      </c>
      <c r="F514" s="69" t="s">
        <v>831</v>
      </c>
      <c r="G514" s="69" t="s">
        <v>1660</v>
      </c>
      <c r="H514" s="58" t="s">
        <v>832</v>
      </c>
      <c r="I514" s="104" t="s">
        <v>2971</v>
      </c>
      <c r="J514" s="68" t="s">
        <v>1217</v>
      </c>
      <c r="K514" s="65"/>
      <c r="L514" s="65"/>
      <c r="M514" s="65">
        <v>1000</v>
      </c>
      <c r="N514" s="65"/>
      <c r="O514" s="65">
        <v>23000</v>
      </c>
      <c r="P514" s="65"/>
      <c r="Q514" s="65"/>
      <c r="R514" s="65"/>
      <c r="S514" s="65"/>
      <c r="T514" s="65"/>
      <c r="U514" s="65">
        <v>8373.9</v>
      </c>
      <c r="V514" s="65"/>
      <c r="W514" s="67">
        <f t="shared" si="6"/>
        <v>32373.9</v>
      </c>
      <c r="X514" s="36"/>
      <c r="Z514" s="122"/>
    </row>
    <row r="515" spans="1:26" x14ac:dyDescent="0.2">
      <c r="A515" s="76"/>
      <c r="B515" s="24">
        <v>501</v>
      </c>
      <c r="C515" s="105" t="s">
        <v>823</v>
      </c>
      <c r="D515" s="105" t="s">
        <v>1656</v>
      </c>
      <c r="E515" s="58" t="s">
        <v>824</v>
      </c>
      <c r="F515" s="69" t="s">
        <v>823</v>
      </c>
      <c r="G515" s="69" t="s">
        <v>1656</v>
      </c>
      <c r="H515" s="58" t="s">
        <v>824</v>
      </c>
      <c r="I515" s="104" t="s">
        <v>2971</v>
      </c>
      <c r="J515" s="68" t="s">
        <v>1217</v>
      </c>
      <c r="K515" s="65"/>
      <c r="L515" s="65"/>
      <c r="M515" s="65">
        <v>1250</v>
      </c>
      <c r="N515" s="65"/>
      <c r="O515" s="65">
        <v>23000</v>
      </c>
      <c r="P515" s="65"/>
      <c r="Q515" s="65"/>
      <c r="R515" s="65"/>
      <c r="S515" s="65"/>
      <c r="T515" s="65"/>
      <c r="U515" s="65">
        <v>16747.8</v>
      </c>
      <c r="V515" s="65"/>
      <c r="W515" s="67">
        <f t="shared" si="6"/>
        <v>40997.800000000003</v>
      </c>
      <c r="X515" s="36"/>
      <c r="Z515" s="122"/>
    </row>
    <row r="516" spans="1:26" x14ac:dyDescent="0.2">
      <c r="A516" s="76"/>
      <c r="B516" s="24">
        <v>502</v>
      </c>
      <c r="C516" s="105" t="s">
        <v>699</v>
      </c>
      <c r="D516" s="105" t="s">
        <v>1608</v>
      </c>
      <c r="E516" s="58" t="s">
        <v>700</v>
      </c>
      <c r="F516" s="69" t="s">
        <v>699</v>
      </c>
      <c r="G516" s="69" t="s">
        <v>1608</v>
      </c>
      <c r="H516" s="58" t="s">
        <v>700</v>
      </c>
      <c r="I516" s="104" t="s">
        <v>2840</v>
      </c>
      <c r="J516" s="68" t="s">
        <v>1217</v>
      </c>
      <c r="K516" s="65"/>
      <c r="L516" s="65">
        <v>18000</v>
      </c>
      <c r="M516" s="65"/>
      <c r="N516" s="65"/>
      <c r="O516" s="65"/>
      <c r="P516" s="65"/>
      <c r="Q516" s="65">
        <v>212800</v>
      </c>
      <c r="R516" s="65">
        <v>505416</v>
      </c>
      <c r="S516" s="65">
        <v>26796.48</v>
      </c>
      <c r="T516" s="65"/>
      <c r="U516" s="65"/>
      <c r="V516" s="65"/>
      <c r="W516" s="67">
        <f t="shared" si="6"/>
        <v>763012.48</v>
      </c>
      <c r="X516" s="36"/>
      <c r="Z516" s="122"/>
    </row>
    <row r="517" spans="1:26" x14ac:dyDescent="0.2">
      <c r="A517" s="76"/>
      <c r="B517" s="24">
        <v>503</v>
      </c>
      <c r="C517" s="105" t="s">
        <v>827</v>
      </c>
      <c r="D517" s="105" t="s">
        <v>1658</v>
      </c>
      <c r="E517" s="58" t="s">
        <v>828</v>
      </c>
      <c r="F517" s="69" t="s">
        <v>827</v>
      </c>
      <c r="G517" s="69" t="s">
        <v>1658</v>
      </c>
      <c r="H517" s="58" t="s">
        <v>828</v>
      </c>
      <c r="I517" s="104" t="s">
        <v>2971</v>
      </c>
      <c r="J517" s="68" t="s">
        <v>1217</v>
      </c>
      <c r="K517" s="65"/>
      <c r="L517" s="65"/>
      <c r="M517" s="65"/>
      <c r="N517" s="65"/>
      <c r="O517" s="65">
        <v>23000</v>
      </c>
      <c r="P517" s="65"/>
      <c r="Q517" s="65"/>
      <c r="R517" s="65">
        <v>1250</v>
      </c>
      <c r="S517" s="65"/>
      <c r="T517" s="65"/>
      <c r="U517" s="65"/>
      <c r="V517" s="65"/>
      <c r="W517" s="67">
        <f t="shared" si="6"/>
        <v>24250</v>
      </c>
      <c r="X517" s="36"/>
      <c r="Z517" s="122"/>
    </row>
    <row r="518" spans="1:26" x14ac:dyDescent="0.2">
      <c r="A518" s="76"/>
      <c r="B518" s="24">
        <v>504</v>
      </c>
      <c r="C518" s="105" t="s">
        <v>715</v>
      </c>
      <c r="D518" s="105" t="s">
        <v>1615</v>
      </c>
      <c r="E518" s="58" t="s">
        <v>716</v>
      </c>
      <c r="F518" s="69" t="s">
        <v>715</v>
      </c>
      <c r="G518" s="69" t="s">
        <v>1615</v>
      </c>
      <c r="H518" s="58" t="s">
        <v>716</v>
      </c>
      <c r="I518" s="104" t="s">
        <v>2971</v>
      </c>
      <c r="J518" s="68" t="s">
        <v>1217</v>
      </c>
      <c r="K518" s="65">
        <v>750</v>
      </c>
      <c r="L518" s="65">
        <v>18000</v>
      </c>
      <c r="M518" s="65"/>
      <c r="N518" s="65"/>
      <c r="O518" s="65"/>
      <c r="P518" s="65"/>
      <c r="Q518" s="65"/>
      <c r="R518" s="65"/>
      <c r="S518" s="65">
        <v>5024.34</v>
      </c>
      <c r="T518" s="65"/>
      <c r="U518" s="65"/>
      <c r="V518" s="65"/>
      <c r="W518" s="67">
        <f t="shared" si="6"/>
        <v>23774.34</v>
      </c>
      <c r="X518" s="36"/>
      <c r="Z518" s="122"/>
    </row>
    <row r="519" spans="1:26" x14ac:dyDescent="0.2">
      <c r="A519" s="76"/>
      <c r="B519" s="24">
        <v>505</v>
      </c>
      <c r="C519" s="105" t="s">
        <v>719</v>
      </c>
      <c r="D519" s="105" t="s">
        <v>1617</v>
      </c>
      <c r="E519" s="58" t="s">
        <v>720</v>
      </c>
      <c r="F519" s="69" t="s">
        <v>719</v>
      </c>
      <c r="G519" s="69" t="s">
        <v>1617</v>
      </c>
      <c r="H519" s="58" t="s">
        <v>720</v>
      </c>
      <c r="I519" s="104" t="s">
        <v>2971</v>
      </c>
      <c r="J519" s="68" t="s">
        <v>1217</v>
      </c>
      <c r="K519" s="65"/>
      <c r="L519" s="65">
        <v>18000</v>
      </c>
      <c r="M519" s="65">
        <v>2500</v>
      </c>
      <c r="N519" s="65">
        <v>1250</v>
      </c>
      <c r="O519" s="65"/>
      <c r="P519" s="65"/>
      <c r="Q519" s="65"/>
      <c r="R519" s="65"/>
      <c r="S519" s="65"/>
      <c r="T519" s="65">
        <v>28899.86</v>
      </c>
      <c r="U519" s="65">
        <v>49814.8</v>
      </c>
      <c r="V519" s="65"/>
      <c r="W519" s="67">
        <f t="shared" si="6"/>
        <v>100464.66</v>
      </c>
      <c r="X519" s="36"/>
      <c r="Z519" s="122"/>
    </row>
    <row r="520" spans="1:26" x14ac:dyDescent="0.2">
      <c r="A520" s="76"/>
      <c r="B520" s="24">
        <v>506</v>
      </c>
      <c r="C520" s="105" t="s">
        <v>693</v>
      </c>
      <c r="D520" s="105" t="s">
        <v>1605</v>
      </c>
      <c r="E520" s="58" t="s">
        <v>694</v>
      </c>
      <c r="F520" s="69" t="s">
        <v>693</v>
      </c>
      <c r="G520" s="69" t="s">
        <v>1605</v>
      </c>
      <c r="H520" s="58" t="s">
        <v>694</v>
      </c>
      <c r="I520" s="104" t="s">
        <v>2971</v>
      </c>
      <c r="J520" s="68" t="s">
        <v>1217</v>
      </c>
      <c r="K520" s="65">
        <v>18000</v>
      </c>
      <c r="L520" s="65">
        <v>2500</v>
      </c>
      <c r="M520" s="65">
        <v>1250</v>
      </c>
      <c r="N520" s="65"/>
      <c r="O520" s="65"/>
      <c r="P520" s="65"/>
      <c r="Q520" s="65"/>
      <c r="R520" s="65"/>
      <c r="S520" s="65"/>
      <c r="T520" s="65">
        <v>41869.5</v>
      </c>
      <c r="U520" s="65"/>
      <c r="V520" s="65"/>
      <c r="W520" s="67">
        <f t="shared" si="6"/>
        <v>63619.5</v>
      </c>
      <c r="X520" s="36"/>
      <c r="Z520" s="122"/>
    </row>
    <row r="521" spans="1:26" x14ac:dyDescent="0.2">
      <c r="A521" s="76"/>
      <c r="B521" s="24">
        <v>507</v>
      </c>
      <c r="C521" s="105" t="s">
        <v>583</v>
      </c>
      <c r="D521" s="105" t="s">
        <v>1558</v>
      </c>
      <c r="E521" s="58" t="s">
        <v>584</v>
      </c>
      <c r="F521" s="69" t="s">
        <v>583</v>
      </c>
      <c r="G521" s="69" t="s">
        <v>1558</v>
      </c>
      <c r="H521" s="58" t="s">
        <v>584</v>
      </c>
      <c r="I521" s="104" t="s">
        <v>2847</v>
      </c>
      <c r="J521" s="68" t="s">
        <v>1217</v>
      </c>
      <c r="K521" s="65">
        <v>5000</v>
      </c>
      <c r="L521" s="65"/>
      <c r="M521" s="65">
        <v>286339</v>
      </c>
      <c r="N521" s="65">
        <v>100000</v>
      </c>
      <c r="O521" s="65">
        <v>7000</v>
      </c>
      <c r="P521" s="65">
        <v>221200</v>
      </c>
      <c r="Q521" s="65">
        <v>165573</v>
      </c>
      <c r="R521" s="65"/>
      <c r="S521" s="65"/>
      <c r="T521" s="65"/>
      <c r="U521" s="65"/>
      <c r="V521" s="65"/>
      <c r="W521" s="67">
        <f t="shared" si="6"/>
        <v>785112</v>
      </c>
      <c r="X521" s="36"/>
      <c r="Z521" s="122"/>
    </row>
    <row r="522" spans="1:26" x14ac:dyDescent="0.2">
      <c r="A522" s="76"/>
      <c r="B522" s="24">
        <v>508</v>
      </c>
      <c r="C522" s="105" t="s">
        <v>833</v>
      </c>
      <c r="D522" s="105" t="s">
        <v>1661</v>
      </c>
      <c r="E522" s="58" t="s">
        <v>834</v>
      </c>
      <c r="F522" s="69" t="s">
        <v>833</v>
      </c>
      <c r="G522" s="69" t="s">
        <v>1661</v>
      </c>
      <c r="H522" s="58" t="s">
        <v>834</v>
      </c>
      <c r="I522" s="104" t="s">
        <v>2971</v>
      </c>
      <c r="J522" s="68" t="s">
        <v>1217</v>
      </c>
      <c r="K522" s="65"/>
      <c r="L522" s="65"/>
      <c r="M522" s="65"/>
      <c r="N522" s="65"/>
      <c r="O522" s="65">
        <v>23000</v>
      </c>
      <c r="P522" s="65"/>
      <c r="Q522" s="65"/>
      <c r="R522" s="65">
        <v>2500</v>
      </c>
      <c r="S522" s="65">
        <v>5000</v>
      </c>
      <c r="T522" s="65">
        <v>2500</v>
      </c>
      <c r="U522" s="65"/>
      <c r="V522" s="65"/>
      <c r="W522" s="67">
        <f t="shared" si="6"/>
        <v>33000</v>
      </c>
      <c r="X522" s="36"/>
      <c r="Z522" s="122"/>
    </row>
    <row r="523" spans="1:26" x14ac:dyDescent="0.2">
      <c r="A523" s="76"/>
      <c r="B523" s="24">
        <v>509</v>
      </c>
      <c r="C523" s="105" t="s">
        <v>707</v>
      </c>
      <c r="D523" s="105" t="s">
        <v>1611</v>
      </c>
      <c r="E523" s="58" t="s">
        <v>708</v>
      </c>
      <c r="F523" s="69" t="s">
        <v>707</v>
      </c>
      <c r="G523" s="69" t="s">
        <v>1611</v>
      </c>
      <c r="H523" s="58" t="s">
        <v>708</v>
      </c>
      <c r="I523" s="104" t="s">
        <v>2971</v>
      </c>
      <c r="J523" s="68" t="s">
        <v>1217</v>
      </c>
      <c r="K523" s="65"/>
      <c r="L523" s="65">
        <v>18000</v>
      </c>
      <c r="M523" s="65"/>
      <c r="N523" s="65"/>
      <c r="O523" s="65"/>
      <c r="P523" s="65"/>
      <c r="Q523" s="65"/>
      <c r="R523" s="65"/>
      <c r="S523" s="65"/>
      <c r="T523" s="65">
        <v>20097.36</v>
      </c>
      <c r="U523" s="65"/>
      <c r="V523" s="65"/>
      <c r="W523" s="67">
        <f t="shared" si="6"/>
        <v>38097.360000000001</v>
      </c>
      <c r="X523" s="36"/>
      <c r="Z523" s="122"/>
    </row>
    <row r="524" spans="1:26" x14ac:dyDescent="0.2">
      <c r="A524" s="76"/>
      <c r="B524" s="24">
        <v>510</v>
      </c>
      <c r="C524" s="105" t="s">
        <v>695</v>
      </c>
      <c r="D524" s="105" t="s">
        <v>1606</v>
      </c>
      <c r="E524" s="58" t="s">
        <v>696</v>
      </c>
      <c r="F524" s="69" t="s">
        <v>695</v>
      </c>
      <c r="G524" s="69" t="s">
        <v>1606</v>
      </c>
      <c r="H524" s="58" t="s">
        <v>696</v>
      </c>
      <c r="I524" s="104" t="s">
        <v>2971</v>
      </c>
      <c r="J524" s="68" t="s">
        <v>1217</v>
      </c>
      <c r="K524" s="65">
        <v>18000</v>
      </c>
      <c r="L524" s="65"/>
      <c r="M524" s="65"/>
      <c r="N524" s="65"/>
      <c r="O524" s="65"/>
      <c r="P524" s="65">
        <v>13398.24</v>
      </c>
      <c r="Q524" s="65"/>
      <c r="R524" s="65"/>
      <c r="S524" s="65"/>
      <c r="T524" s="65"/>
      <c r="U524" s="65"/>
      <c r="V524" s="65"/>
      <c r="W524" s="67">
        <f t="shared" si="6"/>
        <v>31398.239999999998</v>
      </c>
      <c r="X524" s="36"/>
      <c r="Z524" s="122"/>
    </row>
    <row r="525" spans="1:26" x14ac:dyDescent="0.2">
      <c r="A525" s="76"/>
      <c r="B525" s="24">
        <v>511</v>
      </c>
      <c r="C525" s="105" t="s">
        <v>717</v>
      </c>
      <c r="D525" s="105" t="s">
        <v>1616</v>
      </c>
      <c r="E525" s="58" t="s">
        <v>718</v>
      </c>
      <c r="F525" s="69" t="s">
        <v>717</v>
      </c>
      <c r="G525" s="69" t="s">
        <v>1616</v>
      </c>
      <c r="H525" s="58" t="s">
        <v>718</v>
      </c>
      <c r="I525" s="104" t="s">
        <v>2971</v>
      </c>
      <c r="J525" s="68" t="s">
        <v>1217</v>
      </c>
      <c r="K525" s="65">
        <v>750</v>
      </c>
      <c r="L525" s="65">
        <v>18000</v>
      </c>
      <c r="M525" s="65"/>
      <c r="N525" s="65"/>
      <c r="O525" s="65"/>
      <c r="P525" s="65"/>
      <c r="Q525" s="65"/>
      <c r="R525" s="65"/>
      <c r="S525" s="65">
        <v>5024.34</v>
      </c>
      <c r="T525" s="65"/>
      <c r="U525" s="65"/>
      <c r="V525" s="65"/>
      <c r="W525" s="67">
        <f t="shared" si="6"/>
        <v>23774.34</v>
      </c>
      <c r="X525" s="36"/>
      <c r="Z525" s="122"/>
    </row>
    <row r="526" spans="1:26" x14ac:dyDescent="0.2">
      <c r="A526" s="76"/>
      <c r="B526" s="24">
        <v>512</v>
      </c>
      <c r="C526" s="105" t="s">
        <v>705</v>
      </c>
      <c r="D526" s="105" t="s">
        <v>1610</v>
      </c>
      <c r="E526" s="58" t="s">
        <v>706</v>
      </c>
      <c r="F526" s="69" t="s">
        <v>705</v>
      </c>
      <c r="G526" s="69" t="s">
        <v>1610</v>
      </c>
      <c r="H526" s="58" t="s">
        <v>706</v>
      </c>
      <c r="I526" s="104" t="s">
        <v>2840</v>
      </c>
      <c r="J526" s="68" t="s">
        <v>1217</v>
      </c>
      <c r="K526" s="65"/>
      <c r="L526" s="65">
        <v>18000</v>
      </c>
      <c r="M526" s="65"/>
      <c r="N526" s="65"/>
      <c r="O526" s="65"/>
      <c r="P526" s="65"/>
      <c r="Q526" s="65"/>
      <c r="R526" s="65">
        <v>140000</v>
      </c>
      <c r="S526" s="65">
        <v>393701.76</v>
      </c>
      <c r="T526" s="65"/>
      <c r="U526" s="65"/>
      <c r="V526" s="65"/>
      <c r="W526" s="67">
        <f t="shared" si="6"/>
        <v>551701.76000000001</v>
      </c>
      <c r="X526" s="36"/>
      <c r="Z526" s="122"/>
    </row>
    <row r="527" spans="1:26" x14ac:dyDescent="0.2">
      <c r="A527" s="76"/>
      <c r="B527" s="24">
        <v>513</v>
      </c>
      <c r="C527" s="105" t="s">
        <v>825</v>
      </c>
      <c r="D527" s="105" t="s">
        <v>1657</v>
      </c>
      <c r="E527" s="58" t="s">
        <v>826</v>
      </c>
      <c r="F527" s="69" t="s">
        <v>825</v>
      </c>
      <c r="G527" s="69" t="s">
        <v>1657</v>
      </c>
      <c r="H527" s="58" t="s">
        <v>826</v>
      </c>
      <c r="I527" s="104" t="s">
        <v>2971</v>
      </c>
      <c r="J527" s="68" t="s">
        <v>1217</v>
      </c>
      <c r="K527" s="65"/>
      <c r="L527" s="65"/>
      <c r="M527" s="65"/>
      <c r="N527" s="65"/>
      <c r="O527" s="65">
        <v>23000</v>
      </c>
      <c r="P527" s="65">
        <v>2500</v>
      </c>
      <c r="Q527" s="65">
        <v>1000</v>
      </c>
      <c r="R527" s="65"/>
      <c r="S527" s="65"/>
      <c r="T527" s="65"/>
      <c r="U527" s="65"/>
      <c r="V527" s="65"/>
      <c r="W527" s="67">
        <f t="shared" si="6"/>
        <v>26500</v>
      </c>
      <c r="X527" s="36"/>
      <c r="Z527" s="122"/>
    </row>
    <row r="528" spans="1:26" x14ac:dyDescent="0.2">
      <c r="A528" s="76"/>
      <c r="B528" s="24">
        <v>514</v>
      </c>
      <c r="C528" s="105" t="s">
        <v>837</v>
      </c>
      <c r="D528" s="105" t="s">
        <v>1663</v>
      </c>
      <c r="E528" s="58" t="s">
        <v>838</v>
      </c>
      <c r="F528" s="69" t="s">
        <v>837</v>
      </c>
      <c r="G528" s="69" t="s">
        <v>1663</v>
      </c>
      <c r="H528" s="58" t="s">
        <v>838</v>
      </c>
      <c r="I528" s="104" t="s">
        <v>2971</v>
      </c>
      <c r="J528" s="68" t="s">
        <v>1217</v>
      </c>
      <c r="K528" s="65"/>
      <c r="L528" s="65"/>
      <c r="M528" s="65"/>
      <c r="N528" s="65">
        <v>500</v>
      </c>
      <c r="O528" s="65"/>
      <c r="P528" s="65"/>
      <c r="Q528" s="65"/>
      <c r="R528" s="65"/>
      <c r="S528" s="65"/>
      <c r="T528" s="65"/>
      <c r="U528" s="65"/>
      <c r="V528" s="65"/>
      <c r="W528" s="67">
        <f t="shared" si="6"/>
        <v>500</v>
      </c>
      <c r="X528" s="36"/>
      <c r="Z528" s="122"/>
    </row>
    <row r="529" spans="1:26" x14ac:dyDescent="0.2">
      <c r="A529" s="76"/>
      <c r="B529" s="24">
        <v>515</v>
      </c>
      <c r="C529" s="105" t="s">
        <v>829</v>
      </c>
      <c r="D529" s="105" t="s">
        <v>1659</v>
      </c>
      <c r="E529" s="58" t="s">
        <v>830</v>
      </c>
      <c r="F529" s="69" t="s">
        <v>829</v>
      </c>
      <c r="G529" s="69" t="s">
        <v>1659</v>
      </c>
      <c r="H529" s="58" t="s">
        <v>830</v>
      </c>
      <c r="I529" s="104" t="s">
        <v>2971</v>
      </c>
      <c r="J529" s="68" t="s">
        <v>1217</v>
      </c>
      <c r="K529" s="65"/>
      <c r="L529" s="65"/>
      <c r="M529" s="65"/>
      <c r="N529" s="65"/>
      <c r="O529" s="65">
        <v>23000</v>
      </c>
      <c r="P529" s="65"/>
      <c r="Q529" s="65"/>
      <c r="R529" s="65"/>
      <c r="S529" s="65">
        <v>2500</v>
      </c>
      <c r="T529" s="65">
        <v>1000</v>
      </c>
      <c r="U529" s="65"/>
      <c r="V529" s="65"/>
      <c r="W529" s="67">
        <f t="shared" si="6"/>
        <v>26500</v>
      </c>
      <c r="X529" s="36"/>
      <c r="Z529" s="122"/>
    </row>
    <row r="530" spans="1:26" x14ac:dyDescent="0.2">
      <c r="A530" s="76"/>
      <c r="B530" s="24">
        <v>516</v>
      </c>
      <c r="C530" s="105" t="s">
        <v>821</v>
      </c>
      <c r="D530" s="105" t="s">
        <v>1662</v>
      </c>
      <c r="E530" s="58" t="s">
        <v>836</v>
      </c>
      <c r="F530" s="69" t="s">
        <v>821</v>
      </c>
      <c r="G530" s="69" t="s">
        <v>1662</v>
      </c>
      <c r="H530" s="58" t="s">
        <v>836</v>
      </c>
      <c r="I530" s="104" t="s">
        <v>2873</v>
      </c>
      <c r="J530" s="68" t="s">
        <v>1217</v>
      </c>
      <c r="K530" s="65"/>
      <c r="L530" s="65"/>
      <c r="M530" s="65"/>
      <c r="N530" s="65"/>
      <c r="O530" s="65">
        <v>23000</v>
      </c>
      <c r="P530" s="65">
        <v>1000</v>
      </c>
      <c r="Q530" s="65"/>
      <c r="R530" s="65"/>
      <c r="S530" s="65"/>
      <c r="T530" s="65"/>
      <c r="U530" s="65"/>
      <c r="V530" s="65"/>
      <c r="W530" s="67">
        <f t="shared" si="6"/>
        <v>24000</v>
      </c>
      <c r="X530" s="36"/>
      <c r="Z530" s="122"/>
    </row>
    <row r="531" spans="1:26" x14ac:dyDescent="0.2">
      <c r="A531" s="76"/>
      <c r="B531" s="24">
        <v>517</v>
      </c>
      <c r="C531" s="105" t="s">
        <v>697</v>
      </c>
      <c r="D531" s="105" t="s">
        <v>1607</v>
      </c>
      <c r="E531" s="58" t="s">
        <v>698</v>
      </c>
      <c r="F531" s="69" t="s">
        <v>697</v>
      </c>
      <c r="G531" s="69" t="s">
        <v>1607</v>
      </c>
      <c r="H531" s="58" t="s">
        <v>698</v>
      </c>
      <c r="I531" s="104" t="s">
        <v>2971</v>
      </c>
      <c r="J531" s="68" t="s">
        <v>1217</v>
      </c>
      <c r="K531" s="65"/>
      <c r="L531" s="65">
        <v>18000</v>
      </c>
      <c r="M531" s="65"/>
      <c r="N531" s="65"/>
      <c r="O531" s="65"/>
      <c r="P531" s="65"/>
      <c r="Q531" s="65"/>
      <c r="R531" s="65"/>
      <c r="S531" s="65"/>
      <c r="T531" s="65"/>
      <c r="U531" s="65">
        <v>29114.44</v>
      </c>
      <c r="V531" s="65"/>
      <c r="W531" s="67">
        <f t="shared" si="6"/>
        <v>47114.44</v>
      </c>
      <c r="X531" s="36"/>
      <c r="Z531" s="122"/>
    </row>
    <row r="532" spans="1:26" x14ac:dyDescent="0.2">
      <c r="A532" s="76"/>
      <c r="B532" s="24">
        <v>518</v>
      </c>
      <c r="C532" s="105" t="s">
        <v>709</v>
      </c>
      <c r="D532" s="105" t="s">
        <v>1612</v>
      </c>
      <c r="E532" s="58" t="s">
        <v>710</v>
      </c>
      <c r="F532" s="69" t="s">
        <v>709</v>
      </c>
      <c r="G532" s="69" t="s">
        <v>1612</v>
      </c>
      <c r="H532" s="58" t="s">
        <v>710</v>
      </c>
      <c r="I532" s="104" t="s">
        <v>2971</v>
      </c>
      <c r="J532" s="68" t="s">
        <v>1217</v>
      </c>
      <c r="K532" s="65"/>
      <c r="L532" s="65">
        <v>18000</v>
      </c>
      <c r="M532" s="65">
        <v>1250</v>
      </c>
      <c r="N532" s="65"/>
      <c r="O532" s="65"/>
      <c r="P532" s="65"/>
      <c r="Q532" s="65"/>
      <c r="R532" s="65"/>
      <c r="S532" s="65"/>
      <c r="T532" s="65"/>
      <c r="U532" s="65">
        <v>15073.02</v>
      </c>
      <c r="V532" s="65"/>
      <c r="W532" s="67">
        <f t="shared" si="6"/>
        <v>34323.020000000004</v>
      </c>
      <c r="X532" s="36"/>
      <c r="Z532" s="122"/>
    </row>
    <row r="533" spans="1:26" x14ac:dyDescent="0.2">
      <c r="A533" s="76"/>
      <c r="B533" s="24">
        <v>519</v>
      </c>
      <c r="C533" s="105" t="s">
        <v>711</v>
      </c>
      <c r="D533" s="105" t="s">
        <v>1613</v>
      </c>
      <c r="E533" s="58" t="s">
        <v>712</v>
      </c>
      <c r="F533" s="69" t="s">
        <v>711</v>
      </c>
      <c r="G533" s="69" t="s">
        <v>1613</v>
      </c>
      <c r="H533" s="58" t="s">
        <v>712</v>
      </c>
      <c r="I533" s="104" t="s">
        <v>2971</v>
      </c>
      <c r="J533" s="68" t="s">
        <v>1217</v>
      </c>
      <c r="K533" s="65"/>
      <c r="L533" s="65">
        <v>18000</v>
      </c>
      <c r="M533" s="65"/>
      <c r="N533" s="65"/>
      <c r="O533" s="65"/>
      <c r="P533" s="65">
        <v>41019.94</v>
      </c>
      <c r="Q533" s="65">
        <v>1000</v>
      </c>
      <c r="R533" s="65"/>
      <c r="S533" s="65"/>
      <c r="T533" s="65"/>
      <c r="U533" s="65"/>
      <c r="V533" s="65"/>
      <c r="W533" s="67">
        <f t="shared" si="6"/>
        <v>60019.94</v>
      </c>
      <c r="X533" s="36"/>
      <c r="Z533" s="122"/>
    </row>
    <row r="534" spans="1:26" x14ac:dyDescent="0.2">
      <c r="A534" s="76"/>
      <c r="B534" s="24">
        <v>520</v>
      </c>
      <c r="C534" s="105" t="s">
        <v>701</v>
      </c>
      <c r="D534" s="105" t="s">
        <v>1609</v>
      </c>
      <c r="E534" s="58" t="s">
        <v>702</v>
      </c>
      <c r="F534" s="69" t="s">
        <v>701</v>
      </c>
      <c r="G534" s="69" t="s">
        <v>1609</v>
      </c>
      <c r="H534" s="58" t="s">
        <v>702</v>
      </c>
      <c r="I534" s="104" t="s">
        <v>2971</v>
      </c>
      <c r="J534" s="68" t="s">
        <v>1217</v>
      </c>
      <c r="K534" s="65"/>
      <c r="L534" s="65">
        <v>18000</v>
      </c>
      <c r="M534" s="65"/>
      <c r="N534" s="65"/>
      <c r="O534" s="65"/>
      <c r="P534" s="65"/>
      <c r="Q534" s="65"/>
      <c r="R534" s="65"/>
      <c r="S534" s="65"/>
      <c r="T534" s="65"/>
      <c r="U534" s="65"/>
      <c r="V534" s="65">
        <v>120000</v>
      </c>
      <c r="W534" s="67">
        <f t="shared" si="6"/>
        <v>138000</v>
      </c>
      <c r="X534" s="36"/>
      <c r="Z534" s="122"/>
    </row>
    <row r="535" spans="1:26" x14ac:dyDescent="0.2">
      <c r="A535" s="76"/>
      <c r="B535" s="24">
        <v>521</v>
      </c>
      <c r="C535" s="105" t="s">
        <v>721</v>
      </c>
      <c r="D535" s="105" t="s">
        <v>1618</v>
      </c>
      <c r="E535" s="58" t="s">
        <v>722</v>
      </c>
      <c r="F535" s="69" t="s">
        <v>721</v>
      </c>
      <c r="G535" s="69" t="s">
        <v>1618</v>
      </c>
      <c r="H535" s="58" t="s">
        <v>722</v>
      </c>
      <c r="I535" s="104" t="s">
        <v>2971</v>
      </c>
      <c r="J535" s="68" t="s">
        <v>1217</v>
      </c>
      <c r="K535" s="65"/>
      <c r="L535" s="65">
        <v>18000</v>
      </c>
      <c r="M535" s="65">
        <v>750</v>
      </c>
      <c r="N535" s="65"/>
      <c r="O535" s="65"/>
      <c r="P535" s="65"/>
      <c r="Q535" s="65"/>
      <c r="R535" s="65"/>
      <c r="S535" s="65"/>
      <c r="T535" s="65"/>
      <c r="U535" s="65">
        <v>5024.34</v>
      </c>
      <c r="V535" s="65"/>
      <c r="W535" s="67">
        <f t="shared" si="6"/>
        <v>23774.34</v>
      </c>
      <c r="X535" s="36"/>
      <c r="Z535" s="122"/>
    </row>
    <row r="536" spans="1:26" x14ac:dyDescent="0.2">
      <c r="A536" s="76"/>
      <c r="B536" s="24">
        <v>522</v>
      </c>
      <c r="C536" s="105" t="s">
        <v>723</v>
      </c>
      <c r="D536" s="105" t="s">
        <v>1619</v>
      </c>
      <c r="E536" s="58" t="s">
        <v>724</v>
      </c>
      <c r="F536" s="69" t="s">
        <v>723</v>
      </c>
      <c r="G536" s="69" t="s">
        <v>1619</v>
      </c>
      <c r="H536" s="58" t="s">
        <v>724</v>
      </c>
      <c r="I536" s="104" t="s">
        <v>2971</v>
      </c>
      <c r="J536" s="68" t="s">
        <v>1217</v>
      </c>
      <c r="K536" s="65"/>
      <c r="L536" s="65">
        <v>18000</v>
      </c>
      <c r="M536" s="65"/>
      <c r="N536" s="65">
        <v>2500</v>
      </c>
      <c r="O536" s="65">
        <v>1000</v>
      </c>
      <c r="P536" s="65"/>
      <c r="Q536" s="65"/>
      <c r="R536" s="65"/>
      <c r="S536" s="65"/>
      <c r="T536" s="65"/>
      <c r="U536" s="65"/>
      <c r="V536" s="65"/>
      <c r="W536" s="67">
        <f t="shared" si="6"/>
        <v>21500</v>
      </c>
      <c r="X536" s="36"/>
      <c r="Z536" s="122"/>
    </row>
    <row r="537" spans="1:26" x14ac:dyDescent="0.2">
      <c r="A537" s="76"/>
      <c r="B537" s="24">
        <v>523</v>
      </c>
      <c r="C537" s="105" t="s">
        <v>713</v>
      </c>
      <c r="D537" s="105" t="s">
        <v>1614</v>
      </c>
      <c r="E537" s="58" t="s">
        <v>714</v>
      </c>
      <c r="F537" s="69" t="s">
        <v>713</v>
      </c>
      <c r="G537" s="69" t="s">
        <v>1614</v>
      </c>
      <c r="H537" s="58" t="s">
        <v>714</v>
      </c>
      <c r="I537" s="104" t="s">
        <v>2971</v>
      </c>
      <c r="J537" s="68" t="s">
        <v>1217</v>
      </c>
      <c r="K537" s="65"/>
      <c r="L537" s="65">
        <v>18000</v>
      </c>
      <c r="M537" s="65"/>
      <c r="N537" s="65"/>
      <c r="O537" s="65"/>
      <c r="P537" s="65"/>
      <c r="Q537" s="65"/>
      <c r="R537" s="65">
        <v>24272.14</v>
      </c>
      <c r="S537" s="65">
        <v>1000</v>
      </c>
      <c r="T537" s="65"/>
      <c r="U537" s="65"/>
      <c r="V537" s="65"/>
      <c r="W537" s="67">
        <f t="shared" si="6"/>
        <v>43272.14</v>
      </c>
      <c r="X537" s="36"/>
      <c r="Z537" s="122"/>
    </row>
    <row r="538" spans="1:26" x14ac:dyDescent="0.2">
      <c r="A538" s="76"/>
      <c r="B538" s="24">
        <v>524</v>
      </c>
      <c r="C538" s="105" t="s">
        <v>789</v>
      </c>
      <c r="D538" s="105" t="s">
        <v>1644</v>
      </c>
      <c r="E538" s="58" t="s">
        <v>790</v>
      </c>
      <c r="F538" s="69" t="s">
        <v>789</v>
      </c>
      <c r="G538" s="69" t="s">
        <v>1644</v>
      </c>
      <c r="H538" s="58" t="s">
        <v>790</v>
      </c>
      <c r="I538" s="104" t="s">
        <v>2971</v>
      </c>
      <c r="J538" s="68" t="s">
        <v>1217</v>
      </c>
      <c r="K538" s="65"/>
      <c r="L538" s="65"/>
      <c r="M538" s="65"/>
      <c r="N538" s="65">
        <v>20000</v>
      </c>
      <c r="O538" s="65">
        <v>1250</v>
      </c>
      <c r="P538" s="65"/>
      <c r="Q538" s="65"/>
      <c r="R538" s="65"/>
      <c r="S538" s="65"/>
      <c r="T538" s="65"/>
      <c r="U538" s="65"/>
      <c r="V538" s="65"/>
      <c r="W538" s="67">
        <f t="shared" si="6"/>
        <v>21250</v>
      </c>
      <c r="X538" s="36"/>
      <c r="Z538" s="122"/>
    </row>
    <row r="539" spans="1:26" x14ac:dyDescent="0.2">
      <c r="A539" s="76"/>
      <c r="B539" s="24">
        <v>525</v>
      </c>
      <c r="C539" s="105" t="s">
        <v>739</v>
      </c>
      <c r="D539" s="105" t="s">
        <v>1625</v>
      </c>
      <c r="E539" s="58" t="s">
        <v>740</v>
      </c>
      <c r="F539" s="69" t="s">
        <v>739</v>
      </c>
      <c r="G539" s="69" t="s">
        <v>1625</v>
      </c>
      <c r="H539" s="58" t="s">
        <v>740</v>
      </c>
      <c r="I539" s="104" t="s">
        <v>2971</v>
      </c>
      <c r="J539" s="68" t="s">
        <v>1217</v>
      </c>
      <c r="K539" s="65">
        <v>1250</v>
      </c>
      <c r="L539" s="65"/>
      <c r="M539" s="65">
        <v>20000</v>
      </c>
      <c r="N539" s="65"/>
      <c r="O539" s="65"/>
      <c r="P539" s="65"/>
      <c r="Q539" s="65"/>
      <c r="R539" s="65"/>
      <c r="S539" s="65">
        <v>10048.86</v>
      </c>
      <c r="T539" s="65"/>
      <c r="U539" s="65"/>
      <c r="V539" s="65"/>
      <c r="W539" s="67">
        <f t="shared" si="6"/>
        <v>31298.86</v>
      </c>
      <c r="X539" s="36"/>
      <c r="Z539" s="122"/>
    </row>
    <row r="540" spans="1:26" x14ac:dyDescent="0.2">
      <c r="A540" s="76"/>
      <c r="B540" s="24">
        <v>526</v>
      </c>
      <c r="C540" s="105" t="s">
        <v>691</v>
      </c>
      <c r="D540" s="105" t="s">
        <v>1604</v>
      </c>
      <c r="E540" s="58" t="s">
        <v>692</v>
      </c>
      <c r="F540" s="69" t="s">
        <v>691</v>
      </c>
      <c r="G540" s="69" t="s">
        <v>1604</v>
      </c>
      <c r="H540" s="58" t="s">
        <v>692</v>
      </c>
      <c r="I540" s="104" t="s">
        <v>2971</v>
      </c>
      <c r="J540" s="68" t="s">
        <v>1217</v>
      </c>
      <c r="K540" s="65">
        <v>18000</v>
      </c>
      <c r="L540" s="65"/>
      <c r="M540" s="65"/>
      <c r="N540" s="65"/>
      <c r="O540" s="65"/>
      <c r="P540" s="65"/>
      <c r="Q540" s="65"/>
      <c r="R540" s="65"/>
      <c r="S540" s="65"/>
      <c r="T540" s="65"/>
      <c r="U540" s="65">
        <v>16747.8</v>
      </c>
      <c r="V540" s="65"/>
      <c r="W540" s="67">
        <f t="shared" si="6"/>
        <v>34747.800000000003</v>
      </c>
      <c r="X540" s="36"/>
      <c r="Z540" s="122"/>
    </row>
    <row r="541" spans="1:26" x14ac:dyDescent="0.2">
      <c r="A541" s="76"/>
      <c r="B541" s="24">
        <v>527</v>
      </c>
      <c r="C541" s="105" t="s">
        <v>617</v>
      </c>
      <c r="D541" s="105" t="s">
        <v>1574</v>
      </c>
      <c r="E541" s="58" t="s">
        <v>618</v>
      </c>
      <c r="F541" s="69" t="s">
        <v>617</v>
      </c>
      <c r="G541" s="69" t="s">
        <v>1574</v>
      </c>
      <c r="H541" s="58" t="s">
        <v>618</v>
      </c>
      <c r="I541" s="104" t="s">
        <v>2847</v>
      </c>
      <c r="J541" s="68" t="s">
        <v>1217</v>
      </c>
      <c r="K541" s="65"/>
      <c r="L541" s="65">
        <v>8000</v>
      </c>
      <c r="M541" s="65"/>
      <c r="N541" s="65">
        <v>92400</v>
      </c>
      <c r="O541" s="65">
        <v>228162</v>
      </c>
      <c r="P541" s="65"/>
      <c r="Q541" s="65"/>
      <c r="R541" s="65"/>
      <c r="S541" s="65"/>
      <c r="T541" s="65"/>
      <c r="U541" s="65"/>
      <c r="V541" s="65"/>
      <c r="W541" s="67">
        <f t="shared" si="6"/>
        <v>328562</v>
      </c>
      <c r="X541" s="36"/>
      <c r="Z541" s="122"/>
    </row>
    <row r="542" spans="1:26" x14ac:dyDescent="0.2">
      <c r="A542" s="76"/>
      <c r="B542" s="24">
        <v>528</v>
      </c>
      <c r="C542" s="105" t="s">
        <v>733</v>
      </c>
      <c r="D542" s="105" t="s">
        <v>1622</v>
      </c>
      <c r="E542" s="58" t="s">
        <v>734</v>
      </c>
      <c r="F542" s="69" t="s">
        <v>733</v>
      </c>
      <c r="G542" s="69" t="s">
        <v>1622</v>
      </c>
      <c r="H542" s="58" t="s">
        <v>734</v>
      </c>
      <c r="I542" s="104" t="s">
        <v>2971</v>
      </c>
      <c r="J542" s="68" t="s">
        <v>1217</v>
      </c>
      <c r="K542" s="65">
        <v>5000</v>
      </c>
      <c r="L542" s="65">
        <v>2500</v>
      </c>
      <c r="M542" s="65">
        <v>20000</v>
      </c>
      <c r="N542" s="65"/>
      <c r="O542" s="65"/>
      <c r="P542" s="65"/>
      <c r="Q542" s="65"/>
      <c r="R542" s="65"/>
      <c r="S542" s="65"/>
      <c r="T542" s="65"/>
      <c r="U542" s="65"/>
      <c r="V542" s="65"/>
      <c r="W542" s="67">
        <f t="shared" si="6"/>
        <v>27500</v>
      </c>
      <c r="X542" s="36"/>
      <c r="Z542" s="122"/>
    </row>
    <row r="543" spans="1:26" x14ac:dyDescent="0.2">
      <c r="A543" s="76"/>
      <c r="B543" s="24">
        <v>529</v>
      </c>
      <c r="C543" s="105" t="s">
        <v>779</v>
      </c>
      <c r="D543" s="105" t="s">
        <v>1647</v>
      </c>
      <c r="E543" s="58" t="s">
        <v>798</v>
      </c>
      <c r="F543" s="69" t="s">
        <v>779</v>
      </c>
      <c r="G543" s="69" t="s">
        <v>1647</v>
      </c>
      <c r="H543" s="58" t="s">
        <v>798</v>
      </c>
      <c r="I543" s="104" t="s">
        <v>2995</v>
      </c>
      <c r="J543" s="68" t="s">
        <v>1217</v>
      </c>
      <c r="K543" s="65"/>
      <c r="L543" s="65"/>
      <c r="M543" s="65"/>
      <c r="N543" s="65">
        <v>20000</v>
      </c>
      <c r="O543" s="65">
        <v>2500</v>
      </c>
      <c r="P543" s="65">
        <v>1000</v>
      </c>
      <c r="Q543" s="65"/>
      <c r="R543" s="65"/>
      <c r="S543" s="65"/>
      <c r="T543" s="65"/>
      <c r="U543" s="65"/>
      <c r="V543" s="65"/>
      <c r="W543" s="67">
        <f t="shared" ref="W543:W606" si="7">SUM(K543:V543)</f>
        <v>23500</v>
      </c>
      <c r="X543" s="36"/>
      <c r="Z543" s="122"/>
    </row>
    <row r="544" spans="1:26" x14ac:dyDescent="0.2">
      <c r="A544" s="76"/>
      <c r="B544" s="24">
        <v>530</v>
      </c>
      <c r="C544" s="105" t="s">
        <v>767</v>
      </c>
      <c r="D544" s="105" t="s">
        <v>1639</v>
      </c>
      <c r="E544" s="58" t="s">
        <v>768</v>
      </c>
      <c r="F544" s="69" t="s">
        <v>767</v>
      </c>
      <c r="G544" s="69" t="s">
        <v>1639</v>
      </c>
      <c r="H544" s="58" t="s">
        <v>768</v>
      </c>
      <c r="I544" s="104" t="s">
        <v>2971</v>
      </c>
      <c r="J544" s="68" t="s">
        <v>1217</v>
      </c>
      <c r="K544" s="65"/>
      <c r="L544" s="65"/>
      <c r="M544" s="65"/>
      <c r="N544" s="65">
        <v>20000</v>
      </c>
      <c r="O544" s="65"/>
      <c r="P544" s="65">
        <v>2500</v>
      </c>
      <c r="Q544" s="65"/>
      <c r="R544" s="65"/>
      <c r="S544" s="65"/>
      <c r="T544" s="65"/>
      <c r="U544" s="65"/>
      <c r="V544" s="65"/>
      <c r="W544" s="67">
        <f t="shared" si="7"/>
        <v>22500</v>
      </c>
      <c r="X544" s="36"/>
      <c r="Z544" s="122"/>
    </row>
    <row r="545" spans="1:26" x14ac:dyDescent="0.2">
      <c r="A545" s="76"/>
      <c r="B545" s="24">
        <v>531</v>
      </c>
      <c r="C545" s="105" t="s">
        <v>753</v>
      </c>
      <c r="D545" s="105" t="s">
        <v>1631</v>
      </c>
      <c r="E545" s="58" t="s">
        <v>754</v>
      </c>
      <c r="F545" s="69" t="s">
        <v>753</v>
      </c>
      <c r="G545" s="69" t="s">
        <v>1631</v>
      </c>
      <c r="H545" s="58" t="s">
        <v>754</v>
      </c>
      <c r="I545" s="104" t="s">
        <v>2971</v>
      </c>
      <c r="J545" s="68" t="s">
        <v>1217</v>
      </c>
      <c r="K545" s="65"/>
      <c r="L545" s="65"/>
      <c r="M545" s="65">
        <v>20000</v>
      </c>
      <c r="N545" s="65"/>
      <c r="O545" s="65"/>
      <c r="P545" s="65"/>
      <c r="Q545" s="65">
        <v>85000</v>
      </c>
      <c r="R545" s="65">
        <v>92750</v>
      </c>
      <c r="S545" s="65">
        <v>1000</v>
      </c>
      <c r="T545" s="65"/>
      <c r="U545" s="65"/>
      <c r="V545" s="65"/>
      <c r="W545" s="67">
        <f t="shared" si="7"/>
        <v>198750</v>
      </c>
      <c r="X545" s="36"/>
      <c r="Z545" s="122"/>
    </row>
    <row r="546" spans="1:26" x14ac:dyDescent="0.2">
      <c r="A546" s="76"/>
      <c r="B546" s="24">
        <v>532</v>
      </c>
      <c r="C546" s="105" t="s">
        <v>811</v>
      </c>
      <c r="D546" s="105" t="s">
        <v>1653</v>
      </c>
      <c r="E546" s="58" t="s">
        <v>812</v>
      </c>
      <c r="F546" s="69" t="s">
        <v>811</v>
      </c>
      <c r="G546" s="69" t="s">
        <v>1653</v>
      </c>
      <c r="H546" s="58" t="s">
        <v>812</v>
      </c>
      <c r="I546" s="104" t="s">
        <v>2971</v>
      </c>
      <c r="J546" s="68" t="s">
        <v>1217</v>
      </c>
      <c r="K546" s="65">
        <v>500</v>
      </c>
      <c r="L546" s="65"/>
      <c r="M546" s="65"/>
      <c r="N546" s="65"/>
      <c r="O546" s="65">
        <v>23000</v>
      </c>
      <c r="P546" s="65"/>
      <c r="Q546" s="65"/>
      <c r="R546" s="65"/>
      <c r="S546" s="65">
        <v>3349.56</v>
      </c>
      <c r="T546" s="65"/>
      <c r="U546" s="65"/>
      <c r="V546" s="65"/>
      <c r="W546" s="67">
        <f t="shared" si="7"/>
        <v>26849.56</v>
      </c>
      <c r="X546" s="36"/>
      <c r="Z546" s="122"/>
    </row>
    <row r="547" spans="1:26" x14ac:dyDescent="0.2">
      <c r="A547" s="76"/>
      <c r="B547" s="24">
        <v>533</v>
      </c>
      <c r="C547" s="105" t="s">
        <v>795</v>
      </c>
      <c r="D547" s="105" t="s">
        <v>1646</v>
      </c>
      <c r="E547" s="58" t="s">
        <v>796</v>
      </c>
      <c r="F547" s="69" t="s">
        <v>795</v>
      </c>
      <c r="G547" s="69" t="s">
        <v>1646</v>
      </c>
      <c r="H547" s="58" t="s">
        <v>796</v>
      </c>
      <c r="I547" s="104" t="s">
        <v>2971</v>
      </c>
      <c r="J547" s="68" t="s">
        <v>1217</v>
      </c>
      <c r="K547" s="65"/>
      <c r="L547" s="65"/>
      <c r="M547" s="65"/>
      <c r="N547" s="65">
        <v>20000</v>
      </c>
      <c r="O547" s="65"/>
      <c r="P547" s="65"/>
      <c r="Q547" s="65"/>
      <c r="R547" s="65"/>
      <c r="S547" s="65"/>
      <c r="T547" s="65"/>
      <c r="U547" s="65"/>
      <c r="V547" s="65"/>
      <c r="W547" s="67">
        <f t="shared" si="7"/>
        <v>20000</v>
      </c>
      <c r="X547" s="36"/>
      <c r="Z547" s="122"/>
    </row>
    <row r="548" spans="1:26" x14ac:dyDescent="0.2">
      <c r="A548" s="76"/>
      <c r="B548" s="24">
        <v>534</v>
      </c>
      <c r="C548" s="105" t="s">
        <v>737</v>
      </c>
      <c r="D548" s="105" t="s">
        <v>1624</v>
      </c>
      <c r="E548" s="58" t="s">
        <v>738</v>
      </c>
      <c r="F548" s="69" t="s">
        <v>737</v>
      </c>
      <c r="G548" s="69" t="s">
        <v>1624</v>
      </c>
      <c r="H548" s="58" t="s">
        <v>738</v>
      </c>
      <c r="I548" s="104" t="s">
        <v>2971</v>
      </c>
      <c r="J548" s="68" t="s">
        <v>1217</v>
      </c>
      <c r="K548" s="65"/>
      <c r="L548" s="65"/>
      <c r="M548" s="65">
        <v>20000</v>
      </c>
      <c r="N548" s="65"/>
      <c r="O548" s="65"/>
      <c r="P548" s="65">
        <v>2500</v>
      </c>
      <c r="Q548" s="65">
        <v>1000</v>
      </c>
      <c r="R548" s="65"/>
      <c r="S548" s="65"/>
      <c r="T548" s="65"/>
      <c r="U548" s="65"/>
      <c r="V548" s="65"/>
      <c r="W548" s="67">
        <f t="shared" si="7"/>
        <v>23500</v>
      </c>
      <c r="X548" s="36"/>
      <c r="Z548" s="122"/>
    </row>
    <row r="549" spans="1:26" x14ac:dyDescent="0.2">
      <c r="A549" s="76"/>
      <c r="B549" s="24">
        <v>535</v>
      </c>
      <c r="C549" s="105" t="s">
        <v>747</v>
      </c>
      <c r="D549" s="105" t="s">
        <v>1629</v>
      </c>
      <c r="E549" s="58" t="s">
        <v>748</v>
      </c>
      <c r="F549" s="69" t="s">
        <v>747</v>
      </c>
      <c r="G549" s="69" t="s">
        <v>1629</v>
      </c>
      <c r="H549" s="58" t="s">
        <v>748</v>
      </c>
      <c r="I549" s="104" t="s">
        <v>2971</v>
      </c>
      <c r="J549" s="68" t="s">
        <v>1217</v>
      </c>
      <c r="K549" s="65"/>
      <c r="L549" s="65"/>
      <c r="M549" s="65">
        <v>20000</v>
      </c>
      <c r="N549" s="65"/>
      <c r="O549" s="65"/>
      <c r="P549" s="65"/>
      <c r="Q549" s="65">
        <v>12973.46</v>
      </c>
      <c r="R549" s="65"/>
      <c r="S549" s="65"/>
      <c r="T549" s="65"/>
      <c r="U549" s="65"/>
      <c r="V549" s="65"/>
      <c r="W549" s="67">
        <f t="shared" si="7"/>
        <v>32973.46</v>
      </c>
      <c r="X549" s="36"/>
      <c r="Z549" s="122"/>
    </row>
    <row r="550" spans="1:26" x14ac:dyDescent="0.2">
      <c r="A550" s="76"/>
      <c r="B550" s="24">
        <v>536</v>
      </c>
      <c r="C550" s="105" t="s">
        <v>751</v>
      </c>
      <c r="D550" s="105" t="s">
        <v>1630</v>
      </c>
      <c r="E550" s="58" t="s">
        <v>752</v>
      </c>
      <c r="F550" s="69" t="s">
        <v>751</v>
      </c>
      <c r="G550" s="69" t="s">
        <v>1630</v>
      </c>
      <c r="H550" s="58" t="s">
        <v>752</v>
      </c>
      <c r="I550" s="104" t="s">
        <v>2840</v>
      </c>
      <c r="J550" s="68" t="s">
        <v>1217</v>
      </c>
      <c r="K550" s="65">
        <v>500</v>
      </c>
      <c r="L550" s="65"/>
      <c r="M550" s="65">
        <v>20000</v>
      </c>
      <c r="N550" s="65"/>
      <c r="O550" s="65"/>
      <c r="P550" s="65"/>
      <c r="Q550" s="65"/>
      <c r="R550" s="65"/>
      <c r="S550" s="65">
        <v>33024.32</v>
      </c>
      <c r="T550" s="65">
        <v>66000</v>
      </c>
      <c r="U550" s="65"/>
      <c r="V550" s="65"/>
      <c r="W550" s="67">
        <f t="shared" si="7"/>
        <v>119524.32</v>
      </c>
      <c r="X550" s="36"/>
      <c r="Z550" s="122"/>
    </row>
    <row r="551" spans="1:26" x14ac:dyDescent="0.2">
      <c r="A551" s="76"/>
      <c r="B551" s="24">
        <v>537</v>
      </c>
      <c r="C551" s="105" t="s">
        <v>771</v>
      </c>
      <c r="D551" s="105" t="s">
        <v>1640</v>
      </c>
      <c r="E551" s="58" t="s">
        <v>772</v>
      </c>
      <c r="F551" s="69" t="s">
        <v>771</v>
      </c>
      <c r="G551" s="69" t="s">
        <v>1640</v>
      </c>
      <c r="H551" s="58" t="s">
        <v>772</v>
      </c>
      <c r="I551" s="104" t="s">
        <v>2873</v>
      </c>
      <c r="J551" s="68" t="s">
        <v>1217</v>
      </c>
      <c r="K551" s="65"/>
      <c r="L551" s="65"/>
      <c r="M551" s="65"/>
      <c r="N551" s="65">
        <v>20000</v>
      </c>
      <c r="O551" s="65">
        <v>3750</v>
      </c>
      <c r="P551" s="65">
        <v>1250</v>
      </c>
      <c r="Q551" s="65"/>
      <c r="R551" s="65"/>
      <c r="S551" s="65"/>
      <c r="T551" s="65"/>
      <c r="U551" s="65"/>
      <c r="V551" s="65"/>
      <c r="W551" s="67">
        <f t="shared" si="7"/>
        <v>25000</v>
      </c>
      <c r="X551" s="36"/>
      <c r="Z551" s="122"/>
    </row>
    <row r="552" spans="1:26" x14ac:dyDescent="0.2">
      <c r="A552" s="76"/>
      <c r="B552" s="24">
        <v>538</v>
      </c>
      <c r="C552" s="105" t="s">
        <v>745</v>
      </c>
      <c r="D552" s="105" t="s">
        <v>1628</v>
      </c>
      <c r="E552" s="58" t="s">
        <v>746</v>
      </c>
      <c r="F552" s="69" t="s">
        <v>745</v>
      </c>
      <c r="G552" s="69" t="s">
        <v>1628</v>
      </c>
      <c r="H552" s="58" t="s">
        <v>746</v>
      </c>
      <c r="I552" s="104" t="s">
        <v>2971</v>
      </c>
      <c r="J552" s="68" t="s">
        <v>1217</v>
      </c>
      <c r="K552" s="65"/>
      <c r="L552" s="65"/>
      <c r="M552" s="65">
        <v>20000</v>
      </c>
      <c r="N552" s="65"/>
      <c r="O552" s="65"/>
      <c r="P552" s="65"/>
      <c r="Q552" s="65"/>
      <c r="R552" s="65">
        <v>5000</v>
      </c>
      <c r="S552" s="65">
        <v>1250</v>
      </c>
      <c r="T552" s="65"/>
      <c r="U552" s="65"/>
      <c r="V552" s="65"/>
      <c r="W552" s="67">
        <f t="shared" si="7"/>
        <v>26250</v>
      </c>
      <c r="X552" s="36"/>
      <c r="Z552" s="122"/>
    </row>
    <row r="553" spans="1:26" x14ac:dyDescent="0.2">
      <c r="A553" s="76"/>
      <c r="B553" s="24">
        <v>539</v>
      </c>
      <c r="C553" s="105" t="s">
        <v>765</v>
      </c>
      <c r="D553" s="105" t="s">
        <v>1638</v>
      </c>
      <c r="E553" s="58" t="s">
        <v>766</v>
      </c>
      <c r="F553" s="69" t="s">
        <v>765</v>
      </c>
      <c r="G553" s="69" t="s">
        <v>1638</v>
      </c>
      <c r="H553" s="58" t="s">
        <v>766</v>
      </c>
      <c r="I553" s="104" t="s">
        <v>2971</v>
      </c>
      <c r="J553" s="68" t="s">
        <v>1217</v>
      </c>
      <c r="K553" s="65"/>
      <c r="L553" s="65"/>
      <c r="M553" s="65"/>
      <c r="N553" s="65">
        <v>20000</v>
      </c>
      <c r="O553" s="65"/>
      <c r="P553" s="65"/>
      <c r="Q553" s="65"/>
      <c r="R553" s="65">
        <v>2500</v>
      </c>
      <c r="S553" s="65">
        <v>1000</v>
      </c>
      <c r="T553" s="65"/>
      <c r="U553" s="65"/>
      <c r="V553" s="65"/>
      <c r="W553" s="67">
        <f t="shared" si="7"/>
        <v>23500</v>
      </c>
      <c r="X553" s="36"/>
      <c r="Z553" s="122"/>
    </row>
    <row r="554" spans="1:26" x14ac:dyDescent="0.2">
      <c r="A554" s="76"/>
      <c r="B554" s="24">
        <v>540</v>
      </c>
      <c r="C554" s="105" t="s">
        <v>759</v>
      </c>
      <c r="D554" s="105" t="s">
        <v>1634</v>
      </c>
      <c r="E554" s="58" t="s">
        <v>760</v>
      </c>
      <c r="F554" s="69" t="s">
        <v>759</v>
      </c>
      <c r="G554" s="69" t="s">
        <v>1634</v>
      </c>
      <c r="H554" s="58" t="s">
        <v>760</v>
      </c>
      <c r="I554" s="104" t="s">
        <v>3044</v>
      </c>
      <c r="J554" s="68" t="s">
        <v>1217</v>
      </c>
      <c r="K554" s="65"/>
      <c r="L554" s="65"/>
      <c r="M554" s="65"/>
      <c r="N554" s="65">
        <v>20000</v>
      </c>
      <c r="O554" s="65"/>
      <c r="P554" s="65"/>
      <c r="Q554" s="65"/>
      <c r="R554" s="65">
        <v>22500</v>
      </c>
      <c r="S554" s="65">
        <v>19000</v>
      </c>
      <c r="T554" s="65"/>
      <c r="U554" s="65"/>
      <c r="V554" s="65"/>
      <c r="W554" s="67">
        <f t="shared" si="7"/>
        <v>61500</v>
      </c>
      <c r="X554" s="36"/>
      <c r="Z554" s="122"/>
    </row>
    <row r="555" spans="1:26" x14ac:dyDescent="0.2">
      <c r="A555" s="76"/>
      <c r="B555" s="24">
        <v>541</v>
      </c>
      <c r="C555" s="105" t="s">
        <v>657</v>
      </c>
      <c r="D555" s="105" t="s">
        <v>1592</v>
      </c>
      <c r="E555" s="58" t="s">
        <v>658</v>
      </c>
      <c r="F555" s="69" t="s">
        <v>657</v>
      </c>
      <c r="G555" s="69" t="s">
        <v>1592</v>
      </c>
      <c r="H555" s="58" t="s">
        <v>658</v>
      </c>
      <c r="I555" s="104" t="s">
        <v>2840</v>
      </c>
      <c r="J555" s="68" t="s">
        <v>1217</v>
      </c>
      <c r="K555" s="65"/>
      <c r="L555" s="65"/>
      <c r="M555" s="65">
        <v>5000</v>
      </c>
      <c r="N555" s="65">
        <v>3000</v>
      </c>
      <c r="O555" s="65"/>
      <c r="P555" s="65"/>
      <c r="Q555" s="65"/>
      <c r="R555" s="65">
        <v>16800</v>
      </c>
      <c r="S555" s="65">
        <v>41250</v>
      </c>
      <c r="T555" s="65"/>
      <c r="U555" s="65"/>
      <c r="V555" s="65"/>
      <c r="W555" s="67">
        <f t="shared" si="7"/>
        <v>66050</v>
      </c>
      <c r="X555" s="36"/>
      <c r="Z555" s="122"/>
    </row>
    <row r="556" spans="1:26" x14ac:dyDescent="0.2">
      <c r="A556" s="76"/>
      <c r="B556" s="24">
        <v>542</v>
      </c>
      <c r="C556" s="105" t="s">
        <v>641</v>
      </c>
      <c r="D556" s="105" t="s">
        <v>1585</v>
      </c>
      <c r="E556" s="58" t="s">
        <v>642</v>
      </c>
      <c r="F556" s="69" t="s">
        <v>641</v>
      </c>
      <c r="G556" s="69" t="s">
        <v>1585</v>
      </c>
      <c r="H556" s="58" t="s">
        <v>642</v>
      </c>
      <c r="I556" s="104" t="s">
        <v>2828</v>
      </c>
      <c r="J556" s="68" t="s">
        <v>1217</v>
      </c>
      <c r="K556" s="65">
        <v>57500</v>
      </c>
      <c r="L556" s="65"/>
      <c r="M556" s="65">
        <v>3000</v>
      </c>
      <c r="N556" s="65"/>
      <c r="O556" s="65"/>
      <c r="P556" s="65"/>
      <c r="Q556" s="65"/>
      <c r="R556" s="65"/>
      <c r="S556" s="65"/>
      <c r="T556" s="65"/>
      <c r="U556" s="65"/>
      <c r="V556" s="65"/>
      <c r="W556" s="67">
        <f t="shared" si="7"/>
        <v>60500</v>
      </c>
      <c r="X556" s="36"/>
      <c r="Z556" s="122"/>
    </row>
    <row r="557" spans="1:26" x14ac:dyDescent="0.2">
      <c r="A557" s="76"/>
      <c r="B557" s="24">
        <v>543</v>
      </c>
      <c r="C557" s="105" t="s">
        <v>817</v>
      </c>
      <c r="D557" s="105" t="s">
        <v>1655</v>
      </c>
      <c r="E557" s="58" t="s">
        <v>818</v>
      </c>
      <c r="F557" s="69" t="s">
        <v>817</v>
      </c>
      <c r="G557" s="69" t="s">
        <v>1655</v>
      </c>
      <c r="H557" s="58" t="s">
        <v>818</v>
      </c>
      <c r="I557" s="104" t="s">
        <v>3044</v>
      </c>
      <c r="J557" s="68" t="s">
        <v>1217</v>
      </c>
      <c r="K557" s="65"/>
      <c r="L557" s="65"/>
      <c r="M557" s="65"/>
      <c r="N557" s="65"/>
      <c r="O557" s="65">
        <v>23000</v>
      </c>
      <c r="P557" s="65"/>
      <c r="Q557" s="65">
        <v>35995.599999999999</v>
      </c>
      <c r="R557" s="65">
        <v>1000</v>
      </c>
      <c r="S557" s="65"/>
      <c r="T557" s="65"/>
      <c r="U557" s="65"/>
      <c r="V557" s="65"/>
      <c r="W557" s="67">
        <f t="shared" si="7"/>
        <v>59995.6</v>
      </c>
      <c r="X557" s="36"/>
      <c r="Z557" s="122"/>
    </row>
    <row r="558" spans="1:26" x14ac:dyDescent="0.2">
      <c r="A558" s="76"/>
      <c r="B558" s="24">
        <v>544</v>
      </c>
      <c r="C558" s="105" t="s">
        <v>803</v>
      </c>
      <c r="D558" s="105" t="s">
        <v>1649</v>
      </c>
      <c r="E558" s="58" t="s">
        <v>804</v>
      </c>
      <c r="F558" s="69" t="s">
        <v>803</v>
      </c>
      <c r="G558" s="69" t="s">
        <v>1649</v>
      </c>
      <c r="H558" s="58" t="s">
        <v>804</v>
      </c>
      <c r="I558" s="104" t="s">
        <v>2970</v>
      </c>
      <c r="J558" s="68" t="s">
        <v>1217</v>
      </c>
      <c r="K558" s="65"/>
      <c r="L558" s="65"/>
      <c r="M558" s="65"/>
      <c r="N558" s="65"/>
      <c r="O558" s="65">
        <v>23000</v>
      </c>
      <c r="P558" s="65">
        <v>1000</v>
      </c>
      <c r="Q558" s="65"/>
      <c r="R558" s="65"/>
      <c r="S558" s="65"/>
      <c r="T558" s="65"/>
      <c r="U558" s="65"/>
      <c r="V558" s="65"/>
      <c r="W558" s="67">
        <f t="shared" si="7"/>
        <v>24000</v>
      </c>
      <c r="X558" s="36"/>
      <c r="Z558" s="122"/>
    </row>
    <row r="559" spans="1:26" x14ac:dyDescent="0.2">
      <c r="A559" s="76"/>
      <c r="B559" s="24">
        <v>545</v>
      </c>
      <c r="C559" s="105" t="s">
        <v>731</v>
      </c>
      <c r="D559" s="105" t="s">
        <v>1621</v>
      </c>
      <c r="E559" s="58" t="s">
        <v>732</v>
      </c>
      <c r="F559" s="69" t="s">
        <v>731</v>
      </c>
      <c r="G559" s="69" t="s">
        <v>1621</v>
      </c>
      <c r="H559" s="58" t="s">
        <v>732</v>
      </c>
      <c r="I559" s="104" t="s">
        <v>3044</v>
      </c>
      <c r="J559" s="68" t="s">
        <v>1217</v>
      </c>
      <c r="K559" s="65"/>
      <c r="L559" s="65">
        <v>2500</v>
      </c>
      <c r="M559" s="65">
        <v>20000</v>
      </c>
      <c r="N559" s="65"/>
      <c r="O559" s="65"/>
      <c r="P559" s="65"/>
      <c r="Q559" s="65"/>
      <c r="R559" s="65"/>
      <c r="S559" s="65"/>
      <c r="T559" s="65"/>
      <c r="U559" s="65"/>
      <c r="V559" s="65"/>
      <c r="W559" s="67">
        <f t="shared" si="7"/>
        <v>22500</v>
      </c>
      <c r="X559" s="36"/>
      <c r="Z559" s="122"/>
    </row>
    <row r="560" spans="1:26" x14ac:dyDescent="0.2">
      <c r="A560" s="76"/>
      <c r="B560" s="24">
        <v>546</v>
      </c>
      <c r="C560" s="105" t="s">
        <v>807</v>
      </c>
      <c r="D560" s="105" t="s">
        <v>1651</v>
      </c>
      <c r="E560" s="58" t="s">
        <v>808</v>
      </c>
      <c r="F560" s="69" t="s">
        <v>807</v>
      </c>
      <c r="G560" s="69" t="s">
        <v>1651</v>
      </c>
      <c r="H560" s="58" t="s">
        <v>808</v>
      </c>
      <c r="I560" s="104" t="s">
        <v>3044</v>
      </c>
      <c r="J560" s="68" t="s">
        <v>1217</v>
      </c>
      <c r="K560" s="65"/>
      <c r="L560" s="65">
        <v>3750</v>
      </c>
      <c r="M560" s="65">
        <v>1000</v>
      </c>
      <c r="N560" s="65"/>
      <c r="O560" s="65">
        <v>23000</v>
      </c>
      <c r="P560" s="65"/>
      <c r="Q560" s="65"/>
      <c r="R560" s="65"/>
      <c r="S560" s="65"/>
      <c r="T560" s="65">
        <v>58617.3</v>
      </c>
      <c r="U560" s="65"/>
      <c r="V560" s="65"/>
      <c r="W560" s="67">
        <f t="shared" si="7"/>
        <v>86367.3</v>
      </c>
      <c r="X560" s="36"/>
      <c r="Z560" s="122"/>
    </row>
    <row r="561" spans="1:26" x14ac:dyDescent="0.2">
      <c r="A561" s="76"/>
      <c r="B561" s="24">
        <v>547</v>
      </c>
      <c r="C561" s="105" t="s">
        <v>613</v>
      </c>
      <c r="D561" s="105" t="s">
        <v>1572</v>
      </c>
      <c r="E561" s="58" t="s">
        <v>614</v>
      </c>
      <c r="F561" s="69" t="s">
        <v>613</v>
      </c>
      <c r="G561" s="69" t="s">
        <v>1572</v>
      </c>
      <c r="H561" s="58" t="s">
        <v>614</v>
      </c>
      <c r="I561" s="104" t="s">
        <v>2970</v>
      </c>
      <c r="J561" s="68" t="s">
        <v>1217</v>
      </c>
      <c r="K561" s="65">
        <v>30000</v>
      </c>
      <c r="L561" s="65"/>
      <c r="M561" s="65"/>
      <c r="N561" s="65"/>
      <c r="O561" s="65"/>
      <c r="P561" s="65"/>
      <c r="Q561" s="65"/>
      <c r="R561" s="65">
        <v>6000</v>
      </c>
      <c r="S561" s="65">
        <v>7000</v>
      </c>
      <c r="T561" s="65"/>
      <c r="U561" s="65"/>
      <c r="V561" s="65"/>
      <c r="W561" s="67">
        <f t="shared" si="7"/>
        <v>43000</v>
      </c>
      <c r="X561" s="36"/>
      <c r="Z561" s="122"/>
    </row>
    <row r="562" spans="1:26" x14ac:dyDescent="0.2">
      <c r="A562" s="76"/>
      <c r="B562" s="24">
        <v>548</v>
      </c>
      <c r="C562" s="105" t="s">
        <v>619</v>
      </c>
      <c r="D562" s="105" t="s">
        <v>1575</v>
      </c>
      <c r="E562" s="58" t="s">
        <v>620</v>
      </c>
      <c r="F562" s="69" t="s">
        <v>619</v>
      </c>
      <c r="G562" s="69" t="s">
        <v>1575</v>
      </c>
      <c r="H562" s="58" t="s">
        <v>620</v>
      </c>
      <c r="I562" s="104" t="s">
        <v>2847</v>
      </c>
      <c r="J562" s="68" t="s">
        <v>1217</v>
      </c>
      <c r="K562" s="65"/>
      <c r="L562" s="65">
        <v>8000</v>
      </c>
      <c r="M562" s="65"/>
      <c r="N562" s="65"/>
      <c r="O562" s="65">
        <v>184800</v>
      </c>
      <c r="P562" s="65">
        <v>461760</v>
      </c>
      <c r="Q562" s="65"/>
      <c r="R562" s="65"/>
      <c r="S562" s="65"/>
      <c r="T562" s="65"/>
      <c r="U562" s="65"/>
      <c r="V562" s="65"/>
      <c r="W562" s="67">
        <f t="shared" si="7"/>
        <v>654560</v>
      </c>
      <c r="X562" s="36"/>
      <c r="Z562" s="122"/>
    </row>
    <row r="563" spans="1:26" x14ac:dyDescent="0.2">
      <c r="A563" s="76"/>
      <c r="B563" s="24">
        <v>549</v>
      </c>
      <c r="C563" s="105" t="s">
        <v>689</v>
      </c>
      <c r="D563" s="105" t="s">
        <v>1603</v>
      </c>
      <c r="E563" s="58" t="s">
        <v>690</v>
      </c>
      <c r="F563" s="69" t="s">
        <v>689</v>
      </c>
      <c r="G563" s="69" t="s">
        <v>1603</v>
      </c>
      <c r="H563" s="58" t="s">
        <v>690</v>
      </c>
      <c r="I563" s="104" t="s">
        <v>2842</v>
      </c>
      <c r="J563" s="68" t="s">
        <v>1217</v>
      </c>
      <c r="K563" s="65">
        <v>18000</v>
      </c>
      <c r="L563" s="65"/>
      <c r="M563" s="65"/>
      <c r="N563" s="65"/>
      <c r="O563" s="65"/>
      <c r="P563" s="65"/>
      <c r="Q563" s="65"/>
      <c r="R563" s="65"/>
      <c r="S563" s="65">
        <v>12874.78</v>
      </c>
      <c r="T563" s="65">
        <v>30000</v>
      </c>
      <c r="U563" s="65"/>
      <c r="V563" s="65"/>
      <c r="W563" s="67">
        <f t="shared" si="7"/>
        <v>60874.78</v>
      </c>
      <c r="X563" s="36"/>
      <c r="Z563" s="122"/>
    </row>
    <row r="564" spans="1:26" x14ac:dyDescent="0.2">
      <c r="A564" s="76"/>
      <c r="B564" s="24">
        <v>550</v>
      </c>
      <c r="C564" s="105" t="s">
        <v>629</v>
      </c>
      <c r="D564" s="105" t="s">
        <v>1579</v>
      </c>
      <c r="E564" s="58" t="s">
        <v>630</v>
      </c>
      <c r="F564" s="69" t="s">
        <v>629</v>
      </c>
      <c r="G564" s="69" t="s">
        <v>1579</v>
      </c>
      <c r="H564" s="58" t="s">
        <v>630</v>
      </c>
      <c r="I564" s="104" t="s">
        <v>3044</v>
      </c>
      <c r="J564" s="68" t="s">
        <v>1217</v>
      </c>
      <c r="K564" s="65"/>
      <c r="L564" s="65">
        <v>70000</v>
      </c>
      <c r="M564" s="65"/>
      <c r="N564" s="65"/>
      <c r="O564" s="65"/>
      <c r="P564" s="65"/>
      <c r="Q564" s="65"/>
      <c r="R564" s="65">
        <v>6000</v>
      </c>
      <c r="S564" s="65"/>
      <c r="T564" s="65"/>
      <c r="U564" s="65"/>
      <c r="V564" s="65"/>
      <c r="W564" s="67">
        <f t="shared" si="7"/>
        <v>76000</v>
      </c>
      <c r="X564" s="36"/>
      <c r="Z564" s="122"/>
    </row>
    <row r="565" spans="1:26" x14ac:dyDescent="0.2">
      <c r="A565" s="76"/>
      <c r="B565" s="24">
        <v>551</v>
      </c>
      <c r="C565" s="105" t="s">
        <v>623</v>
      </c>
      <c r="D565" s="105" t="s">
        <v>1577</v>
      </c>
      <c r="E565" s="58" t="s">
        <v>624</v>
      </c>
      <c r="F565" s="69" t="s">
        <v>623</v>
      </c>
      <c r="G565" s="69" t="s">
        <v>1577</v>
      </c>
      <c r="H565" s="58" t="s">
        <v>624</v>
      </c>
      <c r="I565" s="104" t="s">
        <v>3044</v>
      </c>
      <c r="J565" s="68" t="s">
        <v>1217</v>
      </c>
      <c r="K565" s="65">
        <v>5000</v>
      </c>
      <c r="L565" s="65">
        <v>8000</v>
      </c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7">
        <f t="shared" si="7"/>
        <v>13000</v>
      </c>
      <c r="X565" s="36"/>
      <c r="Z565" s="122"/>
    </row>
    <row r="566" spans="1:26" x14ac:dyDescent="0.2">
      <c r="A566" s="76"/>
      <c r="B566" s="24">
        <v>552</v>
      </c>
      <c r="C566" s="105" t="s">
        <v>669</v>
      </c>
      <c r="D566" s="105" t="s">
        <v>1597</v>
      </c>
      <c r="E566" s="58" t="s">
        <v>670</v>
      </c>
      <c r="F566" s="69" t="s">
        <v>669</v>
      </c>
      <c r="G566" s="69" t="s">
        <v>1597</v>
      </c>
      <c r="H566" s="58" t="s">
        <v>670</v>
      </c>
      <c r="I566" s="104" t="s">
        <v>2840</v>
      </c>
      <c r="J566" s="68" t="s">
        <v>1217</v>
      </c>
      <c r="K566" s="65">
        <v>18000</v>
      </c>
      <c r="L566" s="65">
        <v>5000</v>
      </c>
      <c r="M566" s="65"/>
      <c r="N566" s="65"/>
      <c r="O566" s="65"/>
      <c r="P566" s="65"/>
      <c r="Q566" s="65">
        <v>172937</v>
      </c>
      <c r="R566" s="65"/>
      <c r="S566" s="65">
        <v>10048.68</v>
      </c>
      <c r="T566" s="65"/>
      <c r="U566" s="65"/>
      <c r="V566" s="65"/>
      <c r="W566" s="67">
        <f t="shared" si="7"/>
        <v>205985.68</v>
      </c>
      <c r="X566" s="36"/>
      <c r="Z566" s="122"/>
    </row>
    <row r="567" spans="1:26" x14ac:dyDescent="0.2">
      <c r="A567" s="76"/>
      <c r="B567" s="24">
        <v>553</v>
      </c>
      <c r="C567" s="105" t="s">
        <v>597</v>
      </c>
      <c r="D567" s="105" t="s">
        <v>1565</v>
      </c>
      <c r="E567" s="58" t="s">
        <v>598</v>
      </c>
      <c r="F567" s="69" t="s">
        <v>597</v>
      </c>
      <c r="G567" s="69" t="s">
        <v>1565</v>
      </c>
      <c r="H567" s="58" t="s">
        <v>598</v>
      </c>
      <c r="I567" s="104" t="s">
        <v>2840</v>
      </c>
      <c r="J567" s="68" t="s">
        <v>1217</v>
      </c>
      <c r="K567" s="65">
        <v>2000</v>
      </c>
      <c r="L567" s="65"/>
      <c r="M567" s="65">
        <v>5000</v>
      </c>
      <c r="N567" s="65"/>
      <c r="O567" s="65"/>
      <c r="P567" s="65"/>
      <c r="Q567" s="65"/>
      <c r="R567" s="65">
        <v>42000</v>
      </c>
      <c r="S567" s="65">
        <v>107000</v>
      </c>
      <c r="T567" s="65"/>
      <c r="U567" s="65"/>
      <c r="V567" s="65"/>
      <c r="W567" s="67">
        <f t="shared" si="7"/>
        <v>156000</v>
      </c>
      <c r="X567" s="36"/>
      <c r="Z567" s="122"/>
    </row>
    <row r="568" spans="1:26" x14ac:dyDescent="0.2">
      <c r="A568" s="76"/>
      <c r="B568" s="24">
        <v>554</v>
      </c>
      <c r="C568" s="105" t="s">
        <v>635</v>
      </c>
      <c r="D568" s="105" t="s">
        <v>1582</v>
      </c>
      <c r="E568" s="58" t="s">
        <v>636</v>
      </c>
      <c r="F568" s="69" t="s">
        <v>635</v>
      </c>
      <c r="G568" s="69" t="s">
        <v>1582</v>
      </c>
      <c r="H568" s="58" t="s">
        <v>636</v>
      </c>
      <c r="I568" s="104" t="s">
        <v>2856</v>
      </c>
      <c r="J568" s="68" t="s">
        <v>1217</v>
      </c>
      <c r="K568" s="65"/>
      <c r="L568" s="65"/>
      <c r="M568" s="65">
        <v>25000</v>
      </c>
      <c r="N568" s="65"/>
      <c r="O568" s="65"/>
      <c r="P568" s="65"/>
      <c r="Q568" s="65"/>
      <c r="R568" s="65"/>
      <c r="S568" s="65"/>
      <c r="T568" s="65">
        <v>126000</v>
      </c>
      <c r="U568" s="65">
        <v>315500</v>
      </c>
      <c r="V568" s="65"/>
      <c r="W568" s="67">
        <f t="shared" si="7"/>
        <v>466500</v>
      </c>
      <c r="X568" s="36"/>
      <c r="Z568" s="122"/>
    </row>
    <row r="569" spans="1:26" x14ac:dyDescent="0.2">
      <c r="A569" s="76"/>
      <c r="B569" s="24">
        <v>555</v>
      </c>
      <c r="C569" s="105" t="s">
        <v>793</v>
      </c>
      <c r="D569" s="105" t="s">
        <v>1645</v>
      </c>
      <c r="E569" s="58" t="s">
        <v>794</v>
      </c>
      <c r="F569" s="69" t="s">
        <v>793</v>
      </c>
      <c r="G569" s="69" t="s">
        <v>1645</v>
      </c>
      <c r="H569" s="58" t="s">
        <v>794</v>
      </c>
      <c r="I569" s="104" t="s">
        <v>2842</v>
      </c>
      <c r="J569" s="68" t="s">
        <v>1217</v>
      </c>
      <c r="K569" s="65">
        <v>2500</v>
      </c>
      <c r="L569" s="65">
        <v>1000</v>
      </c>
      <c r="M569" s="65"/>
      <c r="N569" s="65">
        <v>20000</v>
      </c>
      <c r="O569" s="65"/>
      <c r="P569" s="65"/>
      <c r="Q569" s="65"/>
      <c r="R569" s="65"/>
      <c r="S569" s="65">
        <v>11749.56</v>
      </c>
      <c r="T569" s="65">
        <v>22000</v>
      </c>
      <c r="U569" s="65"/>
      <c r="V569" s="65"/>
      <c r="W569" s="67">
        <f t="shared" si="7"/>
        <v>57249.56</v>
      </c>
      <c r="X569" s="36"/>
      <c r="Z569" s="122"/>
    </row>
    <row r="570" spans="1:26" x14ac:dyDescent="0.2">
      <c r="A570" s="76"/>
      <c r="B570" s="24">
        <v>556</v>
      </c>
      <c r="C570" s="105" t="s">
        <v>773</v>
      </c>
      <c r="D570" s="105" t="s">
        <v>1641</v>
      </c>
      <c r="E570" s="58" t="s">
        <v>774</v>
      </c>
      <c r="F570" s="69" t="s">
        <v>773</v>
      </c>
      <c r="G570" s="69" t="s">
        <v>1641</v>
      </c>
      <c r="H570" s="58" t="s">
        <v>774</v>
      </c>
      <c r="I570" s="104" t="s">
        <v>2842</v>
      </c>
      <c r="J570" s="68" t="s">
        <v>1217</v>
      </c>
      <c r="K570" s="65">
        <v>500</v>
      </c>
      <c r="L570" s="65"/>
      <c r="M570" s="65"/>
      <c r="N570" s="65">
        <v>20000</v>
      </c>
      <c r="O570" s="65"/>
      <c r="P570" s="65"/>
      <c r="Q570" s="65"/>
      <c r="R570" s="65"/>
      <c r="S570" s="65">
        <v>16224.34</v>
      </c>
      <c r="T570" s="65">
        <v>30000</v>
      </c>
      <c r="U570" s="65"/>
      <c r="V570" s="65"/>
      <c r="W570" s="67">
        <f t="shared" si="7"/>
        <v>66724.34</v>
      </c>
      <c r="X570" s="36"/>
      <c r="Z570" s="122"/>
    </row>
    <row r="571" spans="1:26" x14ac:dyDescent="0.2">
      <c r="A571" s="76"/>
      <c r="B571" s="24">
        <v>557</v>
      </c>
      <c r="C571" s="105" t="s">
        <v>761</v>
      </c>
      <c r="D571" s="105" t="s">
        <v>1635</v>
      </c>
      <c r="E571" s="58" t="s">
        <v>762</v>
      </c>
      <c r="F571" s="69" t="s">
        <v>761</v>
      </c>
      <c r="G571" s="69" t="s">
        <v>1635</v>
      </c>
      <c r="H571" s="58" t="s">
        <v>762</v>
      </c>
      <c r="I571" s="104" t="s">
        <v>3044</v>
      </c>
      <c r="J571" s="68" t="s">
        <v>1217</v>
      </c>
      <c r="K571" s="65"/>
      <c r="L571" s="65"/>
      <c r="M571" s="65"/>
      <c r="N571" s="65">
        <v>20000</v>
      </c>
      <c r="O571" s="65"/>
      <c r="P571" s="65"/>
      <c r="Q571" s="65">
        <v>5774.34</v>
      </c>
      <c r="R571" s="65"/>
      <c r="S571" s="65"/>
      <c r="T571" s="65"/>
      <c r="U571" s="65"/>
      <c r="V571" s="65"/>
      <c r="W571" s="67">
        <f t="shared" si="7"/>
        <v>25774.34</v>
      </c>
      <c r="X571" s="36"/>
      <c r="Z571" s="122"/>
    </row>
    <row r="572" spans="1:26" x14ac:dyDescent="0.2">
      <c r="A572" s="76"/>
      <c r="B572" s="24">
        <v>558</v>
      </c>
      <c r="C572" s="105" t="s">
        <v>757</v>
      </c>
      <c r="D572" s="105" t="s">
        <v>1633</v>
      </c>
      <c r="E572" s="58" t="s">
        <v>758</v>
      </c>
      <c r="F572" s="69" t="s">
        <v>757</v>
      </c>
      <c r="G572" s="69" t="s">
        <v>1633</v>
      </c>
      <c r="H572" s="58" t="s">
        <v>758</v>
      </c>
      <c r="I572" s="104" t="s">
        <v>2840</v>
      </c>
      <c r="J572" s="68" t="s">
        <v>1217</v>
      </c>
      <c r="K572" s="65">
        <v>1000</v>
      </c>
      <c r="L572" s="65"/>
      <c r="M572" s="65">
        <v>20000</v>
      </c>
      <c r="N572" s="65"/>
      <c r="O572" s="65"/>
      <c r="P572" s="65">
        <v>53200</v>
      </c>
      <c r="Q572" s="65">
        <v>47084</v>
      </c>
      <c r="R572" s="65">
        <v>77222</v>
      </c>
      <c r="S572" s="65">
        <v>8373.9</v>
      </c>
      <c r="T572" s="65"/>
      <c r="U572" s="65"/>
      <c r="V572" s="65"/>
      <c r="W572" s="67">
        <f t="shared" si="7"/>
        <v>206879.9</v>
      </c>
      <c r="X572" s="36"/>
      <c r="Z572" s="122"/>
    </row>
    <row r="573" spans="1:26" x14ac:dyDescent="0.2">
      <c r="A573" s="76"/>
      <c r="B573" s="24">
        <v>559</v>
      </c>
      <c r="C573" s="105" t="s">
        <v>579</v>
      </c>
      <c r="D573" s="105" t="s">
        <v>1556</v>
      </c>
      <c r="E573" s="58" t="s">
        <v>580</v>
      </c>
      <c r="F573" s="69" t="s">
        <v>579</v>
      </c>
      <c r="G573" s="69" t="s">
        <v>1556</v>
      </c>
      <c r="H573" s="58" t="s">
        <v>580</v>
      </c>
      <c r="I573" s="104" t="s">
        <v>2962</v>
      </c>
      <c r="J573" s="68" t="s">
        <v>1217</v>
      </c>
      <c r="K573" s="65"/>
      <c r="L573" s="65"/>
      <c r="M573" s="65"/>
      <c r="N573" s="65"/>
      <c r="O573" s="65">
        <v>146000</v>
      </c>
      <c r="P573" s="65">
        <v>346000</v>
      </c>
      <c r="Q573" s="65">
        <v>94222</v>
      </c>
      <c r="R573" s="65"/>
      <c r="S573" s="65"/>
      <c r="T573" s="65"/>
      <c r="U573" s="65"/>
      <c r="V573" s="65"/>
      <c r="W573" s="67">
        <f t="shared" si="7"/>
        <v>586222</v>
      </c>
      <c r="X573" s="36"/>
      <c r="Z573" s="122"/>
    </row>
    <row r="574" spans="1:26" x14ac:dyDescent="0.2">
      <c r="A574" s="76"/>
      <c r="B574" s="24">
        <v>560</v>
      </c>
      <c r="C574" s="105" t="s">
        <v>755</v>
      </c>
      <c r="D574" s="105" t="s">
        <v>1632</v>
      </c>
      <c r="E574" s="58" t="s">
        <v>756</v>
      </c>
      <c r="F574" s="69" t="s">
        <v>755</v>
      </c>
      <c r="G574" s="69" t="s">
        <v>1632</v>
      </c>
      <c r="H574" s="58" t="s">
        <v>756</v>
      </c>
      <c r="I574" s="104" t="s">
        <v>3044</v>
      </c>
      <c r="J574" s="68" t="s">
        <v>1217</v>
      </c>
      <c r="K574" s="65"/>
      <c r="L574" s="65"/>
      <c r="M574" s="65">
        <v>20000</v>
      </c>
      <c r="N574" s="65"/>
      <c r="O574" s="65"/>
      <c r="P574" s="65">
        <v>44368.86</v>
      </c>
      <c r="Q574" s="65">
        <v>4600.2</v>
      </c>
      <c r="R574" s="65">
        <v>500</v>
      </c>
      <c r="S574" s="65"/>
      <c r="T574" s="65"/>
      <c r="U574" s="65"/>
      <c r="V574" s="65"/>
      <c r="W574" s="67">
        <f t="shared" si="7"/>
        <v>69469.06</v>
      </c>
      <c r="X574" s="36"/>
      <c r="Z574" s="122"/>
    </row>
    <row r="575" spans="1:26" x14ac:dyDescent="0.2">
      <c r="A575" s="76"/>
      <c r="B575" s="24">
        <v>561</v>
      </c>
      <c r="C575" s="105" t="s">
        <v>763</v>
      </c>
      <c r="D575" s="105" t="s">
        <v>1636</v>
      </c>
      <c r="E575" s="58" t="s">
        <v>1637</v>
      </c>
      <c r="F575" s="69" t="s">
        <v>763</v>
      </c>
      <c r="G575" s="69" t="s">
        <v>1636</v>
      </c>
      <c r="H575" s="58" t="s">
        <v>1637</v>
      </c>
      <c r="I575" s="104" t="s">
        <v>3044</v>
      </c>
      <c r="J575" s="68" t="s">
        <v>1217</v>
      </c>
      <c r="K575" s="65"/>
      <c r="L575" s="65"/>
      <c r="M575" s="65"/>
      <c r="N575" s="65">
        <v>20000</v>
      </c>
      <c r="O575" s="65"/>
      <c r="P575" s="65">
        <v>2500</v>
      </c>
      <c r="Q575" s="65">
        <v>1000</v>
      </c>
      <c r="R575" s="65"/>
      <c r="S575" s="65"/>
      <c r="T575" s="65"/>
      <c r="U575" s="65"/>
      <c r="V575" s="65"/>
      <c r="W575" s="67">
        <f t="shared" si="7"/>
        <v>23500</v>
      </c>
      <c r="X575" s="36"/>
      <c r="Z575" s="122"/>
    </row>
    <row r="576" spans="1:26" x14ac:dyDescent="0.2">
      <c r="A576" s="76"/>
      <c r="B576" s="24">
        <v>562</v>
      </c>
      <c r="C576" s="105" t="s">
        <v>671</v>
      </c>
      <c r="D576" s="105" t="s">
        <v>1598</v>
      </c>
      <c r="E576" s="58" t="s">
        <v>672</v>
      </c>
      <c r="F576" s="69" t="s">
        <v>671</v>
      </c>
      <c r="G576" s="69" t="s">
        <v>1598</v>
      </c>
      <c r="H576" s="58" t="s">
        <v>672</v>
      </c>
      <c r="I576" s="104" t="s">
        <v>3044</v>
      </c>
      <c r="J576" s="68" t="s">
        <v>1217</v>
      </c>
      <c r="K576" s="65">
        <v>18000</v>
      </c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7">
        <f t="shared" si="7"/>
        <v>18000</v>
      </c>
      <c r="X576" s="36"/>
      <c r="Z576" s="122"/>
    </row>
    <row r="577" spans="1:26" x14ac:dyDescent="0.2">
      <c r="A577" s="76"/>
      <c r="B577" s="24">
        <v>563</v>
      </c>
      <c r="C577" s="105" t="s">
        <v>643</v>
      </c>
      <c r="D577" s="105" t="s">
        <v>1586</v>
      </c>
      <c r="E577" s="58" t="s">
        <v>644</v>
      </c>
      <c r="F577" s="69" t="s">
        <v>643</v>
      </c>
      <c r="G577" s="69" t="s">
        <v>1586</v>
      </c>
      <c r="H577" s="58" t="s">
        <v>644</v>
      </c>
      <c r="I577" s="104" t="s">
        <v>2856</v>
      </c>
      <c r="J577" s="68" t="s">
        <v>1217</v>
      </c>
      <c r="K577" s="65"/>
      <c r="L577" s="65"/>
      <c r="M577" s="65">
        <v>13000</v>
      </c>
      <c r="N577" s="65">
        <v>8000</v>
      </c>
      <c r="O577" s="65">
        <v>8000</v>
      </c>
      <c r="P577" s="65"/>
      <c r="Q577" s="65"/>
      <c r="R577" s="65"/>
      <c r="S577" s="65"/>
      <c r="T577" s="65">
        <v>14000</v>
      </c>
      <c r="U577" s="65">
        <v>51000</v>
      </c>
      <c r="V577" s="65"/>
      <c r="W577" s="67">
        <f t="shared" si="7"/>
        <v>94000</v>
      </c>
      <c r="X577" s="36"/>
      <c r="Z577" s="122"/>
    </row>
    <row r="578" spans="1:26" x14ac:dyDescent="0.2">
      <c r="A578" s="76"/>
      <c r="B578" s="24">
        <v>564</v>
      </c>
      <c r="C578" s="105" t="s">
        <v>609</v>
      </c>
      <c r="D578" s="105" t="s">
        <v>1570</v>
      </c>
      <c r="E578" s="58" t="s">
        <v>610</v>
      </c>
      <c r="F578" s="69" t="s">
        <v>609</v>
      </c>
      <c r="G578" s="69" t="s">
        <v>1570</v>
      </c>
      <c r="H578" s="58" t="s">
        <v>610</v>
      </c>
      <c r="I578" s="104" t="s">
        <v>2973</v>
      </c>
      <c r="J578" s="68" t="s">
        <v>1217</v>
      </c>
      <c r="K578" s="65">
        <v>0</v>
      </c>
      <c r="L578" s="65"/>
      <c r="M578" s="65"/>
      <c r="N578" s="65"/>
      <c r="O578" s="65"/>
      <c r="P578" s="65"/>
      <c r="Q578" s="65"/>
      <c r="R578" s="65"/>
      <c r="S578" s="65">
        <v>7000</v>
      </c>
      <c r="T578" s="65"/>
      <c r="U578" s="65"/>
      <c r="V578" s="65"/>
      <c r="W578" s="67">
        <f t="shared" si="7"/>
        <v>7000</v>
      </c>
      <c r="X578" s="36"/>
      <c r="Z578" s="122"/>
    </row>
    <row r="579" spans="1:26" x14ac:dyDescent="0.2">
      <c r="A579" s="76"/>
      <c r="B579" s="24">
        <v>565</v>
      </c>
      <c r="C579" s="105" t="s">
        <v>663</v>
      </c>
      <c r="D579" s="105" t="s">
        <v>1595</v>
      </c>
      <c r="E579" s="58" t="s">
        <v>664</v>
      </c>
      <c r="F579" s="69" t="s">
        <v>663</v>
      </c>
      <c r="G579" s="69" t="s">
        <v>1595</v>
      </c>
      <c r="H579" s="58" t="s">
        <v>664</v>
      </c>
      <c r="I579" s="104" t="s">
        <v>3044</v>
      </c>
      <c r="J579" s="68" t="s">
        <v>1217</v>
      </c>
      <c r="K579" s="65">
        <v>18000</v>
      </c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7">
        <f t="shared" si="7"/>
        <v>18000</v>
      </c>
      <c r="X579" s="36"/>
      <c r="Z579" s="122"/>
    </row>
    <row r="580" spans="1:26" x14ac:dyDescent="0.2">
      <c r="A580" s="76"/>
      <c r="B580" s="24">
        <v>566</v>
      </c>
      <c r="C580" s="105" t="s">
        <v>581</v>
      </c>
      <c r="D580" s="105" t="s">
        <v>1557</v>
      </c>
      <c r="E580" s="58" t="s">
        <v>582</v>
      </c>
      <c r="F580" s="69" t="s">
        <v>581</v>
      </c>
      <c r="G580" s="69" t="s">
        <v>1557</v>
      </c>
      <c r="H580" s="58" t="s">
        <v>582</v>
      </c>
      <c r="I580" s="104" t="s">
        <v>3044</v>
      </c>
      <c r="J580" s="68" t="s">
        <v>1217</v>
      </c>
      <c r="K580" s="65">
        <v>5000</v>
      </c>
      <c r="L580" s="65"/>
      <c r="M580" s="65"/>
      <c r="N580" s="65"/>
      <c r="O580" s="65">
        <v>0</v>
      </c>
      <c r="P580" s="65"/>
      <c r="Q580" s="65"/>
      <c r="R580" s="65"/>
      <c r="S580" s="65"/>
      <c r="T580" s="65"/>
      <c r="U580" s="65"/>
      <c r="V580" s="65"/>
      <c r="W580" s="67">
        <f t="shared" si="7"/>
        <v>5000</v>
      </c>
      <c r="X580" s="36"/>
      <c r="Z580" s="122"/>
    </row>
    <row r="581" spans="1:26" x14ac:dyDescent="0.2">
      <c r="A581" s="76"/>
      <c r="B581" s="24">
        <v>567</v>
      </c>
      <c r="C581" s="105" t="s">
        <v>645</v>
      </c>
      <c r="D581" s="105" t="s">
        <v>1587</v>
      </c>
      <c r="E581" s="58" t="s">
        <v>646</v>
      </c>
      <c r="F581" s="69" t="s">
        <v>645</v>
      </c>
      <c r="G581" s="69" t="s">
        <v>1587</v>
      </c>
      <c r="H581" s="58" t="s">
        <v>646</v>
      </c>
      <c r="I581" s="104" t="s">
        <v>2973</v>
      </c>
      <c r="J581" s="68" t="s">
        <v>1217</v>
      </c>
      <c r="K581" s="65"/>
      <c r="L581" s="65"/>
      <c r="M581" s="65"/>
      <c r="N581" s="65">
        <v>60000</v>
      </c>
      <c r="O581" s="65"/>
      <c r="P581" s="65"/>
      <c r="Q581" s="65"/>
      <c r="R581" s="65">
        <v>6000</v>
      </c>
      <c r="S581" s="65">
        <v>7000</v>
      </c>
      <c r="T581" s="65"/>
      <c r="U581" s="65"/>
      <c r="V581" s="65"/>
      <c r="W581" s="67">
        <f t="shared" si="7"/>
        <v>73000</v>
      </c>
      <c r="X581" s="36"/>
      <c r="Z581" s="122"/>
    </row>
    <row r="582" spans="1:26" x14ac:dyDescent="0.2">
      <c r="A582" s="76"/>
      <c r="B582" s="24">
        <v>568</v>
      </c>
      <c r="C582" s="105" t="s">
        <v>677</v>
      </c>
      <c r="D582" s="105" t="s">
        <v>1600</v>
      </c>
      <c r="E582" s="58" t="s">
        <v>678</v>
      </c>
      <c r="F582" s="69" t="s">
        <v>677</v>
      </c>
      <c r="G582" s="69" t="s">
        <v>1600</v>
      </c>
      <c r="H582" s="58" t="s">
        <v>678</v>
      </c>
      <c r="I582" s="104" t="s">
        <v>3044</v>
      </c>
      <c r="J582" s="68" t="s">
        <v>1217</v>
      </c>
      <c r="K582" s="65">
        <v>18000</v>
      </c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7">
        <f t="shared" si="7"/>
        <v>18000</v>
      </c>
      <c r="X582" s="36"/>
      <c r="Z582" s="122"/>
    </row>
    <row r="583" spans="1:26" x14ac:dyDescent="0.2">
      <c r="A583" s="76"/>
      <c r="B583" s="24">
        <v>569</v>
      </c>
      <c r="C583" s="105" t="s">
        <v>601</v>
      </c>
      <c r="D583" s="105" t="s">
        <v>1566</v>
      </c>
      <c r="E583" s="58" t="s">
        <v>602</v>
      </c>
      <c r="F583" s="69" t="s">
        <v>601</v>
      </c>
      <c r="G583" s="69" t="s">
        <v>1566</v>
      </c>
      <c r="H583" s="58" t="s">
        <v>602</v>
      </c>
      <c r="I583" s="104" t="s">
        <v>3044</v>
      </c>
      <c r="J583" s="68" t="s">
        <v>1217</v>
      </c>
      <c r="K583" s="65">
        <v>300</v>
      </c>
      <c r="L583" s="65"/>
      <c r="M583" s="65">
        <v>5000</v>
      </c>
      <c r="N583" s="65">
        <v>5000</v>
      </c>
      <c r="O583" s="65"/>
      <c r="P583" s="65"/>
      <c r="Q583" s="65"/>
      <c r="R583" s="65"/>
      <c r="S583" s="65"/>
      <c r="T583" s="65"/>
      <c r="U583" s="65"/>
      <c r="V583" s="65"/>
      <c r="W583" s="67">
        <f t="shared" si="7"/>
        <v>10300</v>
      </c>
      <c r="X583" s="36"/>
      <c r="Z583" s="122"/>
    </row>
    <row r="584" spans="1:26" x14ac:dyDescent="0.2">
      <c r="A584" s="76"/>
      <c r="B584" s="24">
        <v>570</v>
      </c>
      <c r="C584" s="105" t="s">
        <v>681</v>
      </c>
      <c r="D584" s="105" t="s">
        <v>1602</v>
      </c>
      <c r="E584" s="58" t="s">
        <v>682</v>
      </c>
      <c r="F584" s="69" t="s">
        <v>681</v>
      </c>
      <c r="G584" s="69" t="s">
        <v>1602</v>
      </c>
      <c r="H584" s="58" t="s">
        <v>682</v>
      </c>
      <c r="I584" s="104" t="s">
        <v>2840</v>
      </c>
      <c r="J584" s="68" t="s">
        <v>1217</v>
      </c>
      <c r="K584" s="65">
        <v>18000</v>
      </c>
      <c r="L584" s="65"/>
      <c r="M584" s="65"/>
      <c r="N584" s="65"/>
      <c r="O584" s="65"/>
      <c r="P584" s="65"/>
      <c r="Q584" s="65"/>
      <c r="R584" s="65"/>
      <c r="S584" s="65">
        <v>17373.900000000001</v>
      </c>
      <c r="T584" s="65"/>
      <c r="U584" s="65"/>
      <c r="V584" s="65"/>
      <c r="W584" s="67">
        <f t="shared" si="7"/>
        <v>35373.9</v>
      </c>
      <c r="X584" s="36"/>
      <c r="Z584" s="122"/>
    </row>
    <row r="585" spans="1:26" x14ac:dyDescent="0.2">
      <c r="A585" s="76"/>
      <c r="B585" s="24">
        <v>571</v>
      </c>
      <c r="C585" s="105" t="s">
        <v>595</v>
      </c>
      <c r="D585" s="105" t="s">
        <v>1564</v>
      </c>
      <c r="E585" s="58" t="s">
        <v>596</v>
      </c>
      <c r="F585" s="69" t="s">
        <v>595</v>
      </c>
      <c r="G585" s="69" t="s">
        <v>1564</v>
      </c>
      <c r="H585" s="58" t="s">
        <v>596</v>
      </c>
      <c r="I585" s="104" t="s">
        <v>2847</v>
      </c>
      <c r="J585" s="68" t="s">
        <v>1217</v>
      </c>
      <c r="K585" s="65">
        <v>10000</v>
      </c>
      <c r="L585" s="65">
        <v>5000</v>
      </c>
      <c r="M585" s="65"/>
      <c r="N585" s="65">
        <v>50400</v>
      </c>
      <c r="O585" s="65">
        <v>123306</v>
      </c>
      <c r="P585" s="65"/>
      <c r="Q585" s="65"/>
      <c r="R585" s="65"/>
      <c r="S585" s="65"/>
      <c r="T585" s="65"/>
      <c r="U585" s="65"/>
      <c r="V585" s="65"/>
      <c r="W585" s="67">
        <f t="shared" si="7"/>
        <v>188706</v>
      </c>
      <c r="X585" s="36"/>
      <c r="Z585" s="122"/>
    </row>
    <row r="586" spans="1:26" x14ac:dyDescent="0.2">
      <c r="A586" s="76"/>
      <c r="B586" s="24">
        <v>572</v>
      </c>
      <c r="C586" s="105" t="s">
        <v>611</v>
      </c>
      <c r="D586" s="105" t="s">
        <v>1571</v>
      </c>
      <c r="E586" s="58" t="s">
        <v>612</v>
      </c>
      <c r="F586" s="69" t="s">
        <v>611</v>
      </c>
      <c r="G586" s="69" t="s">
        <v>1571</v>
      </c>
      <c r="H586" s="58" t="s">
        <v>612</v>
      </c>
      <c r="I586" s="104" t="s">
        <v>2970</v>
      </c>
      <c r="J586" s="68" t="s">
        <v>1217</v>
      </c>
      <c r="K586" s="65">
        <v>40000</v>
      </c>
      <c r="L586" s="65">
        <v>40000</v>
      </c>
      <c r="M586" s="65"/>
      <c r="N586" s="65"/>
      <c r="O586" s="65"/>
      <c r="P586" s="65"/>
      <c r="Q586" s="65">
        <v>6000</v>
      </c>
      <c r="R586" s="65"/>
      <c r="S586" s="65"/>
      <c r="T586" s="65"/>
      <c r="U586" s="65"/>
      <c r="V586" s="65"/>
      <c r="W586" s="67">
        <f t="shared" si="7"/>
        <v>86000</v>
      </c>
      <c r="X586" s="36"/>
      <c r="Z586" s="122"/>
    </row>
    <row r="587" spans="1:26" x14ac:dyDescent="0.2">
      <c r="A587" s="76"/>
      <c r="B587" s="24">
        <v>573</v>
      </c>
      <c r="C587" s="105" t="s">
        <v>665</v>
      </c>
      <c r="D587" s="105" t="s">
        <v>1596</v>
      </c>
      <c r="E587" s="58" t="s">
        <v>666</v>
      </c>
      <c r="F587" s="69" t="s">
        <v>665</v>
      </c>
      <c r="G587" s="69" t="s">
        <v>1596</v>
      </c>
      <c r="H587" s="58" t="s">
        <v>666</v>
      </c>
      <c r="I587" s="104" t="s">
        <v>3044</v>
      </c>
      <c r="J587" s="68" t="s">
        <v>1217</v>
      </c>
      <c r="K587" s="65">
        <v>18000</v>
      </c>
      <c r="L587" s="65"/>
      <c r="M587" s="65"/>
      <c r="N587" s="65"/>
      <c r="O587" s="65"/>
      <c r="P587" s="65"/>
      <c r="Q587" s="65"/>
      <c r="R587" s="65"/>
      <c r="S587" s="65"/>
      <c r="T587" s="65">
        <v>26796.48</v>
      </c>
      <c r="U587" s="65"/>
      <c r="V587" s="65"/>
      <c r="W587" s="67">
        <f t="shared" si="7"/>
        <v>44796.479999999996</v>
      </c>
      <c r="X587" s="36"/>
      <c r="Z587" s="122"/>
    </row>
    <row r="588" spans="1:26" x14ac:dyDescent="0.2">
      <c r="A588" s="76"/>
      <c r="B588" s="24">
        <v>574</v>
      </c>
      <c r="C588" s="105" t="s">
        <v>777</v>
      </c>
      <c r="D588" s="105" t="s">
        <v>1643</v>
      </c>
      <c r="E588" s="58" t="s">
        <v>786</v>
      </c>
      <c r="F588" s="69" t="s">
        <v>777</v>
      </c>
      <c r="G588" s="69" t="s">
        <v>1643</v>
      </c>
      <c r="H588" s="58" t="s">
        <v>786</v>
      </c>
      <c r="I588" s="104" t="s">
        <v>3044</v>
      </c>
      <c r="J588" s="68" t="s">
        <v>1217</v>
      </c>
      <c r="K588" s="65"/>
      <c r="L588" s="65"/>
      <c r="M588" s="65"/>
      <c r="N588" s="65">
        <v>20000</v>
      </c>
      <c r="O588" s="65"/>
      <c r="P588" s="65">
        <v>5000</v>
      </c>
      <c r="Q588" s="65">
        <v>2500</v>
      </c>
      <c r="R588" s="65"/>
      <c r="S588" s="65"/>
      <c r="T588" s="65"/>
      <c r="U588" s="65"/>
      <c r="V588" s="65"/>
      <c r="W588" s="67">
        <f t="shared" si="7"/>
        <v>27500</v>
      </c>
      <c r="X588" s="36"/>
      <c r="Z588" s="122"/>
    </row>
    <row r="589" spans="1:26" x14ac:dyDescent="0.2">
      <c r="A589" s="76"/>
      <c r="B589" s="24">
        <v>575</v>
      </c>
      <c r="C589" s="105" t="s">
        <v>741</v>
      </c>
      <c r="D589" s="105" t="s">
        <v>1626</v>
      </c>
      <c r="E589" s="58" t="s">
        <v>742</v>
      </c>
      <c r="F589" s="69" t="s">
        <v>741</v>
      </c>
      <c r="G589" s="69" t="s">
        <v>1626</v>
      </c>
      <c r="H589" s="58" t="s">
        <v>742</v>
      </c>
      <c r="I589" s="104" t="s">
        <v>3044</v>
      </c>
      <c r="J589" s="68" t="s">
        <v>1217</v>
      </c>
      <c r="K589" s="65"/>
      <c r="L589" s="65"/>
      <c r="M589" s="65">
        <v>20000</v>
      </c>
      <c r="N589" s="65"/>
      <c r="O589" s="65"/>
      <c r="P589" s="65"/>
      <c r="Q589" s="65"/>
      <c r="R589" s="65"/>
      <c r="S589" s="65"/>
      <c r="T589" s="65"/>
      <c r="U589" s="65">
        <v>10048.68</v>
      </c>
      <c r="V589" s="65"/>
      <c r="W589" s="67">
        <f t="shared" si="7"/>
        <v>30048.68</v>
      </c>
      <c r="X589" s="36"/>
      <c r="Z589" s="122"/>
    </row>
    <row r="590" spans="1:26" x14ac:dyDescent="0.2">
      <c r="A590" s="76"/>
      <c r="B590" s="24">
        <v>576</v>
      </c>
      <c r="C590" s="105" t="s">
        <v>679</v>
      </c>
      <c r="D590" s="105" t="s">
        <v>1601</v>
      </c>
      <c r="E590" s="58" t="s">
        <v>680</v>
      </c>
      <c r="F590" s="69" t="s">
        <v>679</v>
      </c>
      <c r="G590" s="69" t="s">
        <v>1601</v>
      </c>
      <c r="H590" s="58" t="s">
        <v>680</v>
      </c>
      <c r="I590" s="104" t="s">
        <v>2840</v>
      </c>
      <c r="J590" s="68" t="s">
        <v>1217</v>
      </c>
      <c r="K590" s="65">
        <v>18000</v>
      </c>
      <c r="L590" s="65"/>
      <c r="M590" s="65"/>
      <c r="N590" s="65"/>
      <c r="O590" s="65"/>
      <c r="P590" s="65"/>
      <c r="Q590" s="65"/>
      <c r="R590" s="65">
        <v>11200</v>
      </c>
      <c r="S590" s="65">
        <v>26699.119999999999</v>
      </c>
      <c r="T590" s="65"/>
      <c r="U590" s="65"/>
      <c r="V590" s="65"/>
      <c r="W590" s="67">
        <f t="shared" si="7"/>
        <v>55899.119999999995</v>
      </c>
      <c r="X590" s="36"/>
      <c r="Z590" s="122"/>
    </row>
    <row r="591" spans="1:26" x14ac:dyDescent="0.2">
      <c r="A591" s="76"/>
      <c r="B591" s="24">
        <v>577</v>
      </c>
      <c r="C591" s="105" t="s">
        <v>575</v>
      </c>
      <c r="D591" s="105" t="s">
        <v>1554</v>
      </c>
      <c r="E591" s="58" t="s">
        <v>3475</v>
      </c>
      <c r="F591" s="69" t="s">
        <v>575</v>
      </c>
      <c r="G591" s="69" t="s">
        <v>1554</v>
      </c>
      <c r="H591" s="58" t="s">
        <v>3475</v>
      </c>
      <c r="I591" s="104" t="s">
        <v>2956</v>
      </c>
      <c r="J591" s="68" t="s">
        <v>1217</v>
      </c>
      <c r="K591" s="65">
        <v>5000</v>
      </c>
      <c r="L591" s="65">
        <v>5000</v>
      </c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7">
        <f t="shared" si="7"/>
        <v>10000</v>
      </c>
      <c r="X591" s="36"/>
      <c r="Z591" s="122"/>
    </row>
    <row r="592" spans="1:26" x14ac:dyDescent="0.2">
      <c r="A592" s="76"/>
      <c r="B592" s="24">
        <v>578</v>
      </c>
      <c r="C592" s="105" t="s">
        <v>575</v>
      </c>
      <c r="D592" s="105" t="s">
        <v>1554</v>
      </c>
      <c r="E592" s="58" t="s">
        <v>576</v>
      </c>
      <c r="F592" s="69" t="s">
        <v>575</v>
      </c>
      <c r="G592" s="69" t="s">
        <v>1554</v>
      </c>
      <c r="H592" s="58" t="s">
        <v>576</v>
      </c>
      <c r="I592" s="104" t="s">
        <v>2828</v>
      </c>
      <c r="J592" s="68" t="s">
        <v>1217</v>
      </c>
      <c r="K592" s="65">
        <v>206950</v>
      </c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7">
        <f t="shared" si="7"/>
        <v>206950</v>
      </c>
      <c r="X592" s="36"/>
      <c r="Z592" s="122"/>
    </row>
    <row r="593" spans="1:26" x14ac:dyDescent="0.2">
      <c r="A593" s="76"/>
      <c r="B593" s="24">
        <v>579</v>
      </c>
      <c r="C593" s="105" t="s">
        <v>599</v>
      </c>
      <c r="D593" s="105" t="s">
        <v>1588</v>
      </c>
      <c r="E593" s="58" t="s">
        <v>648</v>
      </c>
      <c r="F593" s="69" t="s">
        <v>599</v>
      </c>
      <c r="G593" s="69" t="s">
        <v>1588</v>
      </c>
      <c r="H593" s="58" t="s">
        <v>648</v>
      </c>
      <c r="I593" s="104" t="s">
        <v>2845</v>
      </c>
      <c r="J593" s="68" t="s">
        <v>1217</v>
      </c>
      <c r="K593" s="65"/>
      <c r="L593" s="65"/>
      <c r="M593" s="65"/>
      <c r="N593" s="65">
        <v>48000</v>
      </c>
      <c r="O593" s="65">
        <v>8000</v>
      </c>
      <c r="P593" s="65"/>
      <c r="Q593" s="65"/>
      <c r="R593" s="65"/>
      <c r="S593" s="65"/>
      <c r="T593" s="65">
        <v>285600</v>
      </c>
      <c r="U593" s="65">
        <v>294900</v>
      </c>
      <c r="V593" s="65">
        <v>470000</v>
      </c>
      <c r="W593" s="67">
        <f t="shared" si="7"/>
        <v>1106500</v>
      </c>
      <c r="X593" s="36"/>
      <c r="Z593" s="122"/>
    </row>
    <row r="594" spans="1:26" x14ac:dyDescent="0.2">
      <c r="A594" s="76"/>
      <c r="B594" s="24">
        <v>580</v>
      </c>
      <c r="C594" s="105" t="s">
        <v>649</v>
      </c>
      <c r="D594" s="105" t="s">
        <v>1589</v>
      </c>
      <c r="E594" s="58" t="s">
        <v>650</v>
      </c>
      <c r="F594" s="69" t="s">
        <v>649</v>
      </c>
      <c r="G594" s="69" t="s">
        <v>1589</v>
      </c>
      <c r="H594" s="58" t="s">
        <v>650</v>
      </c>
      <c r="I594" s="104" t="s">
        <v>2959</v>
      </c>
      <c r="J594" s="68" t="s">
        <v>1217</v>
      </c>
      <c r="K594" s="65"/>
      <c r="L594" s="65">
        <v>343370</v>
      </c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7">
        <f t="shared" si="7"/>
        <v>343370</v>
      </c>
      <c r="X594" s="36"/>
      <c r="Z594" s="122"/>
    </row>
    <row r="595" spans="1:26" x14ac:dyDescent="0.2">
      <c r="A595" s="76"/>
      <c r="B595" s="24">
        <v>581</v>
      </c>
      <c r="C595" s="105" t="s">
        <v>805</v>
      </c>
      <c r="D595" s="105" t="s">
        <v>1650</v>
      </c>
      <c r="E595" s="58" t="s">
        <v>806</v>
      </c>
      <c r="F595" s="69" t="s">
        <v>805</v>
      </c>
      <c r="G595" s="69" t="s">
        <v>1650</v>
      </c>
      <c r="H595" s="58" t="s">
        <v>806</v>
      </c>
      <c r="I595" s="104" t="s">
        <v>2873</v>
      </c>
      <c r="J595" s="68" t="s">
        <v>1217</v>
      </c>
      <c r="K595" s="65"/>
      <c r="L595" s="65"/>
      <c r="M595" s="65"/>
      <c r="N595" s="65"/>
      <c r="O595" s="65">
        <v>23000</v>
      </c>
      <c r="P595" s="65"/>
      <c r="Q595" s="65">
        <v>41019.94</v>
      </c>
      <c r="R595" s="65">
        <v>1000</v>
      </c>
      <c r="S595" s="65"/>
      <c r="T595" s="65"/>
      <c r="U595" s="65"/>
      <c r="V595" s="65"/>
      <c r="W595" s="67">
        <f t="shared" si="7"/>
        <v>65019.94</v>
      </c>
      <c r="X595" s="36"/>
      <c r="Z595" s="122"/>
    </row>
    <row r="596" spans="1:26" x14ac:dyDescent="0.2">
      <c r="A596" s="76"/>
      <c r="B596" s="24">
        <v>582</v>
      </c>
      <c r="C596" s="105" t="s">
        <v>653</v>
      </c>
      <c r="D596" s="105" t="s">
        <v>1590</v>
      </c>
      <c r="E596" s="58" t="s">
        <v>654</v>
      </c>
      <c r="F596" s="69" t="s">
        <v>653</v>
      </c>
      <c r="G596" s="69" t="s">
        <v>1590</v>
      </c>
      <c r="H596" s="58" t="s">
        <v>654</v>
      </c>
      <c r="I596" s="104" t="s">
        <v>2970</v>
      </c>
      <c r="J596" s="68" t="s">
        <v>1217</v>
      </c>
      <c r="K596" s="65"/>
      <c r="L596" s="65"/>
      <c r="M596" s="65"/>
      <c r="N596" s="65">
        <v>16000</v>
      </c>
      <c r="O596" s="65"/>
      <c r="P596" s="65"/>
      <c r="Q596" s="65"/>
      <c r="R596" s="65"/>
      <c r="S596" s="65"/>
      <c r="T596" s="65"/>
      <c r="U596" s="65"/>
      <c r="V596" s="65"/>
      <c r="W596" s="67">
        <f t="shared" si="7"/>
        <v>16000</v>
      </c>
      <c r="X596" s="36"/>
      <c r="Z596" s="122"/>
    </row>
    <row r="597" spans="1:26" x14ac:dyDescent="0.2">
      <c r="A597" s="76"/>
      <c r="B597" s="24">
        <v>583</v>
      </c>
      <c r="C597" s="105" t="s">
        <v>603</v>
      </c>
      <c r="D597" s="105" t="s">
        <v>1567</v>
      </c>
      <c r="E597" s="58" t="s">
        <v>604</v>
      </c>
      <c r="F597" s="69" t="s">
        <v>603</v>
      </c>
      <c r="G597" s="69" t="s">
        <v>1567</v>
      </c>
      <c r="H597" s="58" t="s">
        <v>604</v>
      </c>
      <c r="I597" s="104" t="s">
        <v>2845</v>
      </c>
      <c r="J597" s="68" t="s">
        <v>1217</v>
      </c>
      <c r="K597" s="65">
        <v>28000</v>
      </c>
      <c r="L597" s="65"/>
      <c r="M597" s="65"/>
      <c r="N597" s="65"/>
      <c r="O597" s="65"/>
      <c r="P597" s="65">
        <v>8000</v>
      </c>
      <c r="Q597" s="65"/>
      <c r="R597" s="65"/>
      <c r="S597" s="65"/>
      <c r="T597" s="65"/>
      <c r="U597" s="65">
        <v>198800</v>
      </c>
      <c r="V597" s="65">
        <v>505000</v>
      </c>
      <c r="W597" s="67">
        <f t="shared" si="7"/>
        <v>739800</v>
      </c>
      <c r="X597" s="36"/>
      <c r="Z597" s="122"/>
    </row>
    <row r="598" spans="1:26" x14ac:dyDescent="0.2">
      <c r="A598" s="76"/>
      <c r="B598" s="24">
        <v>584</v>
      </c>
      <c r="C598" s="105" t="s">
        <v>591</v>
      </c>
      <c r="D598" s="105" t="s">
        <v>1562</v>
      </c>
      <c r="E598" s="58" t="s">
        <v>3476</v>
      </c>
      <c r="F598" s="69" t="s">
        <v>591</v>
      </c>
      <c r="G598" s="69" t="s">
        <v>1562</v>
      </c>
      <c r="H598" s="58" t="s">
        <v>3476</v>
      </c>
      <c r="I598" s="104" t="s">
        <v>2838</v>
      </c>
      <c r="J598" s="68" t="s">
        <v>1217</v>
      </c>
      <c r="K598" s="65"/>
      <c r="L598" s="65"/>
      <c r="M598" s="65"/>
      <c r="N598" s="65"/>
      <c r="O598" s="65">
        <v>52000</v>
      </c>
      <c r="P598" s="65"/>
      <c r="Q598" s="65"/>
      <c r="R598" s="65">
        <v>60000</v>
      </c>
      <c r="S598" s="65"/>
      <c r="T598" s="65"/>
      <c r="U598" s="65"/>
      <c r="V598" s="65"/>
      <c r="W598" s="67">
        <f t="shared" si="7"/>
        <v>112000</v>
      </c>
      <c r="X598" s="36"/>
      <c r="Z598" s="122"/>
    </row>
    <row r="599" spans="1:26" x14ac:dyDescent="0.2">
      <c r="A599" s="76"/>
      <c r="B599" s="24">
        <v>585</v>
      </c>
      <c r="C599" s="105" t="s">
        <v>591</v>
      </c>
      <c r="D599" s="105" t="s">
        <v>1562</v>
      </c>
      <c r="E599" s="58" t="s">
        <v>592</v>
      </c>
      <c r="F599" s="69" t="s">
        <v>591</v>
      </c>
      <c r="G599" s="69" t="s">
        <v>1562</v>
      </c>
      <c r="H599" s="58" t="s">
        <v>592</v>
      </c>
      <c r="I599" s="104" t="s">
        <v>2970</v>
      </c>
      <c r="J599" s="68" t="s">
        <v>1217</v>
      </c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7">
        <f t="shared" si="7"/>
        <v>0</v>
      </c>
      <c r="X599" s="36"/>
      <c r="Z599" s="122"/>
    </row>
    <row r="600" spans="1:26" x14ac:dyDescent="0.2">
      <c r="A600" s="76"/>
      <c r="B600" s="24">
        <v>586</v>
      </c>
      <c r="C600" s="105" t="s">
        <v>809</v>
      </c>
      <c r="D600" s="105" t="s">
        <v>1652</v>
      </c>
      <c r="E600" s="58" t="s">
        <v>810</v>
      </c>
      <c r="F600" s="69" t="s">
        <v>809</v>
      </c>
      <c r="G600" s="69" t="s">
        <v>1652</v>
      </c>
      <c r="H600" s="58" t="s">
        <v>810</v>
      </c>
      <c r="I600" s="104" t="s">
        <v>2873</v>
      </c>
      <c r="J600" s="68" t="s">
        <v>1217</v>
      </c>
      <c r="K600" s="65"/>
      <c r="L600" s="65"/>
      <c r="M600" s="65">
        <v>2500</v>
      </c>
      <c r="N600" s="65">
        <v>1000</v>
      </c>
      <c r="O600" s="65">
        <v>23000</v>
      </c>
      <c r="P600" s="65"/>
      <c r="Q600" s="65"/>
      <c r="R600" s="65"/>
      <c r="S600" s="65"/>
      <c r="T600" s="65"/>
      <c r="U600" s="65">
        <v>31820.82</v>
      </c>
      <c r="V600" s="65"/>
      <c r="W600" s="67">
        <f t="shared" si="7"/>
        <v>58320.82</v>
      </c>
      <c r="X600" s="36"/>
      <c r="Z600" s="122"/>
    </row>
    <row r="601" spans="1:26" x14ac:dyDescent="0.2">
      <c r="A601" s="76"/>
      <c r="B601" s="24">
        <v>587</v>
      </c>
      <c r="C601" s="105" t="s">
        <v>675</v>
      </c>
      <c r="D601" s="105" t="s">
        <v>1599</v>
      </c>
      <c r="E601" s="58" t="s">
        <v>676</v>
      </c>
      <c r="F601" s="69" t="s">
        <v>675</v>
      </c>
      <c r="G601" s="69" t="s">
        <v>1599</v>
      </c>
      <c r="H601" s="58" t="s">
        <v>676</v>
      </c>
      <c r="I601" s="104" t="s">
        <v>2956</v>
      </c>
      <c r="J601" s="68" t="s">
        <v>1217</v>
      </c>
      <c r="K601" s="65">
        <v>18000</v>
      </c>
      <c r="L601" s="65"/>
      <c r="M601" s="65"/>
      <c r="N601" s="65"/>
      <c r="O601" s="65"/>
      <c r="P601" s="65"/>
      <c r="Q601" s="65"/>
      <c r="R601" s="65"/>
      <c r="S601" s="65"/>
      <c r="T601" s="65">
        <v>35170.379999999997</v>
      </c>
      <c r="U601" s="65"/>
      <c r="V601" s="65"/>
      <c r="W601" s="67">
        <f t="shared" si="7"/>
        <v>53170.38</v>
      </c>
      <c r="X601" s="36"/>
      <c r="Z601" s="122"/>
    </row>
    <row r="602" spans="1:26" x14ac:dyDescent="0.2">
      <c r="A602" s="76"/>
      <c r="B602" s="24">
        <v>588</v>
      </c>
      <c r="C602" s="105" t="s">
        <v>605</v>
      </c>
      <c r="D602" s="105" t="s">
        <v>1568</v>
      </c>
      <c r="E602" s="58" t="s">
        <v>606</v>
      </c>
      <c r="F602" s="69" t="s">
        <v>605</v>
      </c>
      <c r="G602" s="69" t="s">
        <v>1568</v>
      </c>
      <c r="H602" s="58" t="s">
        <v>606</v>
      </c>
      <c r="I602" s="104" t="s">
        <v>2956</v>
      </c>
      <c r="J602" s="68" t="s">
        <v>1217</v>
      </c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7">
        <f t="shared" si="7"/>
        <v>0</v>
      </c>
      <c r="X602" s="36"/>
      <c r="Z602" s="122"/>
    </row>
    <row r="603" spans="1:26" x14ac:dyDescent="0.2">
      <c r="A603" s="76"/>
      <c r="B603" s="24">
        <v>589</v>
      </c>
      <c r="C603" s="105" t="s">
        <v>605</v>
      </c>
      <c r="D603" s="105" t="s">
        <v>1593</v>
      </c>
      <c r="E603" s="58" t="s">
        <v>660</v>
      </c>
      <c r="F603" s="69" t="s">
        <v>605</v>
      </c>
      <c r="G603" s="69" t="s">
        <v>1593</v>
      </c>
      <c r="H603" s="58" t="s">
        <v>660</v>
      </c>
      <c r="I603" s="104" t="s">
        <v>2842</v>
      </c>
      <c r="J603" s="68" t="s">
        <v>1217</v>
      </c>
      <c r="K603" s="65"/>
      <c r="L603" s="65"/>
      <c r="M603" s="65">
        <v>5000</v>
      </c>
      <c r="N603" s="65">
        <v>20000</v>
      </c>
      <c r="O603" s="65">
        <v>22000</v>
      </c>
      <c r="P603" s="65"/>
      <c r="Q603" s="65"/>
      <c r="R603" s="65">
        <v>170800.00000000003</v>
      </c>
      <c r="S603" s="65">
        <v>342000</v>
      </c>
      <c r="T603" s="65">
        <v>307000</v>
      </c>
      <c r="U603" s="65"/>
      <c r="V603" s="65"/>
      <c r="W603" s="67">
        <f t="shared" si="7"/>
        <v>866800</v>
      </c>
      <c r="X603" s="36"/>
      <c r="Z603" s="122"/>
    </row>
    <row r="604" spans="1:26" x14ac:dyDescent="0.2">
      <c r="A604" s="76"/>
      <c r="B604" s="24">
        <v>590</v>
      </c>
      <c r="C604" s="105" t="s">
        <v>661</v>
      </c>
      <c r="D604" s="105" t="s">
        <v>1594</v>
      </c>
      <c r="E604" s="58" t="s">
        <v>662</v>
      </c>
      <c r="F604" s="69" t="s">
        <v>661</v>
      </c>
      <c r="G604" s="69" t="s">
        <v>1594</v>
      </c>
      <c r="H604" s="58" t="s">
        <v>662</v>
      </c>
      <c r="I604" s="104" t="s">
        <v>2970</v>
      </c>
      <c r="J604" s="68" t="s">
        <v>1217</v>
      </c>
      <c r="K604" s="65">
        <v>18000</v>
      </c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7">
        <f t="shared" si="7"/>
        <v>18000</v>
      </c>
      <c r="X604" s="36"/>
      <c r="Z604" s="122"/>
    </row>
    <row r="605" spans="1:26" x14ac:dyDescent="0.2">
      <c r="A605" s="76"/>
      <c r="B605" s="24">
        <v>591</v>
      </c>
      <c r="C605" s="105" t="s">
        <v>593</v>
      </c>
      <c r="D605" s="105" t="s">
        <v>1563</v>
      </c>
      <c r="E605" s="58" t="s">
        <v>594</v>
      </c>
      <c r="F605" s="69" t="s">
        <v>593</v>
      </c>
      <c r="G605" s="69" t="s">
        <v>1563</v>
      </c>
      <c r="H605" s="58" t="s">
        <v>594</v>
      </c>
      <c r="I605" s="104" t="s">
        <v>2873</v>
      </c>
      <c r="J605" s="68" t="s">
        <v>1217</v>
      </c>
      <c r="K605" s="65">
        <v>15000</v>
      </c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7">
        <f t="shared" si="7"/>
        <v>15000</v>
      </c>
      <c r="X605" s="36"/>
      <c r="Z605" s="122"/>
    </row>
    <row r="606" spans="1:26" x14ac:dyDescent="0.2">
      <c r="A606" s="76"/>
      <c r="B606" s="24">
        <v>592</v>
      </c>
      <c r="C606" s="105" t="s">
        <v>729</v>
      </c>
      <c r="D606" s="105" t="s">
        <v>1623</v>
      </c>
      <c r="E606" s="58" t="s">
        <v>736</v>
      </c>
      <c r="F606" s="69" t="s">
        <v>729</v>
      </c>
      <c r="G606" s="69" t="s">
        <v>1623</v>
      </c>
      <c r="H606" s="58" t="s">
        <v>736</v>
      </c>
      <c r="I606" s="104" t="s">
        <v>2873</v>
      </c>
      <c r="J606" s="68" t="s">
        <v>1217</v>
      </c>
      <c r="K606" s="65"/>
      <c r="L606" s="65">
        <v>2500</v>
      </c>
      <c r="M606" s="65">
        <v>20000</v>
      </c>
      <c r="N606" s="65"/>
      <c r="O606" s="65"/>
      <c r="P606" s="65"/>
      <c r="Q606" s="65"/>
      <c r="R606" s="65"/>
      <c r="S606" s="65"/>
      <c r="T606" s="65"/>
      <c r="U606" s="65"/>
      <c r="V606" s="65"/>
      <c r="W606" s="67">
        <f t="shared" si="7"/>
        <v>22500</v>
      </c>
      <c r="X606" s="36"/>
      <c r="Z606" s="122"/>
    </row>
    <row r="607" spans="1:26" x14ac:dyDescent="0.2">
      <c r="A607" s="76"/>
      <c r="B607" s="24">
        <v>593</v>
      </c>
      <c r="C607" s="105" t="s">
        <v>637</v>
      </c>
      <c r="D607" s="105" t="s">
        <v>1583</v>
      </c>
      <c r="E607" s="58" t="s">
        <v>638</v>
      </c>
      <c r="F607" s="69" t="s">
        <v>637</v>
      </c>
      <c r="G607" s="69" t="s">
        <v>1583</v>
      </c>
      <c r="H607" s="58" t="s">
        <v>638</v>
      </c>
      <c r="I607" s="104" t="s">
        <v>2840</v>
      </c>
      <c r="J607" s="68" t="s">
        <v>1217</v>
      </c>
      <c r="K607" s="65"/>
      <c r="L607" s="65"/>
      <c r="M607" s="65">
        <v>15000</v>
      </c>
      <c r="N607" s="65"/>
      <c r="O607" s="65"/>
      <c r="P607" s="65"/>
      <c r="Q607" s="65"/>
      <c r="R607" s="65">
        <v>56000</v>
      </c>
      <c r="S607" s="65">
        <v>142000</v>
      </c>
      <c r="T607" s="65"/>
      <c r="U607" s="65"/>
      <c r="V607" s="65"/>
      <c r="W607" s="67">
        <f t="shared" ref="W607:W665" si="8">SUM(K607:V607)</f>
        <v>213000</v>
      </c>
      <c r="X607" s="36"/>
      <c r="Z607" s="122"/>
    </row>
    <row r="608" spans="1:26" x14ac:dyDescent="0.2">
      <c r="A608" s="76"/>
      <c r="B608" s="24">
        <v>594</v>
      </c>
      <c r="C608" s="105" t="s">
        <v>639</v>
      </c>
      <c r="D608" s="105" t="s">
        <v>1584</v>
      </c>
      <c r="E608" s="58" t="s">
        <v>640</v>
      </c>
      <c r="F608" s="69" t="s">
        <v>639</v>
      </c>
      <c r="G608" s="69" t="s">
        <v>1584</v>
      </c>
      <c r="H608" s="58" t="s">
        <v>640</v>
      </c>
      <c r="I608" s="104" t="s">
        <v>2873</v>
      </c>
      <c r="J608" s="68" t="s">
        <v>1217</v>
      </c>
      <c r="K608" s="65"/>
      <c r="L608" s="65"/>
      <c r="M608" s="65">
        <v>5000</v>
      </c>
      <c r="N608" s="65"/>
      <c r="O608" s="65"/>
      <c r="P608" s="65"/>
      <c r="Q608" s="65"/>
      <c r="R608" s="65"/>
      <c r="S608" s="65"/>
      <c r="T608" s="65"/>
      <c r="U608" s="65"/>
      <c r="V608" s="65"/>
      <c r="W608" s="67">
        <f t="shared" si="8"/>
        <v>5000</v>
      </c>
      <c r="X608" s="36"/>
      <c r="Z608" s="122"/>
    </row>
    <row r="609" spans="1:26" x14ac:dyDescent="0.2">
      <c r="A609" s="76"/>
      <c r="B609" s="24">
        <v>595</v>
      </c>
      <c r="C609" s="105" t="s">
        <v>621</v>
      </c>
      <c r="D609" s="105" t="s">
        <v>1576</v>
      </c>
      <c r="E609" s="58" t="s">
        <v>622</v>
      </c>
      <c r="F609" s="69" t="s">
        <v>621</v>
      </c>
      <c r="G609" s="69" t="s">
        <v>1576</v>
      </c>
      <c r="H609" s="58" t="s">
        <v>622</v>
      </c>
      <c r="I609" s="104" t="s">
        <v>2970</v>
      </c>
      <c r="J609" s="68" t="s">
        <v>1217</v>
      </c>
      <c r="K609" s="65"/>
      <c r="L609" s="65">
        <v>3000</v>
      </c>
      <c r="M609" s="65"/>
      <c r="N609" s="65"/>
      <c r="O609" s="65"/>
      <c r="P609" s="65">
        <v>8000</v>
      </c>
      <c r="Q609" s="65"/>
      <c r="R609" s="65"/>
      <c r="S609" s="65"/>
      <c r="T609" s="65"/>
      <c r="U609" s="65"/>
      <c r="V609" s="65"/>
      <c r="W609" s="67">
        <f t="shared" si="8"/>
        <v>11000</v>
      </c>
      <c r="X609" s="36"/>
      <c r="Z609" s="122"/>
    </row>
    <row r="610" spans="1:26" x14ac:dyDescent="0.2">
      <c r="A610" s="76"/>
      <c r="B610" s="24">
        <v>596</v>
      </c>
      <c r="C610" s="105" t="s">
        <v>615</v>
      </c>
      <c r="D610" s="105" t="s">
        <v>1573</v>
      </c>
      <c r="E610" s="58" t="s">
        <v>616</v>
      </c>
      <c r="F610" s="69" t="s">
        <v>615</v>
      </c>
      <c r="G610" s="69" t="s">
        <v>1573</v>
      </c>
      <c r="H610" s="58" t="s">
        <v>616</v>
      </c>
      <c r="I610" s="104" t="s">
        <v>2847</v>
      </c>
      <c r="J610" s="68" t="s">
        <v>1217</v>
      </c>
      <c r="K610" s="65"/>
      <c r="L610" s="65">
        <v>12000</v>
      </c>
      <c r="M610" s="65"/>
      <c r="N610" s="65">
        <v>33600</v>
      </c>
      <c r="O610" s="65">
        <v>85244</v>
      </c>
      <c r="P610" s="65"/>
      <c r="Q610" s="65"/>
      <c r="R610" s="65"/>
      <c r="S610" s="65"/>
      <c r="T610" s="65"/>
      <c r="U610" s="65"/>
      <c r="V610" s="65"/>
      <c r="W610" s="67">
        <f t="shared" si="8"/>
        <v>130844</v>
      </c>
      <c r="X610" s="36"/>
      <c r="Z610" s="122"/>
    </row>
    <row r="611" spans="1:26" x14ac:dyDescent="0.2">
      <c r="A611" s="76"/>
      <c r="B611" s="24">
        <v>597</v>
      </c>
      <c r="C611" s="105" t="s">
        <v>633</v>
      </c>
      <c r="D611" s="105" t="s">
        <v>1581</v>
      </c>
      <c r="E611" s="58" t="s">
        <v>634</v>
      </c>
      <c r="F611" s="69" t="s">
        <v>633</v>
      </c>
      <c r="G611" s="69" t="s">
        <v>1581</v>
      </c>
      <c r="H611" s="58" t="s">
        <v>634</v>
      </c>
      <c r="I611" s="104" t="s">
        <v>2977</v>
      </c>
      <c r="J611" s="68" t="s">
        <v>1217</v>
      </c>
      <c r="K611" s="65"/>
      <c r="L611" s="65"/>
      <c r="M611" s="65">
        <v>85000</v>
      </c>
      <c r="N611" s="65"/>
      <c r="O611" s="65"/>
      <c r="P611" s="65">
        <v>8000</v>
      </c>
      <c r="Q611" s="65">
        <v>8000</v>
      </c>
      <c r="R611" s="65"/>
      <c r="S611" s="65"/>
      <c r="T611" s="65"/>
      <c r="U611" s="65"/>
      <c r="V611" s="65"/>
      <c r="W611" s="67">
        <f t="shared" si="8"/>
        <v>101000</v>
      </c>
      <c r="X611" s="36"/>
      <c r="Z611" s="122"/>
    </row>
    <row r="612" spans="1:26" x14ac:dyDescent="0.2">
      <c r="A612" s="76"/>
      <c r="B612" s="24">
        <v>598</v>
      </c>
      <c r="C612" s="105" t="s">
        <v>589</v>
      </c>
      <c r="D612" s="105" t="s">
        <v>1561</v>
      </c>
      <c r="E612" s="58" t="s">
        <v>590</v>
      </c>
      <c r="F612" s="69" t="s">
        <v>589</v>
      </c>
      <c r="G612" s="69" t="s">
        <v>1561</v>
      </c>
      <c r="H612" s="58" t="s">
        <v>590</v>
      </c>
      <c r="I612" s="104" t="s">
        <v>2962</v>
      </c>
      <c r="J612" s="68" t="s">
        <v>1217</v>
      </c>
      <c r="K612" s="65"/>
      <c r="L612" s="65"/>
      <c r="M612" s="65"/>
      <c r="N612" s="65"/>
      <c r="O612" s="65">
        <v>3000</v>
      </c>
      <c r="P612" s="65"/>
      <c r="Q612" s="65">
        <v>148400</v>
      </c>
      <c r="R612" s="65">
        <v>370000</v>
      </c>
      <c r="S612" s="65"/>
      <c r="T612" s="65"/>
      <c r="U612" s="65"/>
      <c r="V612" s="65"/>
      <c r="W612" s="67">
        <f t="shared" si="8"/>
        <v>521400</v>
      </c>
      <c r="X612" s="36"/>
      <c r="Z612" s="122"/>
    </row>
    <row r="613" spans="1:26" x14ac:dyDescent="0.2">
      <c r="A613" s="76"/>
      <c r="B613" s="24">
        <v>599</v>
      </c>
      <c r="C613" s="105" t="s">
        <v>655</v>
      </c>
      <c r="D613" s="105" t="s">
        <v>1591</v>
      </c>
      <c r="E613" s="58" t="s">
        <v>656</v>
      </c>
      <c r="F613" s="69" t="s">
        <v>655</v>
      </c>
      <c r="G613" s="69" t="s">
        <v>1591</v>
      </c>
      <c r="H613" s="58" t="s">
        <v>656</v>
      </c>
      <c r="I613" s="104" t="s">
        <v>2873</v>
      </c>
      <c r="J613" s="68" t="s">
        <v>1217</v>
      </c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7">
        <f t="shared" si="8"/>
        <v>0</v>
      </c>
      <c r="X613" s="36"/>
      <c r="Z613" s="122"/>
    </row>
    <row r="614" spans="1:26" x14ac:dyDescent="0.2">
      <c r="A614" s="76"/>
      <c r="B614" s="24">
        <v>600</v>
      </c>
      <c r="C614" s="105" t="s">
        <v>573</v>
      </c>
      <c r="D614" s="105" t="s">
        <v>1553</v>
      </c>
      <c r="E614" s="58" t="s">
        <v>574</v>
      </c>
      <c r="F614" s="69" t="s">
        <v>573</v>
      </c>
      <c r="G614" s="69" t="s">
        <v>1553</v>
      </c>
      <c r="H614" s="58" t="s">
        <v>574</v>
      </c>
      <c r="I614" s="104" t="s">
        <v>2838</v>
      </c>
      <c r="J614" s="68" t="s">
        <v>1217</v>
      </c>
      <c r="K614" s="65">
        <v>8000</v>
      </c>
      <c r="L614" s="65"/>
      <c r="M614" s="65"/>
      <c r="N614" s="65"/>
      <c r="O614" s="65"/>
      <c r="P614" s="65">
        <v>81200</v>
      </c>
      <c r="Q614" s="65">
        <v>75800</v>
      </c>
      <c r="R614" s="65"/>
      <c r="S614" s="65"/>
      <c r="T614" s="65"/>
      <c r="U614" s="65"/>
      <c r="V614" s="65"/>
      <c r="W614" s="67">
        <f t="shared" si="8"/>
        <v>165000</v>
      </c>
      <c r="X614" s="36"/>
      <c r="Z614" s="122"/>
    </row>
    <row r="615" spans="1:26" x14ac:dyDescent="0.2">
      <c r="A615" s="76"/>
      <c r="B615" s="24">
        <v>601</v>
      </c>
      <c r="C615" s="105" t="s">
        <v>577</v>
      </c>
      <c r="D615" s="105" t="s">
        <v>1559</v>
      </c>
      <c r="E615" s="58" t="s">
        <v>586</v>
      </c>
      <c r="F615" s="69" t="s">
        <v>577</v>
      </c>
      <c r="G615" s="69" t="s">
        <v>1559</v>
      </c>
      <c r="H615" s="58" t="s">
        <v>586</v>
      </c>
      <c r="I615" s="104" t="s">
        <v>2842</v>
      </c>
      <c r="J615" s="68" t="s">
        <v>1217</v>
      </c>
      <c r="K615" s="65">
        <v>5000</v>
      </c>
      <c r="L615" s="65">
        <v>5000</v>
      </c>
      <c r="M615" s="65">
        <v>114859</v>
      </c>
      <c r="N615" s="65">
        <v>405000</v>
      </c>
      <c r="O615" s="65">
        <v>223500</v>
      </c>
      <c r="P615" s="65"/>
      <c r="Q615" s="65"/>
      <c r="R615" s="65"/>
      <c r="S615" s="65">
        <v>125999.99999999999</v>
      </c>
      <c r="T615" s="65">
        <v>460000</v>
      </c>
      <c r="U615" s="65">
        <v>270000</v>
      </c>
      <c r="V615" s="65"/>
      <c r="W615" s="67">
        <f t="shared" si="8"/>
        <v>1609359</v>
      </c>
      <c r="X615" s="36"/>
      <c r="Z615" s="122"/>
    </row>
    <row r="616" spans="1:26" x14ac:dyDescent="0.2">
      <c r="A616" s="76"/>
      <c r="B616" s="24">
        <v>602</v>
      </c>
      <c r="C616" s="105" t="s">
        <v>607</v>
      </c>
      <c r="D616" s="105" t="s">
        <v>1569</v>
      </c>
      <c r="E616" s="58" t="s">
        <v>608</v>
      </c>
      <c r="F616" s="69" t="s">
        <v>607</v>
      </c>
      <c r="G616" s="69" t="s">
        <v>1569</v>
      </c>
      <c r="H616" s="58" t="s">
        <v>608</v>
      </c>
      <c r="I616" s="104" t="s">
        <v>2873</v>
      </c>
      <c r="J616" s="68" t="s">
        <v>1217</v>
      </c>
      <c r="K616" s="65">
        <v>11000</v>
      </c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7">
        <f t="shared" si="8"/>
        <v>11000</v>
      </c>
      <c r="X616" s="36"/>
      <c r="Z616" s="122"/>
    </row>
    <row r="617" spans="1:26" x14ac:dyDescent="0.2">
      <c r="A617" s="76"/>
      <c r="B617" s="24">
        <v>603</v>
      </c>
      <c r="C617" s="105" t="s">
        <v>587</v>
      </c>
      <c r="D617" s="105" t="s">
        <v>1560</v>
      </c>
      <c r="E617" s="58" t="s">
        <v>588</v>
      </c>
      <c r="F617" s="69" t="s">
        <v>587</v>
      </c>
      <c r="G617" s="69" t="s">
        <v>1560</v>
      </c>
      <c r="H617" s="58" t="s">
        <v>588</v>
      </c>
      <c r="I617" s="104" t="s">
        <v>2973</v>
      </c>
      <c r="J617" s="68" t="s">
        <v>1217</v>
      </c>
      <c r="K617" s="65"/>
      <c r="L617" s="65"/>
      <c r="M617" s="65"/>
      <c r="N617" s="65"/>
      <c r="O617" s="65">
        <v>40000</v>
      </c>
      <c r="P617" s="65">
        <v>8000</v>
      </c>
      <c r="Q617" s="65">
        <v>5000</v>
      </c>
      <c r="R617" s="65"/>
      <c r="S617" s="65"/>
      <c r="T617" s="65"/>
      <c r="U617" s="65"/>
      <c r="V617" s="65"/>
      <c r="W617" s="67">
        <f t="shared" si="8"/>
        <v>53000</v>
      </c>
      <c r="X617" s="36"/>
      <c r="Z617" s="122"/>
    </row>
    <row r="618" spans="1:26" x14ac:dyDescent="0.2">
      <c r="A618" s="76"/>
      <c r="B618" s="24">
        <v>604</v>
      </c>
      <c r="C618" s="105" t="s">
        <v>815</v>
      </c>
      <c r="D618" s="105" t="s">
        <v>1654</v>
      </c>
      <c r="E618" s="58" t="s">
        <v>816</v>
      </c>
      <c r="F618" s="69" t="s">
        <v>815</v>
      </c>
      <c r="G618" s="69" t="s">
        <v>1654</v>
      </c>
      <c r="H618" s="58" t="s">
        <v>816</v>
      </c>
      <c r="I618" s="104" t="s">
        <v>2873</v>
      </c>
      <c r="J618" s="68" t="s">
        <v>1217</v>
      </c>
      <c r="K618" s="65">
        <v>750</v>
      </c>
      <c r="L618" s="65"/>
      <c r="M618" s="65"/>
      <c r="N618" s="65"/>
      <c r="O618" s="65">
        <v>23000</v>
      </c>
      <c r="P618" s="65"/>
      <c r="Q618" s="65"/>
      <c r="R618" s="65"/>
      <c r="S618" s="65">
        <v>6699.12</v>
      </c>
      <c r="T618" s="65"/>
      <c r="U618" s="65"/>
      <c r="V618" s="65"/>
      <c r="W618" s="67">
        <f t="shared" si="8"/>
        <v>30449.119999999999</v>
      </c>
      <c r="X618" s="36"/>
      <c r="Z618" s="122"/>
    </row>
    <row r="619" spans="1:26" x14ac:dyDescent="0.2">
      <c r="A619" s="76"/>
      <c r="B619" s="24">
        <v>605</v>
      </c>
      <c r="C619" s="105" t="s">
        <v>749</v>
      </c>
      <c r="D619" s="105" t="s">
        <v>1642</v>
      </c>
      <c r="E619" s="58" t="s">
        <v>776</v>
      </c>
      <c r="F619" s="69" t="s">
        <v>749</v>
      </c>
      <c r="G619" s="69" t="s">
        <v>1642</v>
      </c>
      <c r="H619" s="58" t="s">
        <v>776</v>
      </c>
      <c r="I619" s="104" t="s">
        <v>2873</v>
      </c>
      <c r="J619" s="68" t="s">
        <v>1217</v>
      </c>
      <c r="K619" s="65"/>
      <c r="L619" s="65"/>
      <c r="M619" s="65"/>
      <c r="N619" s="65">
        <v>20000</v>
      </c>
      <c r="O619" s="65"/>
      <c r="P619" s="65"/>
      <c r="Q619" s="65"/>
      <c r="R619" s="65"/>
      <c r="S619" s="65">
        <v>5000</v>
      </c>
      <c r="T619" s="65">
        <v>2500</v>
      </c>
      <c r="U619" s="65">
        <v>1000</v>
      </c>
      <c r="V619" s="65"/>
      <c r="W619" s="67">
        <f t="shared" si="8"/>
        <v>28500</v>
      </c>
      <c r="X619" s="36"/>
      <c r="Z619" s="122"/>
    </row>
    <row r="620" spans="1:26" x14ac:dyDescent="0.2">
      <c r="A620" s="76"/>
      <c r="B620" s="24">
        <v>606</v>
      </c>
      <c r="C620" s="105" t="s">
        <v>799</v>
      </c>
      <c r="D620" s="105" t="s">
        <v>1648</v>
      </c>
      <c r="E620" s="58" t="s">
        <v>800</v>
      </c>
      <c r="F620" s="69" t="s">
        <v>799</v>
      </c>
      <c r="G620" s="69" t="s">
        <v>1648</v>
      </c>
      <c r="H620" s="58" t="s">
        <v>800</v>
      </c>
      <c r="I620" s="104" t="s">
        <v>2970</v>
      </c>
      <c r="J620" s="68" t="s">
        <v>1217</v>
      </c>
      <c r="K620" s="65"/>
      <c r="L620" s="65"/>
      <c r="M620" s="65"/>
      <c r="N620" s="65">
        <v>20000</v>
      </c>
      <c r="O620" s="65">
        <v>3750</v>
      </c>
      <c r="P620" s="65">
        <v>1250</v>
      </c>
      <c r="Q620" s="65"/>
      <c r="R620" s="65"/>
      <c r="S620" s="65"/>
      <c r="T620" s="65"/>
      <c r="U620" s="65"/>
      <c r="V620" s="65"/>
      <c r="W620" s="67">
        <f t="shared" si="8"/>
        <v>25000</v>
      </c>
      <c r="X620" s="36"/>
      <c r="Z620" s="122"/>
    </row>
    <row r="621" spans="1:26" x14ac:dyDescent="0.2">
      <c r="A621" s="76"/>
      <c r="B621" s="24">
        <v>607</v>
      </c>
      <c r="C621" s="105" t="s">
        <v>743</v>
      </c>
      <c r="D621" s="105" t="s">
        <v>1627</v>
      </c>
      <c r="E621" s="58" t="s">
        <v>744</v>
      </c>
      <c r="F621" s="69" t="s">
        <v>743</v>
      </c>
      <c r="G621" s="69" t="s">
        <v>1627</v>
      </c>
      <c r="H621" s="58" t="s">
        <v>744</v>
      </c>
      <c r="I621" s="104" t="s">
        <v>2838</v>
      </c>
      <c r="J621" s="68" t="s">
        <v>1217</v>
      </c>
      <c r="K621" s="65">
        <v>3750</v>
      </c>
      <c r="L621" s="65">
        <v>1038.8800000000001</v>
      </c>
      <c r="M621" s="65">
        <v>20000</v>
      </c>
      <c r="N621" s="65"/>
      <c r="O621" s="65"/>
      <c r="P621" s="65">
        <v>123200</v>
      </c>
      <c r="Q621" s="65">
        <v>286249</v>
      </c>
      <c r="R621" s="65"/>
      <c r="S621" s="65"/>
      <c r="T621" s="65"/>
      <c r="U621" s="65"/>
      <c r="V621" s="65"/>
      <c r="W621" s="67">
        <f t="shared" si="8"/>
        <v>434237.88</v>
      </c>
      <c r="X621" s="36"/>
      <c r="Z621" s="122"/>
    </row>
    <row r="622" spans="1:26" x14ac:dyDescent="0.2">
      <c r="A622" s="76"/>
      <c r="B622" s="24">
        <v>608</v>
      </c>
      <c r="C622" s="105" t="s">
        <v>727</v>
      </c>
      <c r="D622" s="105" t="s">
        <v>1620</v>
      </c>
      <c r="E622" s="58" t="s">
        <v>728</v>
      </c>
      <c r="F622" s="69" t="s">
        <v>727</v>
      </c>
      <c r="G622" s="69" t="s">
        <v>1620</v>
      </c>
      <c r="H622" s="58" t="s">
        <v>728</v>
      </c>
      <c r="I622" s="104" t="s">
        <v>2873</v>
      </c>
      <c r="J622" s="68" t="s">
        <v>1217</v>
      </c>
      <c r="K622" s="65"/>
      <c r="L622" s="65"/>
      <c r="M622" s="65">
        <v>20000</v>
      </c>
      <c r="N622" s="65"/>
      <c r="O622" s="65"/>
      <c r="P622" s="65">
        <v>39345.160000000003</v>
      </c>
      <c r="Q622" s="65">
        <v>1000</v>
      </c>
      <c r="R622" s="65"/>
      <c r="S622" s="65"/>
      <c r="T622" s="65"/>
      <c r="U622" s="65"/>
      <c r="V622" s="65"/>
      <c r="W622" s="67">
        <f t="shared" si="8"/>
        <v>60345.16</v>
      </c>
      <c r="X622" s="36"/>
      <c r="Z622" s="122"/>
    </row>
    <row r="623" spans="1:26" x14ac:dyDescent="0.2">
      <c r="A623" s="76"/>
      <c r="B623" s="24">
        <v>609</v>
      </c>
      <c r="C623" s="105" t="s">
        <v>3473</v>
      </c>
      <c r="D623" s="105" t="s">
        <v>3473</v>
      </c>
      <c r="E623" s="58" t="s">
        <v>3477</v>
      </c>
      <c r="F623" s="69" t="s">
        <v>3473</v>
      </c>
      <c r="G623" s="69" t="s">
        <v>3473</v>
      </c>
      <c r="H623" s="58" t="s">
        <v>3477</v>
      </c>
      <c r="I623" s="104" t="s">
        <v>3478</v>
      </c>
      <c r="J623" s="68" t="s">
        <v>1217</v>
      </c>
      <c r="K623" s="65"/>
      <c r="L623" s="65"/>
      <c r="M623" s="65"/>
      <c r="N623" s="65"/>
      <c r="O623" s="65"/>
      <c r="P623" s="65">
        <v>3142.2348484848494</v>
      </c>
      <c r="Q623" s="65">
        <v>3142.2348484848494</v>
      </c>
      <c r="R623" s="65">
        <v>3142.2348484848494</v>
      </c>
      <c r="S623" s="65">
        <v>3142.2348484848494</v>
      </c>
      <c r="T623" s="65">
        <v>3142.2348484848494</v>
      </c>
      <c r="U623" s="65">
        <v>3142.2348484848494</v>
      </c>
      <c r="V623" s="65">
        <v>3142.2348484848494</v>
      </c>
      <c r="W623" s="67">
        <f t="shared" si="8"/>
        <v>21995.643939393944</v>
      </c>
      <c r="X623" s="36"/>
      <c r="Z623" s="122"/>
    </row>
    <row r="624" spans="1:26" x14ac:dyDescent="0.2">
      <c r="A624" s="76"/>
      <c r="B624" s="24">
        <v>610</v>
      </c>
      <c r="C624" s="105" t="s">
        <v>3479</v>
      </c>
      <c r="D624" s="105" t="s">
        <v>3479</v>
      </c>
      <c r="E624" s="58" t="s">
        <v>3480</v>
      </c>
      <c r="F624" s="69" t="s">
        <v>3479</v>
      </c>
      <c r="G624" s="69" t="s">
        <v>3479</v>
      </c>
      <c r="H624" s="58" t="s">
        <v>3480</v>
      </c>
      <c r="I624" s="104" t="s">
        <v>3478</v>
      </c>
      <c r="J624" s="68" t="s">
        <v>1217</v>
      </c>
      <c r="K624" s="65"/>
      <c r="L624" s="65"/>
      <c r="M624" s="65"/>
      <c r="N624" s="65"/>
      <c r="O624" s="65"/>
      <c r="P624" s="65">
        <v>5492.2348484848471</v>
      </c>
      <c r="Q624" s="65">
        <v>5492.2348484848471</v>
      </c>
      <c r="R624" s="65">
        <v>5492.2348484848471</v>
      </c>
      <c r="S624" s="65">
        <v>5492.2348484848471</v>
      </c>
      <c r="T624" s="65">
        <v>5492.2348484848471</v>
      </c>
      <c r="U624" s="65">
        <v>5492.2348484848471</v>
      </c>
      <c r="V624" s="65">
        <v>5492.2348484848471</v>
      </c>
      <c r="W624" s="67">
        <f t="shared" si="8"/>
        <v>38445.643939393929</v>
      </c>
      <c r="X624" s="36"/>
      <c r="Z624" s="122"/>
    </row>
    <row r="625" spans="1:26" x14ac:dyDescent="0.2">
      <c r="A625" s="76"/>
      <c r="B625" s="24">
        <v>611</v>
      </c>
      <c r="C625" s="105" t="s">
        <v>3481</v>
      </c>
      <c r="D625" s="105" t="s">
        <v>3481</v>
      </c>
      <c r="E625" s="58" t="s">
        <v>3482</v>
      </c>
      <c r="F625" s="69" t="s">
        <v>3481</v>
      </c>
      <c r="G625" s="69" t="s">
        <v>3481</v>
      </c>
      <c r="H625" s="58" t="s">
        <v>3482</v>
      </c>
      <c r="I625" s="104" t="s">
        <v>3478</v>
      </c>
      <c r="J625" s="68" t="s">
        <v>1217</v>
      </c>
      <c r="K625" s="65"/>
      <c r="L625" s="65"/>
      <c r="M625" s="65"/>
      <c r="N625" s="65"/>
      <c r="O625" s="65"/>
      <c r="P625" s="65">
        <v>6391.2878787878781</v>
      </c>
      <c r="Q625" s="65">
        <v>6391.2878787878781</v>
      </c>
      <c r="R625" s="65">
        <v>6391.2878787878781</v>
      </c>
      <c r="S625" s="65">
        <v>6391.2878787878781</v>
      </c>
      <c r="T625" s="65">
        <v>6391.2878787878781</v>
      </c>
      <c r="U625" s="65">
        <v>6391.2878787878781</v>
      </c>
      <c r="V625" s="65">
        <v>6391.2878787878781</v>
      </c>
      <c r="W625" s="67">
        <f t="shared" si="8"/>
        <v>44739.015151515152</v>
      </c>
      <c r="X625" s="36"/>
      <c r="Z625" s="122"/>
    </row>
    <row r="626" spans="1:26" x14ac:dyDescent="0.2">
      <c r="A626" s="76"/>
      <c r="B626" s="24">
        <v>612</v>
      </c>
      <c r="C626" s="105" t="s">
        <v>3483</v>
      </c>
      <c r="D626" s="105" t="s">
        <v>3483</v>
      </c>
      <c r="E626" s="58" t="s">
        <v>3484</v>
      </c>
      <c r="F626" s="69" t="s">
        <v>3483</v>
      </c>
      <c r="G626" s="69" t="s">
        <v>3483</v>
      </c>
      <c r="H626" s="58" t="s">
        <v>3484</v>
      </c>
      <c r="I626" s="104" t="s">
        <v>3478</v>
      </c>
      <c r="J626" s="68" t="s">
        <v>1217</v>
      </c>
      <c r="K626" s="65"/>
      <c r="L626" s="65"/>
      <c r="M626" s="65"/>
      <c r="N626" s="65"/>
      <c r="O626" s="65"/>
      <c r="P626" s="65">
        <v>4637.6893939393931</v>
      </c>
      <c r="Q626" s="65">
        <v>4637.6893939393931</v>
      </c>
      <c r="R626" s="65">
        <v>4637.6893939393931</v>
      </c>
      <c r="S626" s="65">
        <v>4637.6893939393931</v>
      </c>
      <c r="T626" s="65">
        <v>4637.6893939393931</v>
      </c>
      <c r="U626" s="65">
        <v>4637.6893939393931</v>
      </c>
      <c r="V626" s="65">
        <v>4637.6893939393931</v>
      </c>
      <c r="W626" s="67">
        <f t="shared" si="8"/>
        <v>32463.825757575749</v>
      </c>
      <c r="X626" s="36"/>
      <c r="Z626" s="122"/>
    </row>
    <row r="627" spans="1:26" x14ac:dyDescent="0.2">
      <c r="A627" s="76"/>
      <c r="B627" s="24">
        <v>613</v>
      </c>
      <c r="C627" s="105" t="s">
        <v>3485</v>
      </c>
      <c r="D627" s="105" t="s">
        <v>3485</v>
      </c>
      <c r="E627" s="58" t="s">
        <v>3486</v>
      </c>
      <c r="F627" s="69" t="s">
        <v>3485</v>
      </c>
      <c r="G627" s="69" t="s">
        <v>3485</v>
      </c>
      <c r="H627" s="58" t="s">
        <v>3486</v>
      </c>
      <c r="I627" s="104" t="s">
        <v>3478</v>
      </c>
      <c r="J627" s="68" t="s">
        <v>1217</v>
      </c>
      <c r="K627" s="65"/>
      <c r="L627" s="65"/>
      <c r="M627" s="65"/>
      <c r="N627" s="65"/>
      <c r="O627" s="65"/>
      <c r="P627" s="65">
        <v>6542.6136363636388</v>
      </c>
      <c r="Q627" s="65">
        <v>6542.6136363636388</v>
      </c>
      <c r="R627" s="65">
        <v>6542.6136363636388</v>
      </c>
      <c r="S627" s="65">
        <v>6542.6136363636388</v>
      </c>
      <c r="T627" s="65">
        <v>6542.6136363636388</v>
      </c>
      <c r="U627" s="65">
        <v>6542.6136363636388</v>
      </c>
      <c r="V627" s="65">
        <v>6542.6136363636388</v>
      </c>
      <c r="W627" s="67">
        <f t="shared" si="8"/>
        <v>45798.29545454547</v>
      </c>
      <c r="X627" s="36"/>
      <c r="Z627" s="122"/>
    </row>
    <row r="628" spans="1:26" x14ac:dyDescent="0.2">
      <c r="A628" s="76"/>
      <c r="B628" s="24">
        <v>614</v>
      </c>
      <c r="C628" s="105" t="s">
        <v>3487</v>
      </c>
      <c r="D628" s="105" t="s">
        <v>3487</v>
      </c>
      <c r="E628" s="58" t="s">
        <v>3488</v>
      </c>
      <c r="F628" s="69" t="s">
        <v>3487</v>
      </c>
      <c r="G628" s="69" t="s">
        <v>3487</v>
      </c>
      <c r="H628" s="58" t="s">
        <v>3488</v>
      </c>
      <c r="I628" s="104" t="s">
        <v>3478</v>
      </c>
      <c r="J628" s="68" t="s">
        <v>1217</v>
      </c>
      <c r="K628" s="65"/>
      <c r="L628" s="65"/>
      <c r="M628" s="65"/>
      <c r="N628" s="65"/>
      <c r="O628" s="65"/>
      <c r="P628" s="65">
        <v>6328.9772727272766</v>
      </c>
      <c r="Q628" s="65">
        <v>6328.9772727272766</v>
      </c>
      <c r="R628" s="65">
        <v>6328.9772727272766</v>
      </c>
      <c r="S628" s="65">
        <v>6328.9772727272766</v>
      </c>
      <c r="T628" s="65">
        <v>6328.9772727272766</v>
      </c>
      <c r="U628" s="65">
        <v>6328.9772727272766</v>
      </c>
      <c r="V628" s="65">
        <v>6328.9772727272766</v>
      </c>
      <c r="W628" s="67">
        <f t="shared" si="8"/>
        <v>44302.840909090941</v>
      </c>
      <c r="X628" s="36"/>
      <c r="Z628" s="122"/>
    </row>
    <row r="629" spans="1:26" x14ac:dyDescent="0.2">
      <c r="A629" s="76"/>
      <c r="B629" s="24">
        <v>615</v>
      </c>
      <c r="C629" s="105" t="s">
        <v>3489</v>
      </c>
      <c r="D629" s="105" t="s">
        <v>3489</v>
      </c>
      <c r="E629" s="58" t="s">
        <v>3490</v>
      </c>
      <c r="F629" s="69" t="s">
        <v>3489</v>
      </c>
      <c r="G629" s="69" t="s">
        <v>3489</v>
      </c>
      <c r="H629" s="58" t="s">
        <v>3490</v>
      </c>
      <c r="I629" s="104" t="s">
        <v>3478</v>
      </c>
      <c r="J629" s="68" t="s">
        <v>1217</v>
      </c>
      <c r="K629" s="65"/>
      <c r="L629" s="65"/>
      <c r="M629" s="65"/>
      <c r="N629" s="65"/>
      <c r="O629" s="65"/>
      <c r="P629" s="65">
        <v>5314.204545454546</v>
      </c>
      <c r="Q629" s="65">
        <v>5314.204545454546</v>
      </c>
      <c r="R629" s="65">
        <v>5314.204545454546</v>
      </c>
      <c r="S629" s="65">
        <v>5314.204545454546</v>
      </c>
      <c r="T629" s="65">
        <v>5314.204545454546</v>
      </c>
      <c r="U629" s="65">
        <v>5314.204545454546</v>
      </c>
      <c r="V629" s="65">
        <v>5314.204545454546</v>
      </c>
      <c r="W629" s="67">
        <f t="shared" si="8"/>
        <v>37199.431818181816</v>
      </c>
      <c r="X629" s="36"/>
      <c r="Z629" s="122"/>
    </row>
    <row r="630" spans="1:26" x14ac:dyDescent="0.2">
      <c r="A630" s="76"/>
      <c r="B630" s="24">
        <v>616</v>
      </c>
      <c r="C630" s="105" t="s">
        <v>3491</v>
      </c>
      <c r="D630" s="105" t="s">
        <v>3491</v>
      </c>
      <c r="E630" s="58" t="s">
        <v>3492</v>
      </c>
      <c r="F630" s="69" t="s">
        <v>3491</v>
      </c>
      <c r="G630" s="69" t="s">
        <v>3491</v>
      </c>
      <c r="H630" s="58" t="s">
        <v>3492</v>
      </c>
      <c r="I630" s="104" t="s">
        <v>3478</v>
      </c>
      <c r="J630" s="68" t="s">
        <v>1217</v>
      </c>
      <c r="K630" s="65"/>
      <c r="L630" s="65"/>
      <c r="M630" s="65"/>
      <c r="N630" s="65"/>
      <c r="O630" s="65"/>
      <c r="P630" s="65">
        <v>9889.5833333333339</v>
      </c>
      <c r="Q630" s="65">
        <v>9889.5833333333339</v>
      </c>
      <c r="R630" s="65">
        <v>9889.5833333333339</v>
      </c>
      <c r="S630" s="65">
        <v>9889.5833333333339</v>
      </c>
      <c r="T630" s="65">
        <v>9889.5833333333339</v>
      </c>
      <c r="U630" s="65">
        <v>9889.5833333333339</v>
      </c>
      <c r="V630" s="65">
        <v>9889.5833333333339</v>
      </c>
      <c r="W630" s="67">
        <f t="shared" si="8"/>
        <v>69227.083333333343</v>
      </c>
      <c r="X630" s="36"/>
      <c r="Z630" s="122"/>
    </row>
    <row r="631" spans="1:26" x14ac:dyDescent="0.2">
      <c r="A631" s="76"/>
      <c r="B631" s="24">
        <v>617</v>
      </c>
      <c r="C631" s="105" t="s">
        <v>3493</v>
      </c>
      <c r="D631" s="105" t="s">
        <v>3493</v>
      </c>
      <c r="E631" s="58" t="s">
        <v>3494</v>
      </c>
      <c r="F631" s="69" t="s">
        <v>3493</v>
      </c>
      <c r="G631" s="69" t="s">
        <v>3493</v>
      </c>
      <c r="H631" s="58" t="s">
        <v>3494</v>
      </c>
      <c r="I631" s="104" t="s">
        <v>3478</v>
      </c>
      <c r="J631" s="68" t="s">
        <v>1217</v>
      </c>
      <c r="K631" s="65"/>
      <c r="L631" s="65"/>
      <c r="M631" s="65"/>
      <c r="N631" s="65"/>
      <c r="O631" s="65"/>
      <c r="P631" s="65">
        <v>4530.8712121212129</v>
      </c>
      <c r="Q631" s="65">
        <v>4530.8712121212129</v>
      </c>
      <c r="R631" s="65">
        <v>4530.8712121212129</v>
      </c>
      <c r="S631" s="65">
        <v>4530.8712121212129</v>
      </c>
      <c r="T631" s="65">
        <v>4530.8712121212129</v>
      </c>
      <c r="U631" s="65">
        <v>4530.8712121212129</v>
      </c>
      <c r="V631" s="65">
        <v>4530.8712121212129</v>
      </c>
      <c r="W631" s="67">
        <f t="shared" si="8"/>
        <v>31716.098484848488</v>
      </c>
      <c r="X631" s="36"/>
      <c r="Z631" s="122"/>
    </row>
    <row r="632" spans="1:26" x14ac:dyDescent="0.2">
      <c r="A632" s="76"/>
      <c r="B632" s="24">
        <v>618</v>
      </c>
      <c r="C632" s="105" t="s">
        <v>3495</v>
      </c>
      <c r="D632" s="105" t="s">
        <v>3495</v>
      </c>
      <c r="E632" s="58" t="s">
        <v>3496</v>
      </c>
      <c r="F632" s="69" t="s">
        <v>3495</v>
      </c>
      <c r="G632" s="69" t="s">
        <v>3495</v>
      </c>
      <c r="H632" s="58" t="s">
        <v>3496</v>
      </c>
      <c r="I632" s="104" t="s">
        <v>3478</v>
      </c>
      <c r="J632" s="68" t="s">
        <v>1217</v>
      </c>
      <c r="K632" s="65"/>
      <c r="L632" s="65"/>
      <c r="M632" s="65"/>
      <c r="N632" s="65"/>
      <c r="O632" s="65"/>
      <c r="P632" s="65">
        <v>2243.1818181818185</v>
      </c>
      <c r="Q632" s="65">
        <v>2243.1818181818185</v>
      </c>
      <c r="R632" s="65">
        <v>2243.1818181818185</v>
      </c>
      <c r="S632" s="65">
        <v>2243.1818181818185</v>
      </c>
      <c r="T632" s="65">
        <v>2243.1818181818185</v>
      </c>
      <c r="U632" s="65">
        <v>2243.1818181818185</v>
      </c>
      <c r="V632" s="65">
        <v>2243.1818181818185</v>
      </c>
      <c r="W632" s="67">
        <f t="shared" si="8"/>
        <v>15702.272727272728</v>
      </c>
      <c r="X632" s="36"/>
      <c r="Z632" s="122"/>
    </row>
    <row r="633" spans="1:26" x14ac:dyDescent="0.2">
      <c r="A633" s="76"/>
      <c r="B633" s="24">
        <v>619</v>
      </c>
      <c r="C633" s="105" t="s">
        <v>3497</v>
      </c>
      <c r="D633" s="105" t="s">
        <v>3497</v>
      </c>
      <c r="E633" s="58" t="s">
        <v>3498</v>
      </c>
      <c r="F633" s="69" t="s">
        <v>3497</v>
      </c>
      <c r="G633" s="69" t="s">
        <v>3497</v>
      </c>
      <c r="H633" s="58" t="s">
        <v>3498</v>
      </c>
      <c r="I633" s="104" t="s">
        <v>3478</v>
      </c>
      <c r="J633" s="68" t="s">
        <v>1217</v>
      </c>
      <c r="K633" s="65"/>
      <c r="L633" s="65">
        <v>9561.8457300275459</v>
      </c>
      <c r="M633" s="65">
        <v>9561.8457300275459</v>
      </c>
      <c r="N633" s="65">
        <v>9561.8457300275459</v>
      </c>
      <c r="O633" s="65">
        <v>9561.8457300275459</v>
      </c>
      <c r="P633" s="65">
        <v>9561.8457300275459</v>
      </c>
      <c r="Q633" s="65">
        <v>9561.8457300275459</v>
      </c>
      <c r="R633" s="65">
        <v>9561.8457300275459</v>
      </c>
      <c r="S633" s="65">
        <v>9561.8457300275459</v>
      </c>
      <c r="T633" s="65">
        <v>9561.8457300275459</v>
      </c>
      <c r="U633" s="65">
        <v>9561.8457300275459</v>
      </c>
      <c r="V633" s="65">
        <v>9561.8457300275459</v>
      </c>
      <c r="W633" s="67">
        <f t="shared" si="8"/>
        <v>105180.30303030301</v>
      </c>
      <c r="X633" s="36"/>
      <c r="Z633" s="122"/>
    </row>
    <row r="634" spans="1:26" x14ac:dyDescent="0.2">
      <c r="A634" s="76"/>
      <c r="B634" s="24">
        <v>620</v>
      </c>
      <c r="C634" s="105" t="s">
        <v>3499</v>
      </c>
      <c r="D634" s="105" t="s">
        <v>3499</v>
      </c>
      <c r="E634" s="58" t="s">
        <v>3500</v>
      </c>
      <c r="F634" s="69" t="s">
        <v>3499</v>
      </c>
      <c r="G634" s="69" t="s">
        <v>3499</v>
      </c>
      <c r="H634" s="58" t="s">
        <v>3500</v>
      </c>
      <c r="I634" s="104" t="s">
        <v>3478</v>
      </c>
      <c r="J634" s="68" t="s">
        <v>1217</v>
      </c>
      <c r="K634" s="65"/>
      <c r="L634" s="65"/>
      <c r="M634" s="65"/>
      <c r="N634" s="65"/>
      <c r="O634" s="65"/>
      <c r="P634" s="65">
        <v>8643.3712121212156</v>
      </c>
      <c r="Q634" s="65">
        <v>8643.3712121212156</v>
      </c>
      <c r="R634" s="65">
        <v>8643.3712121212156</v>
      </c>
      <c r="S634" s="65">
        <v>8643.3712121212156</v>
      </c>
      <c r="T634" s="65">
        <v>8643.3712121212156</v>
      </c>
      <c r="U634" s="65">
        <v>8643.3712121212156</v>
      </c>
      <c r="V634" s="65">
        <v>8643.3712121212156</v>
      </c>
      <c r="W634" s="67">
        <f t="shared" si="8"/>
        <v>60503.59848484851</v>
      </c>
      <c r="X634" s="36"/>
      <c r="Z634" s="122"/>
    </row>
    <row r="635" spans="1:26" x14ac:dyDescent="0.2">
      <c r="A635" s="76"/>
      <c r="B635" s="24">
        <v>621</v>
      </c>
      <c r="C635" s="105" t="s">
        <v>3501</v>
      </c>
      <c r="D635" s="105" t="s">
        <v>3501</v>
      </c>
      <c r="E635" s="58" t="s">
        <v>3502</v>
      </c>
      <c r="F635" s="69" t="s">
        <v>3501</v>
      </c>
      <c r="G635" s="69" t="s">
        <v>3501</v>
      </c>
      <c r="H635" s="58" t="s">
        <v>3502</v>
      </c>
      <c r="I635" s="104" t="s">
        <v>3478</v>
      </c>
      <c r="J635" s="68" t="s">
        <v>1217</v>
      </c>
      <c r="K635" s="65"/>
      <c r="L635" s="65"/>
      <c r="M635" s="65"/>
      <c r="N635" s="65"/>
      <c r="O635" s="65"/>
      <c r="P635" s="65">
        <v>3204.5454545454545</v>
      </c>
      <c r="Q635" s="65">
        <v>3204.5454545454545</v>
      </c>
      <c r="R635" s="65">
        <v>3204.5454545454545</v>
      </c>
      <c r="S635" s="65">
        <v>3204.5454545454545</v>
      </c>
      <c r="T635" s="65">
        <v>3204.5454545454545</v>
      </c>
      <c r="U635" s="65">
        <v>3204.5454545454545</v>
      </c>
      <c r="V635" s="65">
        <v>3204.5454545454545</v>
      </c>
      <c r="W635" s="67">
        <f t="shared" si="8"/>
        <v>22431.818181818184</v>
      </c>
      <c r="X635" s="36"/>
      <c r="Z635" s="122"/>
    </row>
    <row r="636" spans="1:26" x14ac:dyDescent="0.2">
      <c r="A636" s="76"/>
      <c r="B636" s="24">
        <v>622</v>
      </c>
      <c r="C636" s="105" t="s">
        <v>3503</v>
      </c>
      <c r="D636" s="105" t="s">
        <v>3503</v>
      </c>
      <c r="E636" s="58" t="s">
        <v>3504</v>
      </c>
      <c r="F636" s="69" t="s">
        <v>3503</v>
      </c>
      <c r="G636" s="69" t="s">
        <v>3503</v>
      </c>
      <c r="H636" s="58" t="s">
        <v>3504</v>
      </c>
      <c r="I636" s="104" t="s">
        <v>3478</v>
      </c>
      <c r="J636" s="68" t="s">
        <v>1217</v>
      </c>
      <c r="K636" s="65"/>
      <c r="L636" s="65"/>
      <c r="M636" s="65"/>
      <c r="N636" s="65"/>
      <c r="O636" s="65"/>
      <c r="P636" s="65">
        <v>3364.7727272727266</v>
      </c>
      <c r="Q636" s="65">
        <v>3364.7727272727266</v>
      </c>
      <c r="R636" s="65">
        <v>3364.7727272727266</v>
      </c>
      <c r="S636" s="65">
        <v>3364.7727272727266</v>
      </c>
      <c r="T636" s="65">
        <v>3364.7727272727266</v>
      </c>
      <c r="U636" s="65">
        <v>3364.7727272727266</v>
      </c>
      <c r="V636" s="65">
        <v>3364.7727272727266</v>
      </c>
      <c r="W636" s="67">
        <f t="shared" si="8"/>
        <v>23553.409090909088</v>
      </c>
      <c r="X636" s="36"/>
      <c r="Z636" s="122"/>
    </row>
    <row r="637" spans="1:26" x14ac:dyDescent="0.2">
      <c r="A637" s="76"/>
      <c r="B637" s="24">
        <v>623</v>
      </c>
      <c r="C637" s="105" t="s">
        <v>3505</v>
      </c>
      <c r="D637" s="105" t="s">
        <v>3505</v>
      </c>
      <c r="E637" s="58" t="s">
        <v>3506</v>
      </c>
      <c r="F637" s="69" t="s">
        <v>3505</v>
      </c>
      <c r="G637" s="69" t="s">
        <v>3505</v>
      </c>
      <c r="H637" s="58" t="s">
        <v>3506</v>
      </c>
      <c r="I637" s="104" t="s">
        <v>3478</v>
      </c>
      <c r="J637" s="68" t="s">
        <v>1217</v>
      </c>
      <c r="K637" s="65"/>
      <c r="L637" s="65"/>
      <c r="M637" s="65"/>
      <c r="N637" s="65"/>
      <c r="O637" s="65"/>
      <c r="P637" s="65">
        <v>10477.083333333338</v>
      </c>
      <c r="Q637" s="65">
        <v>10477.083333333338</v>
      </c>
      <c r="R637" s="65">
        <v>10477.083333333338</v>
      </c>
      <c r="S637" s="65">
        <v>10477.083333333338</v>
      </c>
      <c r="T637" s="65">
        <v>10477.083333333338</v>
      </c>
      <c r="U637" s="65">
        <v>10477.083333333338</v>
      </c>
      <c r="V637" s="65">
        <v>10477.083333333338</v>
      </c>
      <c r="W637" s="67">
        <f t="shared" si="8"/>
        <v>73339.583333333358</v>
      </c>
      <c r="X637" s="36"/>
      <c r="Z637" s="122"/>
    </row>
    <row r="638" spans="1:26" x14ac:dyDescent="0.2">
      <c r="A638" s="76"/>
      <c r="B638" s="24">
        <v>624</v>
      </c>
      <c r="C638" s="105" t="s">
        <v>3507</v>
      </c>
      <c r="D638" s="105" t="s">
        <v>3507</v>
      </c>
      <c r="E638" s="58" t="s">
        <v>3508</v>
      </c>
      <c r="F638" s="69" t="s">
        <v>3507</v>
      </c>
      <c r="G638" s="69" t="s">
        <v>3507</v>
      </c>
      <c r="H638" s="58" t="s">
        <v>3508</v>
      </c>
      <c r="I638" s="104" t="s">
        <v>2983</v>
      </c>
      <c r="J638" s="68" t="s">
        <v>1217</v>
      </c>
      <c r="K638" s="65"/>
      <c r="L638" s="65"/>
      <c r="M638" s="65"/>
      <c r="N638" s="65"/>
      <c r="O638" s="65"/>
      <c r="P638" s="65">
        <v>2812.878787878788</v>
      </c>
      <c r="Q638" s="65">
        <v>2812.878787878788</v>
      </c>
      <c r="R638" s="65">
        <v>2812.878787878788</v>
      </c>
      <c r="S638" s="65">
        <v>2812.878787878788</v>
      </c>
      <c r="T638" s="65">
        <v>2812.878787878788</v>
      </c>
      <c r="U638" s="65">
        <v>2812.878787878788</v>
      </c>
      <c r="V638" s="65">
        <v>2812.878787878788</v>
      </c>
      <c r="W638" s="67">
        <f t="shared" si="8"/>
        <v>19690.151515151516</v>
      </c>
      <c r="X638" s="36"/>
      <c r="Z638" s="122"/>
    </row>
    <row r="639" spans="1:26" x14ac:dyDescent="0.2">
      <c r="A639" s="76"/>
      <c r="B639" s="24">
        <v>625</v>
      </c>
      <c r="C639" s="105" t="s">
        <v>3509</v>
      </c>
      <c r="D639" s="105" t="s">
        <v>3509</v>
      </c>
      <c r="E639" s="58" t="s">
        <v>3510</v>
      </c>
      <c r="F639" s="69" t="s">
        <v>3509</v>
      </c>
      <c r="G639" s="69" t="s">
        <v>3509</v>
      </c>
      <c r="H639" s="58" t="s">
        <v>3510</v>
      </c>
      <c r="I639" s="104" t="s">
        <v>2983</v>
      </c>
      <c r="J639" s="68" t="s">
        <v>1217</v>
      </c>
      <c r="K639" s="65"/>
      <c r="L639" s="65"/>
      <c r="M639" s="65"/>
      <c r="N639" s="65"/>
      <c r="O639" s="65"/>
      <c r="P639" s="65">
        <v>6943.1818181818162</v>
      </c>
      <c r="Q639" s="65">
        <v>6943.1818181818162</v>
      </c>
      <c r="R639" s="65">
        <v>6943.1818181818162</v>
      </c>
      <c r="S639" s="65">
        <v>6943.1818181818162</v>
      </c>
      <c r="T639" s="65">
        <v>6943.1818181818162</v>
      </c>
      <c r="U639" s="65">
        <v>6943.1818181818162</v>
      </c>
      <c r="V639" s="65">
        <v>6943.1818181818162</v>
      </c>
      <c r="W639" s="67">
        <f t="shared" si="8"/>
        <v>48602.272727272713</v>
      </c>
      <c r="X639" s="36"/>
      <c r="Z639" s="122"/>
    </row>
    <row r="640" spans="1:26" x14ac:dyDescent="0.2">
      <c r="A640" s="76"/>
      <c r="B640" s="24">
        <v>626</v>
      </c>
      <c r="C640" s="105" t="s">
        <v>3511</v>
      </c>
      <c r="D640" s="105" t="s">
        <v>3511</v>
      </c>
      <c r="E640" s="58" t="s">
        <v>3512</v>
      </c>
      <c r="F640" s="69" t="s">
        <v>3511</v>
      </c>
      <c r="G640" s="69" t="s">
        <v>3511</v>
      </c>
      <c r="H640" s="58" t="s">
        <v>3512</v>
      </c>
      <c r="I640" s="104" t="s">
        <v>2983</v>
      </c>
      <c r="J640" s="68" t="s">
        <v>1217</v>
      </c>
      <c r="K640" s="65"/>
      <c r="L640" s="65"/>
      <c r="M640" s="65"/>
      <c r="N640" s="65"/>
      <c r="O640" s="65"/>
      <c r="P640" s="65">
        <v>7228.0303030303039</v>
      </c>
      <c r="Q640" s="65">
        <v>7228.0303030303039</v>
      </c>
      <c r="R640" s="65">
        <v>7228.0303030303039</v>
      </c>
      <c r="S640" s="65">
        <v>7228.0303030303039</v>
      </c>
      <c r="T640" s="65">
        <v>7228.0303030303039</v>
      </c>
      <c r="U640" s="65">
        <v>7228.0303030303039</v>
      </c>
      <c r="V640" s="65">
        <v>7228.0303030303039</v>
      </c>
      <c r="W640" s="67">
        <f t="shared" si="8"/>
        <v>50596.212121212127</v>
      </c>
      <c r="X640" s="36"/>
      <c r="Z640" s="122"/>
    </row>
    <row r="641" spans="1:26" x14ac:dyDescent="0.2">
      <c r="A641" s="76"/>
      <c r="B641" s="24">
        <v>627</v>
      </c>
      <c r="C641" s="105" t="s">
        <v>3513</v>
      </c>
      <c r="D641" s="105" t="s">
        <v>3513</v>
      </c>
      <c r="E641" s="58" t="s">
        <v>3514</v>
      </c>
      <c r="F641" s="69" t="s">
        <v>3513</v>
      </c>
      <c r="G641" s="69" t="s">
        <v>3513</v>
      </c>
      <c r="H641" s="58" t="s">
        <v>3514</v>
      </c>
      <c r="I641" s="104" t="s">
        <v>2983</v>
      </c>
      <c r="J641" s="68" t="s">
        <v>1217</v>
      </c>
      <c r="K641" s="65"/>
      <c r="L641" s="65">
        <v>23389.13566156591</v>
      </c>
      <c r="M641" s="65">
        <v>23389.13566156591</v>
      </c>
      <c r="N641" s="65">
        <v>23389.13566156591</v>
      </c>
      <c r="O641" s="65">
        <v>23389.13566156591</v>
      </c>
      <c r="P641" s="65">
        <v>23389.13566156591</v>
      </c>
      <c r="Q641" s="65">
        <v>23389.13566156591</v>
      </c>
      <c r="R641" s="65">
        <v>23389.13566156591</v>
      </c>
      <c r="S641" s="65">
        <v>23389.13566156591</v>
      </c>
      <c r="T641" s="65">
        <v>23389.13566156591</v>
      </c>
      <c r="U641" s="65">
        <v>23389.13566156591</v>
      </c>
      <c r="V641" s="65">
        <v>23389.13566156591</v>
      </c>
      <c r="W641" s="67">
        <f t="shared" si="8"/>
        <v>257280.49227722496</v>
      </c>
      <c r="X641" s="36"/>
      <c r="Z641" s="122"/>
    </row>
    <row r="642" spans="1:26" x14ac:dyDescent="0.2">
      <c r="A642" s="76"/>
      <c r="B642" s="24">
        <v>628</v>
      </c>
      <c r="C642" s="105" t="s">
        <v>3515</v>
      </c>
      <c r="D642" s="105" t="s">
        <v>3515</v>
      </c>
      <c r="E642" s="58" t="s">
        <v>3516</v>
      </c>
      <c r="F642" s="69" t="s">
        <v>3515</v>
      </c>
      <c r="G642" s="69" t="s">
        <v>3515</v>
      </c>
      <c r="H642" s="58" t="s">
        <v>3516</v>
      </c>
      <c r="I642" s="104" t="s">
        <v>2983</v>
      </c>
      <c r="J642" s="68" t="s">
        <v>1217</v>
      </c>
      <c r="K642" s="65"/>
      <c r="L642" s="65"/>
      <c r="M642" s="65"/>
      <c r="N642" s="65"/>
      <c r="O642" s="65"/>
      <c r="P642" s="65">
        <v>3302.4621212121233</v>
      </c>
      <c r="Q642" s="65">
        <v>3302.4621212121233</v>
      </c>
      <c r="R642" s="65">
        <v>3302.4621212121233</v>
      </c>
      <c r="S642" s="65">
        <v>3302.4621212121233</v>
      </c>
      <c r="T642" s="65">
        <v>3302.4621212121233</v>
      </c>
      <c r="U642" s="65">
        <v>3302.4621212121233</v>
      </c>
      <c r="V642" s="65">
        <v>3302.4621212121233</v>
      </c>
      <c r="W642" s="67">
        <f t="shared" si="8"/>
        <v>23117.234848484863</v>
      </c>
      <c r="X642" s="36"/>
      <c r="Z642" s="122"/>
    </row>
    <row r="643" spans="1:26" x14ac:dyDescent="0.2">
      <c r="A643" s="76"/>
      <c r="B643" s="24">
        <v>629</v>
      </c>
      <c r="C643" s="105" t="s">
        <v>3517</v>
      </c>
      <c r="D643" s="105" t="s">
        <v>3517</v>
      </c>
      <c r="E643" s="58" t="s">
        <v>3518</v>
      </c>
      <c r="F643" s="69" t="s">
        <v>3517</v>
      </c>
      <c r="G643" s="69" t="s">
        <v>3517</v>
      </c>
      <c r="H643" s="58" t="s">
        <v>3518</v>
      </c>
      <c r="I643" s="104" t="s">
        <v>2983</v>
      </c>
      <c r="J643" s="68" t="s">
        <v>1217</v>
      </c>
      <c r="K643" s="65"/>
      <c r="L643" s="65"/>
      <c r="M643" s="65"/>
      <c r="N643" s="65"/>
      <c r="O643" s="65"/>
      <c r="P643" s="65">
        <v>10138.825757575756</v>
      </c>
      <c r="Q643" s="65">
        <v>10138.825757575756</v>
      </c>
      <c r="R643" s="65">
        <v>10138.825757575756</v>
      </c>
      <c r="S643" s="65">
        <v>10138.825757575756</v>
      </c>
      <c r="T643" s="65">
        <v>10138.825757575756</v>
      </c>
      <c r="U643" s="65">
        <v>10138.825757575756</v>
      </c>
      <c r="V643" s="65">
        <v>10138.825757575756</v>
      </c>
      <c r="W643" s="67">
        <f t="shared" si="8"/>
        <v>70971.780303030304</v>
      </c>
      <c r="X643" s="36"/>
      <c r="Z643" s="122"/>
    </row>
    <row r="644" spans="1:26" x14ac:dyDescent="0.2">
      <c r="A644" s="76"/>
      <c r="B644" s="24">
        <v>630</v>
      </c>
      <c r="C644" s="105" t="s">
        <v>3519</v>
      </c>
      <c r="D644" s="105" t="s">
        <v>3519</v>
      </c>
      <c r="E644" s="58" t="s">
        <v>3520</v>
      </c>
      <c r="F644" s="69" t="s">
        <v>3519</v>
      </c>
      <c r="G644" s="69" t="s">
        <v>3519</v>
      </c>
      <c r="H644" s="58" t="s">
        <v>3520</v>
      </c>
      <c r="I644" s="104" t="s">
        <v>2983</v>
      </c>
      <c r="J644" s="68" t="s">
        <v>1217</v>
      </c>
      <c r="K644" s="65"/>
      <c r="L644" s="65"/>
      <c r="M644" s="65"/>
      <c r="N644" s="65"/>
      <c r="O644" s="65"/>
      <c r="P644" s="65">
        <v>4993.75</v>
      </c>
      <c r="Q644" s="65">
        <v>4993.75</v>
      </c>
      <c r="R644" s="65">
        <v>4993.75</v>
      </c>
      <c r="S644" s="65">
        <v>4993.75</v>
      </c>
      <c r="T644" s="65">
        <v>4993.75</v>
      </c>
      <c r="U644" s="65">
        <v>4993.75</v>
      </c>
      <c r="V644" s="65">
        <v>4993.75</v>
      </c>
      <c r="W644" s="67">
        <f t="shared" si="8"/>
        <v>34956.25</v>
      </c>
      <c r="X644" s="36"/>
      <c r="Z644" s="122"/>
    </row>
    <row r="645" spans="1:26" x14ac:dyDescent="0.2">
      <c r="A645" s="76"/>
      <c r="B645" s="24">
        <v>631</v>
      </c>
      <c r="C645" s="105" t="s">
        <v>3521</v>
      </c>
      <c r="D645" s="105" t="s">
        <v>3521</v>
      </c>
      <c r="E645" s="58" t="s">
        <v>3522</v>
      </c>
      <c r="F645" s="69" t="s">
        <v>3521</v>
      </c>
      <c r="G645" s="69" t="s">
        <v>3521</v>
      </c>
      <c r="H645" s="58" t="s">
        <v>3522</v>
      </c>
      <c r="I645" s="104" t="s">
        <v>2983</v>
      </c>
      <c r="J645" s="68" t="s">
        <v>1217</v>
      </c>
      <c r="K645" s="65"/>
      <c r="L645" s="65"/>
      <c r="M645" s="65"/>
      <c r="N645" s="65"/>
      <c r="O645" s="65"/>
      <c r="P645" s="65">
        <v>5109.4696969696979</v>
      </c>
      <c r="Q645" s="65">
        <v>5109.4696969696979</v>
      </c>
      <c r="R645" s="65">
        <v>5109.4696969696979</v>
      </c>
      <c r="S645" s="65">
        <v>5109.4696969696979</v>
      </c>
      <c r="T645" s="65">
        <v>5109.4696969696979</v>
      </c>
      <c r="U645" s="65">
        <v>5109.4696969696979</v>
      </c>
      <c r="V645" s="65">
        <v>5109.4696969696979</v>
      </c>
      <c r="W645" s="67">
        <f t="shared" si="8"/>
        <v>35766.28787878788</v>
      </c>
      <c r="X645" s="36"/>
      <c r="Z645" s="122"/>
    </row>
    <row r="646" spans="1:26" x14ac:dyDescent="0.2">
      <c r="A646" s="76"/>
      <c r="B646" s="24">
        <v>632</v>
      </c>
      <c r="C646" s="105" t="s">
        <v>3523</v>
      </c>
      <c r="D646" s="105" t="s">
        <v>3523</v>
      </c>
      <c r="E646" s="58" t="s">
        <v>3524</v>
      </c>
      <c r="F646" s="69" t="s">
        <v>3523</v>
      </c>
      <c r="G646" s="69" t="s">
        <v>3523</v>
      </c>
      <c r="H646" s="58" t="s">
        <v>3524</v>
      </c>
      <c r="I646" s="104" t="s">
        <v>2983</v>
      </c>
      <c r="J646" s="68" t="s">
        <v>1217</v>
      </c>
      <c r="K646" s="65"/>
      <c r="L646" s="65"/>
      <c r="M646" s="65"/>
      <c r="N646" s="65"/>
      <c r="O646" s="65"/>
      <c r="P646" s="65">
        <v>8963.8257575757543</v>
      </c>
      <c r="Q646" s="65">
        <v>8963.8257575757543</v>
      </c>
      <c r="R646" s="65">
        <v>8963.8257575757543</v>
      </c>
      <c r="S646" s="65">
        <v>8963.8257575757543</v>
      </c>
      <c r="T646" s="65">
        <v>8963.8257575757543</v>
      </c>
      <c r="U646" s="65">
        <v>8963.8257575757543</v>
      </c>
      <c r="V646" s="65">
        <v>8963.8257575757543</v>
      </c>
      <c r="W646" s="67">
        <f t="shared" si="8"/>
        <v>62746.780303030275</v>
      </c>
      <c r="X646" s="36"/>
      <c r="Z646" s="122"/>
    </row>
    <row r="647" spans="1:26" x14ac:dyDescent="0.2">
      <c r="A647" s="76"/>
      <c r="B647" s="24">
        <v>633</v>
      </c>
      <c r="C647" s="105" t="s">
        <v>3525</v>
      </c>
      <c r="D647" s="105" t="s">
        <v>3525</v>
      </c>
      <c r="E647" s="58" t="s">
        <v>3526</v>
      </c>
      <c r="F647" s="69" t="s">
        <v>3525</v>
      </c>
      <c r="G647" s="69" t="s">
        <v>3525</v>
      </c>
      <c r="H647" s="58" t="s">
        <v>3526</v>
      </c>
      <c r="I647" s="104" t="s">
        <v>2983</v>
      </c>
      <c r="J647" s="68" t="s">
        <v>1217</v>
      </c>
      <c r="K647" s="65"/>
      <c r="L647" s="65"/>
      <c r="M647" s="65"/>
      <c r="N647" s="65"/>
      <c r="O647" s="65"/>
      <c r="P647" s="65">
        <v>7993.5606060606051</v>
      </c>
      <c r="Q647" s="65">
        <v>7993.5606060606051</v>
      </c>
      <c r="R647" s="65">
        <v>7993.5606060606051</v>
      </c>
      <c r="S647" s="65">
        <v>7993.5606060606051</v>
      </c>
      <c r="T647" s="65">
        <v>7993.5606060606051</v>
      </c>
      <c r="U647" s="65">
        <v>7993.5606060606051</v>
      </c>
      <c r="V647" s="65">
        <v>7993.5606060606051</v>
      </c>
      <c r="W647" s="67">
        <f t="shared" si="8"/>
        <v>55954.92424242424</v>
      </c>
      <c r="X647" s="36"/>
      <c r="Z647" s="122"/>
    </row>
    <row r="648" spans="1:26" x14ac:dyDescent="0.2">
      <c r="A648" s="76"/>
      <c r="B648" s="24">
        <v>634</v>
      </c>
      <c r="C648" s="105" t="s">
        <v>3527</v>
      </c>
      <c r="D648" s="105" t="s">
        <v>3527</v>
      </c>
      <c r="E648" s="58" t="s">
        <v>3528</v>
      </c>
      <c r="F648" s="69" t="s">
        <v>3527</v>
      </c>
      <c r="G648" s="69" t="s">
        <v>3527</v>
      </c>
      <c r="H648" s="58" t="s">
        <v>3528</v>
      </c>
      <c r="I648" s="104" t="s">
        <v>2983</v>
      </c>
      <c r="J648" s="68" t="s">
        <v>1217</v>
      </c>
      <c r="K648" s="65"/>
      <c r="L648" s="65"/>
      <c r="M648" s="65"/>
      <c r="N648" s="65"/>
      <c r="O648" s="65"/>
      <c r="P648" s="65">
        <v>7877.840909090909</v>
      </c>
      <c r="Q648" s="65">
        <v>7877.840909090909</v>
      </c>
      <c r="R648" s="65">
        <v>7877.840909090909</v>
      </c>
      <c r="S648" s="65">
        <v>7877.840909090909</v>
      </c>
      <c r="T648" s="65">
        <v>7877.840909090909</v>
      </c>
      <c r="U648" s="65">
        <v>7877.840909090909</v>
      </c>
      <c r="V648" s="65">
        <v>7877.840909090909</v>
      </c>
      <c r="W648" s="67">
        <f t="shared" si="8"/>
        <v>55144.886363636368</v>
      </c>
      <c r="X648" s="36"/>
      <c r="Z648" s="122"/>
    </row>
    <row r="649" spans="1:26" x14ac:dyDescent="0.2">
      <c r="A649" s="76"/>
      <c r="B649" s="24">
        <v>635</v>
      </c>
      <c r="C649" s="105" t="s">
        <v>3529</v>
      </c>
      <c r="D649" s="105" t="s">
        <v>3529</v>
      </c>
      <c r="E649" s="58" t="s">
        <v>3530</v>
      </c>
      <c r="F649" s="69" t="s">
        <v>3529</v>
      </c>
      <c r="G649" s="69" t="s">
        <v>3529</v>
      </c>
      <c r="H649" s="58" t="s">
        <v>3530</v>
      </c>
      <c r="I649" s="104" t="s">
        <v>2983</v>
      </c>
      <c r="J649" s="68" t="s">
        <v>1217</v>
      </c>
      <c r="K649" s="65"/>
      <c r="L649" s="65"/>
      <c r="M649" s="65"/>
      <c r="N649" s="65"/>
      <c r="O649" s="65"/>
      <c r="P649" s="65">
        <v>12951.704545454553</v>
      </c>
      <c r="Q649" s="65">
        <v>12951.704545454553</v>
      </c>
      <c r="R649" s="65">
        <v>12951.704545454553</v>
      </c>
      <c r="S649" s="65">
        <v>12951.704545454553</v>
      </c>
      <c r="T649" s="65">
        <v>12951.704545454553</v>
      </c>
      <c r="U649" s="65">
        <v>12951.704545454553</v>
      </c>
      <c r="V649" s="65">
        <v>12951.704545454553</v>
      </c>
      <c r="W649" s="67">
        <f t="shared" si="8"/>
        <v>90661.931818181882</v>
      </c>
      <c r="X649" s="36"/>
      <c r="Z649" s="122"/>
    </row>
    <row r="650" spans="1:26" x14ac:dyDescent="0.2">
      <c r="A650" s="76"/>
      <c r="B650" s="24">
        <v>636</v>
      </c>
      <c r="C650" s="105" t="s">
        <v>3531</v>
      </c>
      <c r="D650" s="105" t="s">
        <v>3531</v>
      </c>
      <c r="E650" s="58" t="s">
        <v>3532</v>
      </c>
      <c r="F650" s="69" t="s">
        <v>3531</v>
      </c>
      <c r="G650" s="69" t="s">
        <v>3531</v>
      </c>
      <c r="H650" s="58" t="s">
        <v>3532</v>
      </c>
      <c r="I650" s="104" t="s">
        <v>2983</v>
      </c>
      <c r="J650" s="68" t="s">
        <v>1217</v>
      </c>
      <c r="K650" s="65"/>
      <c r="L650" s="65"/>
      <c r="M650" s="65"/>
      <c r="N650" s="65"/>
      <c r="O650" s="65"/>
      <c r="P650" s="65">
        <v>8153.7878787878781</v>
      </c>
      <c r="Q650" s="65">
        <v>8153.7878787878781</v>
      </c>
      <c r="R650" s="65">
        <v>8153.7878787878781</v>
      </c>
      <c r="S650" s="65">
        <v>8153.7878787878781</v>
      </c>
      <c r="T650" s="65">
        <v>8153.7878787878781</v>
      </c>
      <c r="U650" s="65">
        <v>8153.7878787878781</v>
      </c>
      <c r="V650" s="65">
        <v>8153.7878787878781</v>
      </c>
      <c r="W650" s="67">
        <f t="shared" si="8"/>
        <v>57076.515151515152</v>
      </c>
      <c r="X650" s="36"/>
      <c r="Z650" s="122"/>
    </row>
    <row r="651" spans="1:26" x14ac:dyDescent="0.2">
      <c r="A651" s="76"/>
      <c r="B651" s="24">
        <v>637</v>
      </c>
      <c r="C651" s="105" t="s">
        <v>3533</v>
      </c>
      <c r="D651" s="105" t="s">
        <v>3533</v>
      </c>
      <c r="E651" s="58" t="s">
        <v>3534</v>
      </c>
      <c r="F651" s="69" t="s">
        <v>3533</v>
      </c>
      <c r="G651" s="69" t="s">
        <v>3533</v>
      </c>
      <c r="H651" s="58" t="s">
        <v>3534</v>
      </c>
      <c r="I651" s="104" t="s">
        <v>3535</v>
      </c>
      <c r="J651" s="68" t="s">
        <v>1217</v>
      </c>
      <c r="K651" s="65"/>
      <c r="L651" s="65"/>
      <c r="M651" s="65"/>
      <c r="N651" s="65"/>
      <c r="O651" s="65"/>
      <c r="P651" s="65">
        <v>11402.84090909091</v>
      </c>
      <c r="Q651" s="65">
        <v>11402.84090909091</v>
      </c>
      <c r="R651" s="65">
        <v>11402.84090909091</v>
      </c>
      <c r="S651" s="65">
        <v>11402.84090909091</v>
      </c>
      <c r="T651" s="65">
        <v>11402.84090909091</v>
      </c>
      <c r="U651" s="65">
        <v>11402.84090909091</v>
      </c>
      <c r="V651" s="65">
        <v>11402.84090909091</v>
      </c>
      <c r="W651" s="67">
        <f t="shared" si="8"/>
        <v>79819.886363636368</v>
      </c>
      <c r="X651" s="36"/>
      <c r="Z651" s="122"/>
    </row>
    <row r="652" spans="1:26" x14ac:dyDescent="0.2">
      <c r="A652" s="76"/>
      <c r="B652" s="24">
        <v>638</v>
      </c>
      <c r="C652" s="105" t="s">
        <v>3536</v>
      </c>
      <c r="D652" s="105" t="s">
        <v>3536</v>
      </c>
      <c r="E652" s="58" t="s">
        <v>3537</v>
      </c>
      <c r="F652" s="69" t="s">
        <v>3536</v>
      </c>
      <c r="G652" s="69" t="s">
        <v>3536</v>
      </c>
      <c r="H652" s="58" t="s">
        <v>3537</v>
      </c>
      <c r="I652" s="104" t="s">
        <v>3535</v>
      </c>
      <c r="J652" s="68" t="s">
        <v>1217</v>
      </c>
      <c r="K652" s="65"/>
      <c r="L652" s="65"/>
      <c r="M652" s="65"/>
      <c r="N652" s="65"/>
      <c r="O652" s="65"/>
      <c r="P652" s="65">
        <v>5812.689393939394</v>
      </c>
      <c r="Q652" s="65">
        <v>5812.689393939394</v>
      </c>
      <c r="R652" s="65">
        <v>5812.689393939394</v>
      </c>
      <c r="S652" s="65">
        <v>5812.689393939394</v>
      </c>
      <c r="T652" s="65">
        <v>5812.689393939394</v>
      </c>
      <c r="U652" s="65">
        <v>5812.689393939394</v>
      </c>
      <c r="V652" s="65">
        <v>5812.689393939394</v>
      </c>
      <c r="W652" s="67">
        <f t="shared" si="8"/>
        <v>40688.825757575753</v>
      </c>
      <c r="X652" s="36"/>
      <c r="Z652" s="122"/>
    </row>
    <row r="653" spans="1:26" x14ac:dyDescent="0.2">
      <c r="A653" s="76"/>
      <c r="B653" s="24">
        <v>639</v>
      </c>
      <c r="C653" s="105" t="s">
        <v>3538</v>
      </c>
      <c r="D653" s="105" t="s">
        <v>3538</v>
      </c>
      <c r="E653" s="58" t="s">
        <v>3539</v>
      </c>
      <c r="F653" s="69" t="s">
        <v>3538</v>
      </c>
      <c r="G653" s="69" t="s">
        <v>3538</v>
      </c>
      <c r="H653" s="58" t="s">
        <v>3539</v>
      </c>
      <c r="I653" s="104" t="s">
        <v>3535</v>
      </c>
      <c r="J653" s="68" t="s">
        <v>1217</v>
      </c>
      <c r="K653" s="65"/>
      <c r="L653" s="65"/>
      <c r="M653" s="65"/>
      <c r="N653" s="65"/>
      <c r="O653" s="65"/>
      <c r="P653" s="65">
        <v>5616.8560606060619</v>
      </c>
      <c r="Q653" s="65">
        <v>5616.8560606060619</v>
      </c>
      <c r="R653" s="65">
        <v>5616.8560606060619</v>
      </c>
      <c r="S653" s="65">
        <v>5616.8560606060619</v>
      </c>
      <c r="T653" s="65">
        <v>5616.8560606060619</v>
      </c>
      <c r="U653" s="65">
        <v>5616.8560606060619</v>
      </c>
      <c r="V653" s="65">
        <v>5616.8560606060619</v>
      </c>
      <c r="W653" s="67">
        <f t="shared" si="8"/>
        <v>39317.992424242439</v>
      </c>
      <c r="X653" s="36"/>
      <c r="Z653" s="122"/>
    </row>
    <row r="654" spans="1:26" x14ac:dyDescent="0.2">
      <c r="A654" s="76"/>
      <c r="B654" s="24">
        <v>640</v>
      </c>
      <c r="C654" s="105" t="s">
        <v>3540</v>
      </c>
      <c r="D654" s="105" t="s">
        <v>3540</v>
      </c>
      <c r="E654" s="58" t="s">
        <v>3541</v>
      </c>
      <c r="F654" s="69" t="s">
        <v>3540</v>
      </c>
      <c r="G654" s="69" t="s">
        <v>3540</v>
      </c>
      <c r="H654" s="58" t="s">
        <v>3541</v>
      </c>
      <c r="I654" s="104" t="s">
        <v>3535</v>
      </c>
      <c r="J654" s="68" t="s">
        <v>1217</v>
      </c>
      <c r="K654" s="65"/>
      <c r="L654" s="65"/>
      <c r="M654" s="65"/>
      <c r="N654" s="65"/>
      <c r="O654" s="65"/>
      <c r="P654" s="65">
        <v>8038.0681818181838</v>
      </c>
      <c r="Q654" s="65">
        <v>8038.0681818181838</v>
      </c>
      <c r="R654" s="65">
        <v>8038.0681818181838</v>
      </c>
      <c r="S654" s="65">
        <v>8038.0681818181838</v>
      </c>
      <c r="T654" s="65">
        <v>8038.0681818181838</v>
      </c>
      <c r="U654" s="65">
        <v>8038.0681818181838</v>
      </c>
      <c r="V654" s="65">
        <v>8038.0681818181838</v>
      </c>
      <c r="W654" s="67">
        <f t="shared" si="8"/>
        <v>56266.477272727287</v>
      </c>
      <c r="X654" s="36"/>
      <c r="Z654" s="122"/>
    </row>
    <row r="655" spans="1:26" x14ac:dyDescent="0.2">
      <c r="A655" s="76"/>
      <c r="B655" s="24">
        <v>641</v>
      </c>
      <c r="C655" s="105" t="s">
        <v>3542</v>
      </c>
      <c r="D655" s="105" t="s">
        <v>3542</v>
      </c>
      <c r="E655" s="58" t="s">
        <v>3543</v>
      </c>
      <c r="F655" s="69" t="s">
        <v>3542</v>
      </c>
      <c r="G655" s="69" t="s">
        <v>3542</v>
      </c>
      <c r="H655" s="58" t="s">
        <v>3543</v>
      </c>
      <c r="I655" s="104" t="s">
        <v>3535</v>
      </c>
      <c r="J655" s="68" t="s">
        <v>1217</v>
      </c>
      <c r="K655" s="65"/>
      <c r="L655" s="65"/>
      <c r="M655" s="65"/>
      <c r="N655" s="65"/>
      <c r="O655" s="65"/>
      <c r="P655" s="65">
        <v>3338.0681818181824</v>
      </c>
      <c r="Q655" s="65">
        <v>3338.0681818181824</v>
      </c>
      <c r="R655" s="65">
        <v>3338.0681818181824</v>
      </c>
      <c r="S655" s="65">
        <v>3338.0681818181824</v>
      </c>
      <c r="T655" s="65">
        <v>3338.0681818181824</v>
      </c>
      <c r="U655" s="65">
        <v>3338.0681818181824</v>
      </c>
      <c r="V655" s="65">
        <v>3338.0681818181824</v>
      </c>
      <c r="W655" s="67">
        <f t="shared" si="8"/>
        <v>23366.477272727279</v>
      </c>
      <c r="X655" s="36"/>
      <c r="Z655" s="122"/>
    </row>
    <row r="656" spans="1:26" x14ac:dyDescent="0.2">
      <c r="A656" s="76"/>
      <c r="B656" s="24">
        <v>642</v>
      </c>
      <c r="C656" s="105" t="s">
        <v>3544</v>
      </c>
      <c r="D656" s="105" t="s">
        <v>3544</v>
      </c>
      <c r="E656" s="58" t="s">
        <v>3545</v>
      </c>
      <c r="F656" s="69" t="s">
        <v>3544</v>
      </c>
      <c r="G656" s="69" t="s">
        <v>3544</v>
      </c>
      <c r="H656" s="58" t="s">
        <v>3545</v>
      </c>
      <c r="I656" s="104" t="s">
        <v>3535</v>
      </c>
      <c r="J656" s="68" t="s">
        <v>1217</v>
      </c>
      <c r="K656" s="65"/>
      <c r="L656" s="65">
        <v>10388.877410468322</v>
      </c>
      <c r="M656" s="65">
        <v>10388.877410468322</v>
      </c>
      <c r="N656" s="65">
        <v>10388.877410468322</v>
      </c>
      <c r="O656" s="65">
        <v>10388.877410468322</v>
      </c>
      <c r="P656" s="65">
        <v>10388.877410468322</v>
      </c>
      <c r="Q656" s="65">
        <v>10388.877410468322</v>
      </c>
      <c r="R656" s="65">
        <v>10388.877410468322</v>
      </c>
      <c r="S656" s="65">
        <v>10388.877410468322</v>
      </c>
      <c r="T656" s="65">
        <v>10388.877410468322</v>
      </c>
      <c r="U656" s="65">
        <v>10388.877410468322</v>
      </c>
      <c r="V656" s="65">
        <v>10388.877410468322</v>
      </c>
      <c r="W656" s="67">
        <f t="shared" si="8"/>
        <v>114277.65151515156</v>
      </c>
      <c r="X656" s="36"/>
      <c r="Z656" s="122"/>
    </row>
    <row r="657" spans="1:26" x14ac:dyDescent="0.2">
      <c r="A657" s="76"/>
      <c r="B657" s="24">
        <v>643</v>
      </c>
      <c r="C657" s="105" t="s">
        <v>3546</v>
      </c>
      <c r="D657" s="105" t="s">
        <v>3546</v>
      </c>
      <c r="E657" s="58" t="s">
        <v>3547</v>
      </c>
      <c r="F657" s="69" t="s">
        <v>3546</v>
      </c>
      <c r="G657" s="69" t="s">
        <v>3546</v>
      </c>
      <c r="H657" s="58" t="s">
        <v>3547</v>
      </c>
      <c r="I657" s="104" t="s">
        <v>3535</v>
      </c>
      <c r="J657" s="68" t="s">
        <v>1217</v>
      </c>
      <c r="K657" s="65"/>
      <c r="L657" s="65"/>
      <c r="M657" s="65"/>
      <c r="N657" s="65"/>
      <c r="O657" s="65"/>
      <c r="P657" s="65">
        <v>6320.0757575757598</v>
      </c>
      <c r="Q657" s="65">
        <v>6320.0757575757598</v>
      </c>
      <c r="R657" s="65">
        <v>6320.0757575757598</v>
      </c>
      <c r="S657" s="65">
        <v>6320.0757575757598</v>
      </c>
      <c r="T657" s="65">
        <v>6320.0757575757598</v>
      </c>
      <c r="U657" s="65">
        <v>6320.0757575757598</v>
      </c>
      <c r="V657" s="65">
        <v>6320.0757575757598</v>
      </c>
      <c r="W657" s="67">
        <f t="shared" si="8"/>
        <v>44240.530303030318</v>
      </c>
      <c r="X657" s="36"/>
      <c r="Z657" s="122"/>
    </row>
    <row r="658" spans="1:26" x14ac:dyDescent="0.2">
      <c r="A658" s="76"/>
      <c r="B658" s="24">
        <v>644</v>
      </c>
      <c r="C658" s="105" t="s">
        <v>3548</v>
      </c>
      <c r="D658" s="105" t="s">
        <v>3548</v>
      </c>
      <c r="E658" s="58" t="s">
        <v>3549</v>
      </c>
      <c r="F658" s="69" t="s">
        <v>3548</v>
      </c>
      <c r="G658" s="69" t="s">
        <v>3548</v>
      </c>
      <c r="H658" s="58" t="s">
        <v>3549</v>
      </c>
      <c r="I658" s="104" t="s">
        <v>3535</v>
      </c>
      <c r="J658" s="68" t="s">
        <v>1217</v>
      </c>
      <c r="K658" s="65"/>
      <c r="L658" s="65"/>
      <c r="M658" s="65"/>
      <c r="N658" s="65"/>
      <c r="O658" s="65"/>
      <c r="P658" s="65">
        <v>10076.515151515152</v>
      </c>
      <c r="Q658" s="65">
        <v>10076.515151515152</v>
      </c>
      <c r="R658" s="65">
        <v>10076.515151515152</v>
      </c>
      <c r="S658" s="65">
        <v>10076.515151515152</v>
      </c>
      <c r="T658" s="65">
        <v>10076.515151515152</v>
      </c>
      <c r="U658" s="65">
        <v>10076.515151515152</v>
      </c>
      <c r="V658" s="65">
        <v>10076.515151515152</v>
      </c>
      <c r="W658" s="67">
        <f t="shared" si="8"/>
        <v>70535.606060606064</v>
      </c>
      <c r="X658" s="36"/>
      <c r="Z658" s="122"/>
    </row>
    <row r="659" spans="1:26" x14ac:dyDescent="0.2">
      <c r="A659" s="76"/>
      <c r="B659" s="24">
        <v>645</v>
      </c>
      <c r="C659" s="105" t="s">
        <v>3550</v>
      </c>
      <c r="D659" s="105" t="s">
        <v>3550</v>
      </c>
      <c r="E659" s="58" t="s">
        <v>3551</v>
      </c>
      <c r="F659" s="69" t="s">
        <v>3550</v>
      </c>
      <c r="G659" s="69" t="s">
        <v>3550</v>
      </c>
      <c r="H659" s="58" t="s">
        <v>3551</v>
      </c>
      <c r="I659" s="104" t="s">
        <v>3535</v>
      </c>
      <c r="J659" s="68" t="s">
        <v>1217</v>
      </c>
      <c r="K659" s="65"/>
      <c r="L659" s="65"/>
      <c r="M659" s="65"/>
      <c r="N659" s="65"/>
      <c r="O659" s="65"/>
      <c r="P659" s="65">
        <v>7788.8257575757552</v>
      </c>
      <c r="Q659" s="65">
        <v>7788.8257575757552</v>
      </c>
      <c r="R659" s="65">
        <v>7788.8257575757552</v>
      </c>
      <c r="S659" s="65">
        <v>7788.8257575757552</v>
      </c>
      <c r="T659" s="65">
        <v>7788.8257575757552</v>
      </c>
      <c r="U659" s="65">
        <v>7788.8257575757552</v>
      </c>
      <c r="V659" s="65">
        <v>7788.8257575757552</v>
      </c>
      <c r="W659" s="67">
        <f t="shared" si="8"/>
        <v>54521.780303030282</v>
      </c>
      <c r="X659" s="36"/>
      <c r="Z659" s="122"/>
    </row>
    <row r="660" spans="1:26" x14ac:dyDescent="0.2">
      <c r="A660" s="76"/>
      <c r="B660" s="24">
        <v>646</v>
      </c>
      <c r="C660" s="105" t="s">
        <v>3552</v>
      </c>
      <c r="D660" s="105" t="s">
        <v>3552</v>
      </c>
      <c r="E660" s="58" t="s">
        <v>3553</v>
      </c>
      <c r="F660" s="69" t="s">
        <v>3552</v>
      </c>
      <c r="G660" s="69" t="s">
        <v>3552</v>
      </c>
      <c r="H660" s="58" t="s">
        <v>3553</v>
      </c>
      <c r="I660" s="104" t="s">
        <v>3535</v>
      </c>
      <c r="J660" s="68" t="s">
        <v>1217</v>
      </c>
      <c r="K660" s="65"/>
      <c r="L660" s="65"/>
      <c r="M660" s="65"/>
      <c r="N660" s="65"/>
      <c r="O660" s="65"/>
      <c r="P660" s="65">
        <v>3978.9772727272716</v>
      </c>
      <c r="Q660" s="65">
        <v>3978.9772727272716</v>
      </c>
      <c r="R660" s="65">
        <v>3978.9772727272716</v>
      </c>
      <c r="S660" s="65">
        <v>3978.9772727272716</v>
      </c>
      <c r="T660" s="65">
        <v>3978.9772727272716</v>
      </c>
      <c r="U660" s="65">
        <v>3978.9772727272716</v>
      </c>
      <c r="V660" s="65">
        <v>3978.9772727272716</v>
      </c>
      <c r="W660" s="67">
        <f t="shared" si="8"/>
        <v>27852.840909090901</v>
      </c>
      <c r="X660" s="36"/>
      <c r="Z660" s="122"/>
    </row>
    <row r="661" spans="1:26" x14ac:dyDescent="0.2">
      <c r="A661" s="76"/>
      <c r="B661" s="24">
        <v>647</v>
      </c>
      <c r="C661" s="105" t="s">
        <v>3554</v>
      </c>
      <c r="D661" s="105" t="s">
        <v>3554</v>
      </c>
      <c r="E661" s="58" t="s">
        <v>3555</v>
      </c>
      <c r="F661" s="69" t="s">
        <v>3554</v>
      </c>
      <c r="G661" s="69" t="s">
        <v>3554</v>
      </c>
      <c r="H661" s="58" t="s">
        <v>3555</v>
      </c>
      <c r="I661" s="104" t="s">
        <v>3535</v>
      </c>
      <c r="J661" s="68" t="s">
        <v>1217</v>
      </c>
      <c r="K661" s="65"/>
      <c r="L661" s="65"/>
      <c r="M661" s="65"/>
      <c r="N661" s="65"/>
      <c r="O661" s="65"/>
      <c r="P661" s="65">
        <v>11981.439393939398</v>
      </c>
      <c r="Q661" s="65">
        <v>11981.439393939398</v>
      </c>
      <c r="R661" s="65">
        <v>11981.439393939398</v>
      </c>
      <c r="S661" s="65">
        <v>11981.439393939398</v>
      </c>
      <c r="T661" s="65">
        <v>11981.439393939398</v>
      </c>
      <c r="U661" s="65">
        <v>11981.439393939398</v>
      </c>
      <c r="V661" s="65">
        <v>11981.439393939398</v>
      </c>
      <c r="W661" s="67">
        <f t="shared" si="8"/>
        <v>83870.075757575774</v>
      </c>
      <c r="X661" s="36"/>
      <c r="Z661" s="122"/>
    </row>
    <row r="662" spans="1:26" x14ac:dyDescent="0.2">
      <c r="A662" s="76"/>
      <c r="B662" s="24">
        <v>648</v>
      </c>
      <c r="C662" s="105" t="s">
        <v>3556</v>
      </c>
      <c r="D662" s="105" t="s">
        <v>3556</v>
      </c>
      <c r="E662" s="58" t="s">
        <v>3557</v>
      </c>
      <c r="F662" s="69" t="s">
        <v>3556</v>
      </c>
      <c r="G662" s="69" t="s">
        <v>3556</v>
      </c>
      <c r="H662" s="58" t="s">
        <v>3557</v>
      </c>
      <c r="I662" s="104" t="s">
        <v>3535</v>
      </c>
      <c r="J662" s="68" t="s">
        <v>1217</v>
      </c>
      <c r="K662" s="65"/>
      <c r="L662" s="65"/>
      <c r="M662" s="65"/>
      <c r="N662" s="65"/>
      <c r="O662" s="65"/>
      <c r="P662" s="65">
        <v>8865.9090909090919</v>
      </c>
      <c r="Q662" s="65">
        <v>8865.9090909090919</v>
      </c>
      <c r="R662" s="65">
        <v>8865.9090909090919</v>
      </c>
      <c r="S662" s="65">
        <v>8865.9090909090919</v>
      </c>
      <c r="T662" s="65">
        <v>8865.9090909090919</v>
      </c>
      <c r="U662" s="65">
        <v>8865.9090909090919</v>
      </c>
      <c r="V662" s="65">
        <v>8865.9090909090919</v>
      </c>
      <c r="W662" s="67">
        <f t="shared" si="8"/>
        <v>62061.363636363632</v>
      </c>
      <c r="X662" s="36"/>
      <c r="Z662" s="122"/>
    </row>
    <row r="663" spans="1:26" x14ac:dyDescent="0.2">
      <c r="A663" s="76"/>
      <c r="B663" s="24">
        <v>649</v>
      </c>
      <c r="C663" s="105" t="s">
        <v>3558</v>
      </c>
      <c r="D663" s="105" t="s">
        <v>3558</v>
      </c>
      <c r="E663" s="58" t="s">
        <v>3559</v>
      </c>
      <c r="F663" s="69" t="s">
        <v>3558</v>
      </c>
      <c r="G663" s="69" t="s">
        <v>3558</v>
      </c>
      <c r="H663" s="58" t="s">
        <v>3559</v>
      </c>
      <c r="I663" s="104" t="s">
        <v>3535</v>
      </c>
      <c r="J663" s="68" t="s">
        <v>1217</v>
      </c>
      <c r="K663" s="65"/>
      <c r="L663" s="65"/>
      <c r="M663" s="65"/>
      <c r="N663" s="65"/>
      <c r="O663" s="65"/>
      <c r="P663" s="65">
        <v>7512.8787878787862</v>
      </c>
      <c r="Q663" s="65">
        <v>7512.8787878787862</v>
      </c>
      <c r="R663" s="65">
        <v>7512.8787878787862</v>
      </c>
      <c r="S663" s="65">
        <v>7512.8787878787862</v>
      </c>
      <c r="T663" s="65">
        <v>7512.8787878787862</v>
      </c>
      <c r="U663" s="65">
        <v>7512.8787878787862</v>
      </c>
      <c r="V663" s="65">
        <v>7512.8787878787862</v>
      </c>
      <c r="W663" s="67">
        <f t="shared" si="8"/>
        <v>52590.151515151498</v>
      </c>
      <c r="X663" s="36"/>
      <c r="Z663" s="122"/>
    </row>
    <row r="664" spans="1:26" x14ac:dyDescent="0.2">
      <c r="A664" s="76"/>
      <c r="B664" s="24">
        <v>650</v>
      </c>
      <c r="C664" s="105" t="s">
        <v>3560</v>
      </c>
      <c r="D664" s="105" t="s">
        <v>3560</v>
      </c>
      <c r="E664" s="58" t="s">
        <v>3561</v>
      </c>
      <c r="F664" s="69" t="s">
        <v>3560</v>
      </c>
      <c r="G664" s="69" t="s">
        <v>3560</v>
      </c>
      <c r="H664" s="58" t="s">
        <v>3561</v>
      </c>
      <c r="I664" s="104" t="s">
        <v>3535</v>
      </c>
      <c r="J664" s="68" t="s">
        <v>1217</v>
      </c>
      <c r="K664" s="65"/>
      <c r="L664" s="65"/>
      <c r="M664" s="65"/>
      <c r="N664" s="65"/>
      <c r="O664" s="65"/>
      <c r="P664" s="65">
        <v>2572.5378787878776</v>
      </c>
      <c r="Q664" s="65">
        <v>2572.5378787878776</v>
      </c>
      <c r="R664" s="65">
        <v>2572.5378787878776</v>
      </c>
      <c r="S664" s="65">
        <v>2572.5378787878776</v>
      </c>
      <c r="T664" s="65">
        <v>2572.5378787878776</v>
      </c>
      <c r="U664" s="65">
        <v>2572.5378787878776</v>
      </c>
      <c r="V664" s="65">
        <v>2572.5378787878776</v>
      </c>
      <c r="W664" s="67">
        <f t="shared" si="8"/>
        <v>18007.765151515145</v>
      </c>
      <c r="X664" s="36"/>
      <c r="Z664" s="122"/>
    </row>
    <row r="665" spans="1:26" x14ac:dyDescent="0.2">
      <c r="A665" s="76"/>
      <c r="B665" s="24">
        <v>651</v>
      </c>
      <c r="C665" s="105" t="s">
        <v>3562</v>
      </c>
      <c r="D665" s="105" t="s">
        <v>3562</v>
      </c>
      <c r="E665" s="58" t="s">
        <v>3563</v>
      </c>
      <c r="F665" s="69" t="s">
        <v>3562</v>
      </c>
      <c r="G665" s="69" t="s">
        <v>3562</v>
      </c>
      <c r="H665" s="58" t="s">
        <v>3563</v>
      </c>
      <c r="I665" s="104" t="s">
        <v>3535</v>
      </c>
      <c r="J665" s="68" t="s">
        <v>1217</v>
      </c>
      <c r="K665" s="65"/>
      <c r="L665" s="65"/>
      <c r="M665" s="65"/>
      <c r="N665" s="65"/>
      <c r="O665" s="65"/>
      <c r="P665" s="65">
        <v>4246.0227272727279</v>
      </c>
      <c r="Q665" s="65">
        <v>4246.0227272727279</v>
      </c>
      <c r="R665" s="65">
        <v>4246.0227272727279</v>
      </c>
      <c r="S665" s="65">
        <v>4246.0227272727279</v>
      </c>
      <c r="T665" s="65">
        <v>4246.0227272727279</v>
      </c>
      <c r="U665" s="65">
        <v>4246.0227272727279</v>
      </c>
      <c r="V665" s="65">
        <v>4246.0227272727279</v>
      </c>
      <c r="W665" s="67">
        <f t="shared" si="8"/>
        <v>29722.159090909096</v>
      </c>
      <c r="X665" s="36"/>
      <c r="Z665" s="122"/>
    </row>
    <row r="666" spans="1:26" x14ac:dyDescent="0.2">
      <c r="A666" s="76"/>
      <c r="B666" s="11"/>
      <c r="C666" s="11"/>
      <c r="D666" s="83"/>
      <c r="F666" s="16"/>
      <c r="G666" s="16"/>
      <c r="I666" s="107"/>
      <c r="J666" s="15"/>
      <c r="K666" s="36"/>
      <c r="L666" s="36"/>
      <c r="M666" s="36"/>
      <c r="N666" s="36"/>
      <c r="O666" s="36"/>
      <c r="P666" s="36"/>
      <c r="X666" s="36"/>
    </row>
    <row r="667" spans="1:26" ht="15.75" x14ac:dyDescent="0.25">
      <c r="A667" s="77" t="s">
        <v>42</v>
      </c>
      <c r="B667" s="3" t="s">
        <v>22</v>
      </c>
      <c r="F667" s="48"/>
      <c r="G667" s="48"/>
      <c r="H667" s="3"/>
      <c r="I667" s="106"/>
      <c r="J667" s="49"/>
      <c r="K667" s="35">
        <f t="shared" ref="K667:V667" si="9">SUM(K668:K704)</f>
        <v>1414824.5</v>
      </c>
      <c r="L667" s="35">
        <f t="shared" si="9"/>
        <v>1095257.5</v>
      </c>
      <c r="M667" s="35">
        <f t="shared" si="9"/>
        <v>1496512.5440000002</v>
      </c>
      <c r="N667" s="35">
        <f t="shared" si="9"/>
        <v>1552687.74</v>
      </c>
      <c r="O667" s="35">
        <f t="shared" si="9"/>
        <v>589100.28</v>
      </c>
      <c r="P667" s="35">
        <f t="shared" si="9"/>
        <v>1445105.9</v>
      </c>
      <c r="Q667" s="35">
        <f t="shared" si="9"/>
        <v>1425937.8950000003</v>
      </c>
      <c r="R667" s="35">
        <f t="shared" si="9"/>
        <v>1312579.8399999999</v>
      </c>
      <c r="S667" s="35">
        <f t="shared" si="9"/>
        <v>1425215.1</v>
      </c>
      <c r="T667" s="35">
        <f t="shared" si="9"/>
        <v>1711052</v>
      </c>
      <c r="U667" s="35">
        <f t="shared" si="9"/>
        <v>1550451</v>
      </c>
      <c r="V667" s="35">
        <f t="shared" si="9"/>
        <v>1460273.5</v>
      </c>
      <c r="W667" s="35">
        <f>SUM(K667:V667)</f>
        <v>16478997.798999999</v>
      </c>
      <c r="X667" s="36"/>
      <c r="Y667" s="3"/>
    </row>
    <row r="668" spans="1:26" x14ac:dyDescent="0.2">
      <c r="A668" s="76"/>
      <c r="B668" s="24">
        <v>1</v>
      </c>
      <c r="C668" s="105" t="s">
        <v>2648</v>
      </c>
      <c r="D668" s="105" t="s">
        <v>2649</v>
      </c>
      <c r="E668" s="58" t="s">
        <v>2650</v>
      </c>
      <c r="F668" s="129" t="s">
        <v>2651</v>
      </c>
      <c r="G668" s="129" t="s">
        <v>2652</v>
      </c>
      <c r="H668" s="58" t="s">
        <v>2650</v>
      </c>
      <c r="I668" s="273" t="s">
        <v>2827</v>
      </c>
      <c r="J668" s="68" t="s">
        <v>102</v>
      </c>
      <c r="K668" s="65">
        <v>10000</v>
      </c>
      <c r="L668" s="65">
        <v>0</v>
      </c>
      <c r="M668" s="65">
        <v>0</v>
      </c>
      <c r="N668" s="65">
        <v>0</v>
      </c>
      <c r="O668" s="65">
        <v>0</v>
      </c>
      <c r="P668" s="65">
        <v>0</v>
      </c>
      <c r="Q668" s="65">
        <v>0</v>
      </c>
      <c r="R668" s="65">
        <v>0</v>
      </c>
      <c r="S668" s="65">
        <v>0</v>
      </c>
      <c r="T668" s="65">
        <v>0</v>
      </c>
      <c r="U668" s="65">
        <v>0</v>
      </c>
      <c r="V668" s="65">
        <v>0</v>
      </c>
      <c r="W668" s="67">
        <f>SUM(K668:V668)</f>
        <v>10000</v>
      </c>
      <c r="X668" s="36"/>
    </row>
    <row r="669" spans="1:26" x14ac:dyDescent="0.2">
      <c r="A669" s="76"/>
      <c r="B669" s="24">
        <v>2</v>
      </c>
      <c r="C669" s="105" t="s">
        <v>2653</v>
      </c>
      <c r="D669" s="105" t="s">
        <v>2654</v>
      </c>
      <c r="E669" s="58" t="s">
        <v>2655</v>
      </c>
      <c r="F669" s="129" t="s">
        <v>2656</v>
      </c>
      <c r="G669" s="129" t="s">
        <v>2657</v>
      </c>
      <c r="H669" s="58" t="s">
        <v>2655</v>
      </c>
      <c r="I669" s="273" t="s">
        <v>2828</v>
      </c>
      <c r="J669" s="68" t="s">
        <v>102</v>
      </c>
      <c r="K669" s="65">
        <v>50000</v>
      </c>
      <c r="L669" s="65">
        <v>0</v>
      </c>
      <c r="M669" s="65">
        <v>0</v>
      </c>
      <c r="N669" s="65">
        <v>0</v>
      </c>
      <c r="O669" s="65">
        <v>0</v>
      </c>
      <c r="P669" s="65">
        <v>0</v>
      </c>
      <c r="Q669" s="65">
        <v>0</v>
      </c>
      <c r="R669" s="65">
        <v>0</v>
      </c>
      <c r="S669" s="65">
        <v>0</v>
      </c>
      <c r="T669" s="65">
        <v>0</v>
      </c>
      <c r="U669" s="65">
        <v>0</v>
      </c>
      <c r="V669" s="65">
        <v>0</v>
      </c>
      <c r="W669" s="67">
        <f t="shared" ref="W669:W704" si="10">SUM(K669:V669)</f>
        <v>50000</v>
      </c>
      <c r="X669" s="36"/>
    </row>
    <row r="670" spans="1:26" x14ac:dyDescent="0.2">
      <c r="A670" s="76"/>
      <c r="B670" s="24">
        <v>3</v>
      </c>
      <c r="C670" s="105" t="s">
        <v>2658</v>
      </c>
      <c r="D670" s="105" t="s">
        <v>2659</v>
      </c>
      <c r="E670" s="58" t="s">
        <v>2660</v>
      </c>
      <c r="F670" s="129" t="s">
        <v>2661</v>
      </c>
      <c r="G670" s="129" t="s">
        <v>2662</v>
      </c>
      <c r="H670" s="58" t="s">
        <v>2660</v>
      </c>
      <c r="I670" s="273" t="s">
        <v>2959</v>
      </c>
      <c r="J670" s="68" t="s">
        <v>102</v>
      </c>
      <c r="K670" s="65">
        <v>0</v>
      </c>
      <c r="L670" s="65">
        <v>0</v>
      </c>
      <c r="M670" s="65">
        <v>200000</v>
      </c>
      <c r="N670" s="65">
        <v>200000</v>
      </c>
      <c r="O670" s="65">
        <v>0</v>
      </c>
      <c r="P670" s="65">
        <v>0</v>
      </c>
      <c r="Q670" s="65">
        <v>0</v>
      </c>
      <c r="R670" s="65">
        <v>0</v>
      </c>
      <c r="S670" s="65">
        <v>0</v>
      </c>
      <c r="T670" s="65">
        <v>0</v>
      </c>
      <c r="U670" s="65">
        <v>0</v>
      </c>
      <c r="V670" s="65">
        <v>0</v>
      </c>
      <c r="W670" s="67">
        <f t="shared" si="10"/>
        <v>400000</v>
      </c>
      <c r="X670" s="36"/>
    </row>
    <row r="671" spans="1:26" x14ac:dyDescent="0.2">
      <c r="A671" s="76"/>
      <c r="B671" s="24">
        <v>4</v>
      </c>
      <c r="C671" s="105" t="s">
        <v>2663</v>
      </c>
      <c r="D671" s="105" t="s">
        <v>2664</v>
      </c>
      <c r="E671" s="58" t="s">
        <v>2665</v>
      </c>
      <c r="F671" s="129" t="s">
        <v>2666</v>
      </c>
      <c r="G671" s="129" t="s">
        <v>2667</v>
      </c>
      <c r="H671" s="58" t="s">
        <v>2665</v>
      </c>
      <c r="I671" s="273" t="s">
        <v>2827</v>
      </c>
      <c r="J671" s="68" t="s">
        <v>102</v>
      </c>
      <c r="K671" s="65">
        <v>10000</v>
      </c>
      <c r="L671" s="65">
        <v>0</v>
      </c>
      <c r="M671" s="65">
        <v>0</v>
      </c>
      <c r="N671" s="65">
        <v>0</v>
      </c>
      <c r="O671" s="65">
        <v>0</v>
      </c>
      <c r="P671" s="65">
        <v>0</v>
      </c>
      <c r="Q671" s="65">
        <v>0</v>
      </c>
      <c r="R671" s="65">
        <v>0</v>
      </c>
      <c r="S671" s="65">
        <v>0</v>
      </c>
      <c r="T671" s="65">
        <v>0</v>
      </c>
      <c r="U671" s="65">
        <v>0</v>
      </c>
      <c r="V671" s="65">
        <v>0</v>
      </c>
      <c r="W671" s="67">
        <f t="shared" si="10"/>
        <v>10000</v>
      </c>
      <c r="X671" s="36"/>
    </row>
    <row r="672" spans="1:26" x14ac:dyDescent="0.2">
      <c r="A672" s="76"/>
      <c r="B672" s="24">
        <v>5</v>
      </c>
      <c r="C672" s="105" t="s">
        <v>2668</v>
      </c>
      <c r="D672" s="105" t="s">
        <v>2669</v>
      </c>
      <c r="E672" s="58" t="s">
        <v>2670</v>
      </c>
      <c r="F672" s="129" t="s">
        <v>2671</v>
      </c>
      <c r="G672" s="129" t="s">
        <v>2672</v>
      </c>
      <c r="H672" s="58" t="s">
        <v>2670</v>
      </c>
      <c r="I672" s="273" t="s">
        <v>2828</v>
      </c>
      <c r="J672" s="68" t="s">
        <v>102</v>
      </c>
      <c r="K672" s="65">
        <v>0</v>
      </c>
      <c r="L672" s="65">
        <v>307490</v>
      </c>
      <c r="M672" s="65">
        <v>9510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  <c r="V672" s="65">
        <v>0</v>
      </c>
      <c r="W672" s="67">
        <f t="shared" si="10"/>
        <v>317000</v>
      </c>
      <c r="X672" s="36"/>
    </row>
    <row r="673" spans="1:24" x14ac:dyDescent="0.2">
      <c r="A673" s="76"/>
      <c r="B673" s="24">
        <v>6</v>
      </c>
      <c r="C673" s="105" t="s">
        <v>2673</v>
      </c>
      <c r="D673" s="105" t="s">
        <v>2674</v>
      </c>
      <c r="E673" s="58" t="s">
        <v>2675</v>
      </c>
      <c r="F673" s="129" t="s">
        <v>2676</v>
      </c>
      <c r="G673" s="129" t="s">
        <v>2677</v>
      </c>
      <c r="H673" s="58" t="s">
        <v>2675</v>
      </c>
      <c r="I673" s="273" t="s">
        <v>2827</v>
      </c>
      <c r="J673" s="68" t="s">
        <v>102</v>
      </c>
      <c r="K673" s="65">
        <v>672980</v>
      </c>
      <c r="L673" s="65">
        <v>0</v>
      </c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  <c r="V673" s="65">
        <v>0</v>
      </c>
      <c r="W673" s="67">
        <f t="shared" si="10"/>
        <v>672980</v>
      </c>
      <c r="X673" s="36"/>
    </row>
    <row r="674" spans="1:24" x14ac:dyDescent="0.2">
      <c r="A674" s="76"/>
      <c r="B674" s="24">
        <v>7</v>
      </c>
      <c r="C674" s="105" t="s">
        <v>2678</v>
      </c>
      <c r="D674" s="105" t="s">
        <v>2679</v>
      </c>
      <c r="E674" s="58" t="s">
        <v>2680</v>
      </c>
      <c r="F674" s="129" t="s">
        <v>2681</v>
      </c>
      <c r="G674" s="129" t="s">
        <v>2682</v>
      </c>
      <c r="H674" s="58" t="s">
        <v>2680</v>
      </c>
      <c r="I674" s="273" t="s">
        <v>2827</v>
      </c>
      <c r="J674" s="68" t="s">
        <v>102</v>
      </c>
      <c r="K674" s="65">
        <v>10000</v>
      </c>
      <c r="L674" s="65">
        <v>0</v>
      </c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  <c r="V674" s="65">
        <v>0</v>
      </c>
      <c r="W674" s="67">
        <f t="shared" si="10"/>
        <v>10000</v>
      </c>
      <c r="X674" s="36"/>
    </row>
    <row r="675" spans="1:24" x14ac:dyDescent="0.2">
      <c r="A675" s="76"/>
      <c r="B675" s="24">
        <v>8</v>
      </c>
      <c r="C675" s="105" t="s">
        <v>2683</v>
      </c>
      <c r="D675" s="105" t="s">
        <v>2684</v>
      </c>
      <c r="E675" s="58" t="s">
        <v>2685</v>
      </c>
      <c r="F675" s="129" t="s">
        <v>2686</v>
      </c>
      <c r="G675" s="129" t="s">
        <v>2687</v>
      </c>
      <c r="H675" s="58" t="s">
        <v>2685</v>
      </c>
      <c r="I675" s="273" t="s">
        <v>2827</v>
      </c>
      <c r="J675" s="68" t="s">
        <v>102</v>
      </c>
      <c r="K675" s="65">
        <v>50000</v>
      </c>
      <c r="L675" s="65">
        <v>0</v>
      </c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0</v>
      </c>
      <c r="U675" s="65">
        <v>0</v>
      </c>
      <c r="V675" s="65">
        <v>0</v>
      </c>
      <c r="W675" s="67">
        <f t="shared" si="10"/>
        <v>50000</v>
      </c>
      <c r="X675" s="36"/>
    </row>
    <row r="676" spans="1:24" x14ac:dyDescent="0.2">
      <c r="A676" s="76"/>
      <c r="B676" s="24">
        <v>9</v>
      </c>
      <c r="C676" s="105" t="s">
        <v>2688</v>
      </c>
      <c r="D676" s="105" t="s">
        <v>2689</v>
      </c>
      <c r="E676" s="58" t="s">
        <v>2690</v>
      </c>
      <c r="F676" s="129" t="s">
        <v>2691</v>
      </c>
      <c r="G676" s="129" t="s">
        <v>2692</v>
      </c>
      <c r="H676" s="58" t="s">
        <v>2690</v>
      </c>
      <c r="I676" s="273" t="s">
        <v>2828</v>
      </c>
      <c r="J676" s="68" t="s">
        <v>102</v>
      </c>
      <c r="K676" s="65">
        <v>0</v>
      </c>
      <c r="L676" s="65">
        <v>0</v>
      </c>
      <c r="M676" s="65">
        <v>300000</v>
      </c>
      <c r="N676" s="65">
        <v>0</v>
      </c>
      <c r="O676" s="65">
        <v>0</v>
      </c>
      <c r="P676" s="65">
        <v>0</v>
      </c>
      <c r="Q676" s="65">
        <v>0</v>
      </c>
      <c r="R676" s="65">
        <v>0</v>
      </c>
      <c r="S676" s="65">
        <v>0</v>
      </c>
      <c r="T676" s="65">
        <v>0</v>
      </c>
      <c r="U676" s="65">
        <v>0</v>
      </c>
      <c r="V676" s="65">
        <v>0</v>
      </c>
      <c r="W676" s="67">
        <f t="shared" si="10"/>
        <v>300000</v>
      </c>
      <c r="X676" s="36"/>
    </row>
    <row r="677" spans="1:24" x14ac:dyDescent="0.2">
      <c r="A677" s="76"/>
      <c r="B677" s="24">
        <v>10</v>
      </c>
      <c r="C677" s="105" t="s">
        <v>2693</v>
      </c>
      <c r="D677" s="105" t="s">
        <v>2694</v>
      </c>
      <c r="E677" s="58" t="s">
        <v>2695</v>
      </c>
      <c r="F677" s="129" t="s">
        <v>2696</v>
      </c>
      <c r="G677" s="129" t="s">
        <v>2697</v>
      </c>
      <c r="H677" s="58" t="s">
        <v>2695</v>
      </c>
      <c r="I677" s="273" t="s">
        <v>2840</v>
      </c>
      <c r="J677" s="68" t="s">
        <v>102</v>
      </c>
      <c r="K677" s="65">
        <v>0</v>
      </c>
      <c r="L677" s="65">
        <v>0</v>
      </c>
      <c r="M677" s="65">
        <v>0</v>
      </c>
      <c r="N677" s="65">
        <v>5400</v>
      </c>
      <c r="O677" s="65">
        <v>0</v>
      </c>
      <c r="P677" s="65">
        <v>0</v>
      </c>
      <c r="Q677" s="65">
        <v>0</v>
      </c>
      <c r="R677" s="65">
        <v>0</v>
      </c>
      <c r="S677" s="65">
        <v>0</v>
      </c>
      <c r="T677" s="65">
        <v>294700</v>
      </c>
      <c r="U677" s="65">
        <v>0</v>
      </c>
      <c r="V677" s="65">
        <v>0</v>
      </c>
      <c r="W677" s="67">
        <f t="shared" si="10"/>
        <v>300100</v>
      </c>
      <c r="X677" s="36"/>
    </row>
    <row r="678" spans="1:24" x14ac:dyDescent="0.2">
      <c r="A678" s="76"/>
      <c r="B678" s="24">
        <v>11</v>
      </c>
      <c r="C678" s="105" t="s">
        <v>78</v>
      </c>
      <c r="D678" s="105" t="s">
        <v>1318</v>
      </c>
      <c r="E678" s="58" t="s">
        <v>79</v>
      </c>
      <c r="F678" s="129" t="s">
        <v>2698</v>
      </c>
      <c r="G678" s="129" t="s">
        <v>2699</v>
      </c>
      <c r="H678" s="58" t="s">
        <v>79</v>
      </c>
      <c r="I678" s="273" t="s">
        <v>2827</v>
      </c>
      <c r="J678" s="68" t="s">
        <v>102</v>
      </c>
      <c r="K678" s="65">
        <v>50000</v>
      </c>
      <c r="L678" s="65">
        <v>0</v>
      </c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  <c r="V678" s="65">
        <v>0</v>
      </c>
      <c r="W678" s="67">
        <f t="shared" si="10"/>
        <v>50000</v>
      </c>
      <c r="X678" s="36"/>
    </row>
    <row r="679" spans="1:24" x14ac:dyDescent="0.2">
      <c r="A679" s="76"/>
      <c r="B679" s="24">
        <v>12</v>
      </c>
      <c r="C679" s="105" t="s">
        <v>80</v>
      </c>
      <c r="D679" s="105" t="s">
        <v>1319</v>
      </c>
      <c r="E679" s="58" t="s">
        <v>81</v>
      </c>
      <c r="F679" s="129" t="s">
        <v>2700</v>
      </c>
      <c r="G679" s="129" t="s">
        <v>2701</v>
      </c>
      <c r="H679" s="58" t="s">
        <v>81</v>
      </c>
      <c r="I679" s="273" t="s">
        <v>2827</v>
      </c>
      <c r="J679" s="68" t="s">
        <v>102</v>
      </c>
      <c r="K679" s="65">
        <v>50000</v>
      </c>
      <c r="L679" s="65">
        <v>0</v>
      </c>
      <c r="M679" s="65">
        <v>0</v>
      </c>
      <c r="N679" s="65">
        <v>0</v>
      </c>
      <c r="O679" s="65">
        <v>0</v>
      </c>
      <c r="P679" s="65">
        <v>0</v>
      </c>
      <c r="Q679" s="65">
        <v>0</v>
      </c>
      <c r="R679" s="65">
        <v>0</v>
      </c>
      <c r="S679" s="65">
        <v>0</v>
      </c>
      <c r="T679" s="65">
        <v>0</v>
      </c>
      <c r="U679" s="65">
        <v>0</v>
      </c>
      <c r="V679" s="65">
        <v>0</v>
      </c>
      <c r="W679" s="67">
        <f t="shared" si="10"/>
        <v>50000</v>
      </c>
      <c r="X679" s="36"/>
    </row>
    <row r="680" spans="1:24" x14ac:dyDescent="0.2">
      <c r="A680" s="76"/>
      <c r="B680" s="24">
        <v>13</v>
      </c>
      <c r="C680" s="105" t="s">
        <v>82</v>
      </c>
      <c r="D680" s="105" t="s">
        <v>1320</v>
      </c>
      <c r="E680" s="58" t="s">
        <v>83</v>
      </c>
      <c r="F680" s="129" t="s">
        <v>2702</v>
      </c>
      <c r="G680" s="129" t="s">
        <v>2703</v>
      </c>
      <c r="H680" s="58" t="s">
        <v>83</v>
      </c>
      <c r="I680" s="104">
        <v>44666</v>
      </c>
      <c r="J680" s="68" t="s">
        <v>102</v>
      </c>
      <c r="K680" s="65">
        <v>0</v>
      </c>
      <c r="L680" s="65">
        <v>210000</v>
      </c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  <c r="V680" s="65">
        <v>0</v>
      </c>
      <c r="W680" s="67">
        <f t="shared" si="10"/>
        <v>210000</v>
      </c>
      <c r="X680" s="36"/>
    </row>
    <row r="681" spans="1:24" x14ac:dyDescent="0.2">
      <c r="A681" s="76"/>
      <c r="B681" s="24">
        <v>14</v>
      </c>
      <c r="C681" s="105" t="s">
        <v>84</v>
      </c>
      <c r="D681" s="105" t="s">
        <v>1321</v>
      </c>
      <c r="E681" s="58" t="s">
        <v>85</v>
      </c>
      <c r="F681" s="129" t="s">
        <v>2704</v>
      </c>
      <c r="G681" s="129" t="s">
        <v>2705</v>
      </c>
      <c r="H681" s="58" t="s">
        <v>85</v>
      </c>
      <c r="I681" s="104">
        <v>44666</v>
      </c>
      <c r="J681" s="68" t="s">
        <v>102</v>
      </c>
      <c r="K681" s="65">
        <v>0</v>
      </c>
      <c r="L681" s="65">
        <v>0</v>
      </c>
      <c r="M681" s="65">
        <v>294699.51900000003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  <c r="V681" s="65">
        <v>0</v>
      </c>
      <c r="W681" s="67">
        <f t="shared" si="10"/>
        <v>294699.51900000003</v>
      </c>
      <c r="X681" s="36"/>
    </row>
    <row r="682" spans="1:24" x14ac:dyDescent="0.2">
      <c r="A682" s="76"/>
      <c r="B682" s="24">
        <v>15</v>
      </c>
      <c r="C682" s="105" t="s">
        <v>86</v>
      </c>
      <c r="D682" s="105" t="s">
        <v>1322</v>
      </c>
      <c r="E682" s="58" t="s">
        <v>87</v>
      </c>
      <c r="F682" s="129" t="s">
        <v>2706</v>
      </c>
      <c r="G682" s="129" t="s">
        <v>2707</v>
      </c>
      <c r="H682" s="58" t="s">
        <v>87</v>
      </c>
      <c r="I682" s="104">
        <v>44666</v>
      </c>
      <c r="J682" s="68" t="s">
        <v>102</v>
      </c>
      <c r="K682" s="65">
        <v>0</v>
      </c>
      <c r="L682" s="65">
        <v>0</v>
      </c>
      <c r="M682" s="65">
        <v>105250.02499999999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  <c r="V682" s="65">
        <v>0</v>
      </c>
      <c r="W682" s="67">
        <f t="shared" si="10"/>
        <v>105250.02499999999</v>
      </c>
      <c r="X682" s="36"/>
    </row>
    <row r="683" spans="1:24" x14ac:dyDescent="0.2">
      <c r="A683" s="76"/>
      <c r="B683" s="24">
        <v>16</v>
      </c>
      <c r="C683" s="105" t="s">
        <v>88</v>
      </c>
      <c r="D683" s="105" t="s">
        <v>1323</v>
      </c>
      <c r="E683" s="58" t="s">
        <v>89</v>
      </c>
      <c r="F683" s="129" t="s">
        <v>2708</v>
      </c>
      <c r="G683" s="129" t="s">
        <v>2709</v>
      </c>
      <c r="H683" s="58" t="s">
        <v>89</v>
      </c>
      <c r="I683" s="104">
        <v>44696</v>
      </c>
      <c r="J683" s="68" t="s">
        <v>102</v>
      </c>
      <c r="K683" s="65">
        <v>0</v>
      </c>
      <c r="L683" s="65">
        <v>0</v>
      </c>
      <c r="M683" s="65">
        <v>84200.000000000015</v>
      </c>
      <c r="N683" s="65">
        <v>336800.00000000006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  <c r="V683" s="65">
        <v>0</v>
      </c>
      <c r="W683" s="67">
        <f t="shared" si="10"/>
        <v>421000.00000000006</v>
      </c>
      <c r="X683" s="36"/>
    </row>
    <row r="684" spans="1:24" x14ac:dyDescent="0.2">
      <c r="A684" s="76"/>
      <c r="B684" s="24">
        <v>17</v>
      </c>
      <c r="C684" s="105" t="s">
        <v>90</v>
      </c>
      <c r="D684" s="105" t="s">
        <v>1324</v>
      </c>
      <c r="E684" s="58" t="s">
        <v>91</v>
      </c>
      <c r="F684" s="129" t="s">
        <v>2710</v>
      </c>
      <c r="G684" s="129" t="s">
        <v>2711</v>
      </c>
      <c r="H684" s="58" t="s">
        <v>91</v>
      </c>
      <c r="I684" s="104">
        <v>44727</v>
      </c>
      <c r="J684" s="68" t="s">
        <v>102</v>
      </c>
      <c r="K684" s="65">
        <v>0</v>
      </c>
      <c r="L684" s="65">
        <v>0</v>
      </c>
      <c r="M684" s="65">
        <v>0</v>
      </c>
      <c r="N684" s="65">
        <v>978880</v>
      </c>
      <c r="O684" s="65">
        <v>520030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  <c r="V684" s="65">
        <v>0</v>
      </c>
      <c r="W684" s="67">
        <f t="shared" si="10"/>
        <v>1498910</v>
      </c>
      <c r="X684" s="36"/>
    </row>
    <row r="685" spans="1:24" x14ac:dyDescent="0.2">
      <c r="A685" s="76"/>
      <c r="B685" s="24">
        <v>18</v>
      </c>
      <c r="C685" s="105" t="s">
        <v>92</v>
      </c>
      <c r="D685" s="105" t="s">
        <v>1325</v>
      </c>
      <c r="E685" s="58" t="s">
        <v>93</v>
      </c>
      <c r="F685" s="129" t="s">
        <v>2712</v>
      </c>
      <c r="G685" s="129" t="s">
        <v>2713</v>
      </c>
      <c r="H685" s="58" t="s">
        <v>93</v>
      </c>
      <c r="I685" s="104">
        <v>44788</v>
      </c>
      <c r="J685" s="68" t="s">
        <v>102</v>
      </c>
      <c r="K685" s="65">
        <v>0</v>
      </c>
      <c r="L685" s="65">
        <v>0</v>
      </c>
      <c r="M685" s="65">
        <v>0</v>
      </c>
      <c r="N685" s="65">
        <v>0</v>
      </c>
      <c r="O685" s="65">
        <v>0</v>
      </c>
      <c r="P685" s="65">
        <v>1376550</v>
      </c>
      <c r="Q685" s="65">
        <v>948290</v>
      </c>
      <c r="R685" s="65">
        <v>0</v>
      </c>
      <c r="S685" s="65">
        <v>0</v>
      </c>
      <c r="T685" s="65">
        <v>0</v>
      </c>
      <c r="U685" s="65">
        <v>0</v>
      </c>
      <c r="V685" s="65">
        <v>0</v>
      </c>
      <c r="W685" s="67">
        <f t="shared" si="10"/>
        <v>2324840</v>
      </c>
      <c r="X685" s="36"/>
    </row>
    <row r="686" spans="1:24" x14ac:dyDescent="0.2">
      <c r="A686" s="76"/>
      <c r="B686" s="24">
        <v>19</v>
      </c>
      <c r="C686" s="105" t="s">
        <v>94</v>
      </c>
      <c r="D686" s="105" t="s">
        <v>1326</v>
      </c>
      <c r="E686" s="58" t="s">
        <v>95</v>
      </c>
      <c r="F686" s="129" t="s">
        <v>2714</v>
      </c>
      <c r="G686" s="129" t="s">
        <v>2715</v>
      </c>
      <c r="H686" s="58" t="s">
        <v>95</v>
      </c>
      <c r="I686" s="104">
        <v>44788</v>
      </c>
      <c r="J686" s="68" t="s">
        <v>102</v>
      </c>
      <c r="K686" s="65">
        <v>0</v>
      </c>
      <c r="L686" s="65">
        <v>0</v>
      </c>
      <c r="M686" s="65">
        <v>0</v>
      </c>
      <c r="N686" s="65">
        <v>0</v>
      </c>
      <c r="O686" s="65">
        <v>0</v>
      </c>
      <c r="P686" s="65">
        <v>0</v>
      </c>
      <c r="Q686" s="65">
        <v>305900.245</v>
      </c>
      <c r="R686" s="65">
        <v>0</v>
      </c>
      <c r="S686" s="65">
        <v>0</v>
      </c>
      <c r="T686" s="65">
        <v>0</v>
      </c>
      <c r="U686" s="65">
        <v>0</v>
      </c>
      <c r="V686" s="65">
        <v>0</v>
      </c>
      <c r="W686" s="67">
        <f t="shared" si="10"/>
        <v>305900.245</v>
      </c>
      <c r="X686" s="36"/>
    </row>
    <row r="687" spans="1:24" x14ac:dyDescent="0.2">
      <c r="A687" s="76"/>
      <c r="B687" s="24">
        <v>20</v>
      </c>
      <c r="C687" s="105" t="s">
        <v>96</v>
      </c>
      <c r="D687" s="105" t="s">
        <v>1327</v>
      </c>
      <c r="E687" s="58" t="s">
        <v>97</v>
      </c>
      <c r="F687" s="129" t="s">
        <v>2716</v>
      </c>
      <c r="G687" s="129" t="s">
        <v>2717</v>
      </c>
      <c r="H687" s="58" t="s">
        <v>97</v>
      </c>
      <c r="I687" s="104">
        <v>44819</v>
      </c>
      <c r="J687" s="68" t="s">
        <v>102</v>
      </c>
      <c r="K687" s="65">
        <v>0</v>
      </c>
      <c r="L687" s="65">
        <v>0</v>
      </c>
      <c r="M687" s="65">
        <v>0</v>
      </c>
      <c r="N687" s="65">
        <v>0</v>
      </c>
      <c r="O687" s="65">
        <v>0</v>
      </c>
      <c r="P687" s="65">
        <v>0</v>
      </c>
      <c r="Q687" s="65">
        <v>122360.00000000003</v>
      </c>
      <c r="R687" s="65">
        <v>428260.00000000012</v>
      </c>
      <c r="S687" s="65">
        <v>0</v>
      </c>
      <c r="T687" s="65">
        <v>0</v>
      </c>
      <c r="U687" s="65">
        <v>0</v>
      </c>
      <c r="V687" s="65">
        <v>0</v>
      </c>
      <c r="W687" s="67">
        <f t="shared" si="10"/>
        <v>550620.00000000012</v>
      </c>
      <c r="X687" s="36"/>
    </row>
    <row r="688" spans="1:24" x14ac:dyDescent="0.2">
      <c r="A688" s="76"/>
      <c r="B688" s="24">
        <v>21</v>
      </c>
      <c r="C688" s="105" t="s">
        <v>98</v>
      </c>
      <c r="D688" s="105" t="s">
        <v>1328</v>
      </c>
      <c r="E688" s="58" t="s">
        <v>99</v>
      </c>
      <c r="F688" s="129" t="s">
        <v>2718</v>
      </c>
      <c r="G688" s="129" t="s">
        <v>2719</v>
      </c>
      <c r="H688" s="58" t="s">
        <v>99</v>
      </c>
      <c r="I688" s="104">
        <v>44819</v>
      </c>
      <c r="J688" s="68" t="s">
        <v>102</v>
      </c>
      <c r="K688" s="65">
        <v>6660</v>
      </c>
      <c r="L688" s="65">
        <v>0</v>
      </c>
      <c r="M688" s="65">
        <v>0</v>
      </c>
      <c r="N688" s="65">
        <v>0</v>
      </c>
      <c r="O688" s="65">
        <v>0</v>
      </c>
      <c r="P688" s="65">
        <v>0</v>
      </c>
      <c r="Q688" s="65">
        <v>0</v>
      </c>
      <c r="R688" s="65">
        <v>275310</v>
      </c>
      <c r="S688" s="65">
        <v>0</v>
      </c>
      <c r="T688" s="65">
        <v>0</v>
      </c>
      <c r="U688" s="65">
        <v>0</v>
      </c>
      <c r="V688" s="65">
        <v>0</v>
      </c>
      <c r="W688" s="67">
        <f t="shared" si="10"/>
        <v>281970</v>
      </c>
      <c r="X688" s="36"/>
    </row>
    <row r="689" spans="1:24" x14ac:dyDescent="0.2">
      <c r="A689" s="76"/>
      <c r="B689" s="24">
        <v>22</v>
      </c>
      <c r="C689" s="105" t="s">
        <v>100</v>
      </c>
      <c r="D689" s="105" t="s">
        <v>1329</v>
      </c>
      <c r="E689" s="58" t="s">
        <v>101</v>
      </c>
      <c r="F689" s="129" t="s">
        <v>2720</v>
      </c>
      <c r="G689" s="129" t="s">
        <v>2721</v>
      </c>
      <c r="H689" s="58" t="s">
        <v>101</v>
      </c>
      <c r="I689" s="104">
        <v>44880</v>
      </c>
      <c r="J689" s="68" t="s">
        <v>102</v>
      </c>
      <c r="K689" s="65">
        <v>0</v>
      </c>
      <c r="L689" s="65">
        <v>0</v>
      </c>
      <c r="M689" s="65">
        <v>0</v>
      </c>
      <c r="N689" s="65">
        <v>0</v>
      </c>
      <c r="O689" s="65">
        <v>0</v>
      </c>
      <c r="P689" s="65">
        <v>0</v>
      </c>
      <c r="Q689" s="65">
        <v>0</v>
      </c>
      <c r="R689" s="65">
        <v>403603</v>
      </c>
      <c r="S689" s="65">
        <v>1376550</v>
      </c>
      <c r="T689" s="65">
        <v>97320.000000000116</v>
      </c>
      <c r="U689" s="65">
        <v>0</v>
      </c>
      <c r="V689" s="65">
        <v>0</v>
      </c>
      <c r="W689" s="67">
        <f t="shared" si="10"/>
        <v>1877473</v>
      </c>
      <c r="X689" s="36"/>
    </row>
    <row r="690" spans="1:24" x14ac:dyDescent="0.2">
      <c r="A690" s="76"/>
      <c r="B690" s="24">
        <v>23</v>
      </c>
      <c r="C690" s="105" t="s">
        <v>1330</v>
      </c>
      <c r="D690" s="105" t="s">
        <v>2737</v>
      </c>
      <c r="E690" s="58" t="s">
        <v>1317</v>
      </c>
      <c r="F690" s="129" t="s">
        <v>2722</v>
      </c>
      <c r="G690" s="129" t="s">
        <v>2752</v>
      </c>
      <c r="H690" s="58" t="s">
        <v>1317</v>
      </c>
      <c r="I690" s="104">
        <v>44910</v>
      </c>
      <c r="J690" s="68" t="s">
        <v>102</v>
      </c>
      <c r="K690" s="65">
        <v>0</v>
      </c>
      <c r="L690" s="65">
        <v>0</v>
      </c>
      <c r="M690" s="65">
        <v>0</v>
      </c>
      <c r="N690" s="65">
        <v>0</v>
      </c>
      <c r="O690" s="65">
        <v>0</v>
      </c>
      <c r="P690" s="65">
        <v>0</v>
      </c>
      <c r="Q690" s="65">
        <v>0</v>
      </c>
      <c r="R690" s="65">
        <v>0</v>
      </c>
      <c r="S690" s="65">
        <v>0</v>
      </c>
      <c r="T690" s="65">
        <v>1283850</v>
      </c>
      <c r="U690" s="65">
        <v>256770</v>
      </c>
      <c r="V690" s="65">
        <v>167756</v>
      </c>
      <c r="W690" s="67">
        <f t="shared" si="10"/>
        <v>1708376</v>
      </c>
      <c r="X690" s="36"/>
    </row>
    <row r="691" spans="1:24" x14ac:dyDescent="0.2">
      <c r="A691" s="76"/>
      <c r="B691" s="24">
        <v>24</v>
      </c>
      <c r="C691" s="105" t="s">
        <v>1331</v>
      </c>
      <c r="D691" s="105" t="s">
        <v>2738</v>
      </c>
      <c r="E691" s="58" t="s">
        <v>1821</v>
      </c>
      <c r="F691" s="129" t="s">
        <v>2723</v>
      </c>
      <c r="G691" s="129" t="s">
        <v>2753</v>
      </c>
      <c r="H691" s="58" t="s">
        <v>1821</v>
      </c>
      <c r="I691" s="104">
        <v>44972</v>
      </c>
      <c r="J691" s="68" t="s">
        <v>102</v>
      </c>
      <c r="K691" s="65">
        <v>5184.5</v>
      </c>
      <c r="L691" s="65">
        <v>77767.5</v>
      </c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1250000</v>
      </c>
      <c r="V691" s="65">
        <v>1250000</v>
      </c>
      <c r="W691" s="67">
        <f t="shared" si="10"/>
        <v>2582952</v>
      </c>
      <c r="X691" s="36"/>
    </row>
    <row r="692" spans="1:24" x14ac:dyDescent="0.2">
      <c r="A692" s="76"/>
      <c r="B692" s="24">
        <v>25</v>
      </c>
      <c r="C692" s="105" t="s">
        <v>1332</v>
      </c>
      <c r="D692" s="105" t="s">
        <v>2739</v>
      </c>
      <c r="E692" s="58" t="s">
        <v>1822</v>
      </c>
      <c r="F692" s="129" t="s">
        <v>2724</v>
      </c>
      <c r="G692" s="129" t="s">
        <v>2754</v>
      </c>
      <c r="H692" s="58" t="s">
        <v>1822</v>
      </c>
      <c r="I692" s="104">
        <v>45031</v>
      </c>
      <c r="J692" s="68" t="s">
        <v>102</v>
      </c>
      <c r="K692" s="65">
        <v>500000</v>
      </c>
      <c r="L692" s="65">
        <v>500000</v>
      </c>
      <c r="M692" s="65">
        <v>500000</v>
      </c>
      <c r="N692" s="65">
        <v>0</v>
      </c>
      <c r="O692" s="65">
        <v>0</v>
      </c>
      <c r="P692" s="65">
        <v>0</v>
      </c>
      <c r="Q692" s="65">
        <v>0</v>
      </c>
      <c r="R692" s="65">
        <v>0</v>
      </c>
      <c r="S692" s="65">
        <v>0</v>
      </c>
      <c r="T692" s="65">
        <v>0</v>
      </c>
      <c r="U692" s="65">
        <v>0</v>
      </c>
      <c r="V692" s="65">
        <v>0</v>
      </c>
      <c r="W692" s="67">
        <f t="shared" si="10"/>
        <v>1500000</v>
      </c>
      <c r="X692" s="36"/>
    </row>
    <row r="693" spans="1:24" x14ac:dyDescent="0.2">
      <c r="A693" s="76"/>
      <c r="B693" s="24">
        <v>26</v>
      </c>
      <c r="C693" s="105" t="s">
        <v>1333</v>
      </c>
      <c r="D693" s="105" t="s">
        <v>2740</v>
      </c>
      <c r="E693" s="58" t="s">
        <v>1823</v>
      </c>
      <c r="F693" s="129" t="s">
        <v>2725</v>
      </c>
      <c r="G693" s="129" t="s">
        <v>2755</v>
      </c>
      <c r="H693" s="58" t="s">
        <v>1823</v>
      </c>
      <c r="I693" s="104">
        <v>45061</v>
      </c>
      <c r="J693" s="68" t="s">
        <v>102</v>
      </c>
      <c r="K693" s="65">
        <v>0</v>
      </c>
      <c r="L693" s="65">
        <v>0</v>
      </c>
      <c r="M693" s="65">
        <v>2853</v>
      </c>
      <c r="N693" s="65">
        <v>28530</v>
      </c>
      <c r="O693" s="65">
        <v>14265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  <c r="V693" s="65">
        <v>0</v>
      </c>
      <c r="W693" s="67">
        <f t="shared" si="10"/>
        <v>45648</v>
      </c>
      <c r="X693" s="36"/>
    </row>
    <row r="694" spans="1:24" x14ac:dyDescent="0.2">
      <c r="A694" s="76"/>
      <c r="B694" s="24">
        <v>27</v>
      </c>
      <c r="C694" s="105" t="s">
        <v>1334</v>
      </c>
      <c r="D694" s="105" t="s">
        <v>2741</v>
      </c>
      <c r="E694" s="58" t="s">
        <v>1824</v>
      </c>
      <c r="F694" s="129" t="s">
        <v>2726</v>
      </c>
      <c r="G694" s="129" t="s">
        <v>2756</v>
      </c>
      <c r="H694" s="58" t="s">
        <v>1824</v>
      </c>
      <c r="I694" s="104">
        <v>45092</v>
      </c>
      <c r="J694" s="68" t="s">
        <v>102</v>
      </c>
      <c r="K694" s="65">
        <v>0</v>
      </c>
      <c r="L694" s="65">
        <v>0</v>
      </c>
      <c r="M694" s="65">
        <v>0</v>
      </c>
      <c r="N694" s="65">
        <v>3077.7400000000002</v>
      </c>
      <c r="O694" s="65">
        <v>46166.1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  <c r="V694" s="65">
        <v>0</v>
      </c>
      <c r="W694" s="67">
        <f t="shared" si="10"/>
        <v>49243.839999999997</v>
      </c>
      <c r="X694" s="36"/>
    </row>
    <row r="695" spans="1:24" x14ac:dyDescent="0.2">
      <c r="A695" s="76"/>
      <c r="B695" s="24">
        <v>28</v>
      </c>
      <c r="C695" s="105" t="s">
        <v>1335</v>
      </c>
      <c r="D695" s="105" t="s">
        <v>2742</v>
      </c>
      <c r="E695" s="58" t="s">
        <v>1825</v>
      </c>
      <c r="F695" s="129" t="s">
        <v>2727</v>
      </c>
      <c r="G695" s="129" t="s">
        <v>2757</v>
      </c>
      <c r="H695" s="58" t="s">
        <v>1825</v>
      </c>
      <c r="I695" s="104">
        <v>45122</v>
      </c>
      <c r="J695" s="68" t="s">
        <v>102</v>
      </c>
      <c r="K695" s="65">
        <v>0</v>
      </c>
      <c r="L695" s="65">
        <v>0</v>
      </c>
      <c r="M695" s="65">
        <v>0</v>
      </c>
      <c r="N695" s="65">
        <v>0</v>
      </c>
      <c r="O695" s="65">
        <v>2536</v>
      </c>
      <c r="P695" s="65">
        <v>38040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  <c r="V695" s="65">
        <v>0</v>
      </c>
      <c r="W695" s="67">
        <f t="shared" si="10"/>
        <v>40576</v>
      </c>
      <c r="X695" s="36"/>
    </row>
    <row r="696" spans="1:24" x14ac:dyDescent="0.2">
      <c r="A696" s="76"/>
      <c r="B696" s="24">
        <v>29</v>
      </c>
      <c r="C696" s="105" t="s">
        <v>1336</v>
      </c>
      <c r="D696" s="105" t="s">
        <v>2743</v>
      </c>
      <c r="E696" s="58" t="s">
        <v>1826</v>
      </c>
      <c r="F696" s="129" t="s">
        <v>2728</v>
      </c>
      <c r="G696" s="129" t="s">
        <v>2758</v>
      </c>
      <c r="H696" s="58" t="s">
        <v>1826</v>
      </c>
      <c r="I696" s="104">
        <v>45184</v>
      </c>
      <c r="J696" s="68" t="s">
        <v>102</v>
      </c>
      <c r="K696" s="65">
        <v>0</v>
      </c>
      <c r="L696" s="65">
        <v>0</v>
      </c>
      <c r="M696" s="65">
        <v>0</v>
      </c>
      <c r="N696" s="65">
        <v>0</v>
      </c>
      <c r="O696" s="65">
        <v>6103.18</v>
      </c>
      <c r="P696" s="65">
        <v>30515.9</v>
      </c>
      <c r="Q696" s="65">
        <v>45773.850000000006</v>
      </c>
      <c r="R696" s="65">
        <v>152579.5</v>
      </c>
      <c r="S696" s="65">
        <v>0</v>
      </c>
      <c r="T696" s="65">
        <v>0</v>
      </c>
      <c r="U696" s="65">
        <v>0</v>
      </c>
      <c r="V696" s="65">
        <v>0</v>
      </c>
      <c r="W696" s="67">
        <f t="shared" si="10"/>
        <v>234972.43</v>
      </c>
      <c r="X696" s="36"/>
    </row>
    <row r="697" spans="1:24" x14ac:dyDescent="0.2">
      <c r="A697" s="76"/>
      <c r="B697" s="24">
        <v>30</v>
      </c>
      <c r="C697" s="105" t="s">
        <v>1337</v>
      </c>
      <c r="D697" s="105" t="s">
        <v>2744</v>
      </c>
      <c r="E697" s="58" t="s">
        <v>1827</v>
      </c>
      <c r="F697" s="129" t="s">
        <v>2729</v>
      </c>
      <c r="G697" s="129" t="s">
        <v>2759</v>
      </c>
      <c r="H697" s="58" t="s">
        <v>1827</v>
      </c>
      <c r="I697" s="104">
        <v>45184</v>
      </c>
      <c r="J697" s="68" t="s">
        <v>102</v>
      </c>
      <c r="K697" s="65">
        <v>0</v>
      </c>
      <c r="L697" s="65">
        <v>0</v>
      </c>
      <c r="M697" s="65">
        <v>0</v>
      </c>
      <c r="N697" s="65">
        <v>0</v>
      </c>
      <c r="O697" s="65">
        <v>0</v>
      </c>
      <c r="P697" s="65">
        <v>0</v>
      </c>
      <c r="Q697" s="65">
        <v>1394.8</v>
      </c>
      <c r="R697" s="65">
        <v>20922</v>
      </c>
      <c r="S697" s="65">
        <v>0</v>
      </c>
      <c r="T697" s="65">
        <v>0</v>
      </c>
      <c r="U697" s="65">
        <v>0</v>
      </c>
      <c r="V697" s="65">
        <v>0</v>
      </c>
      <c r="W697" s="67">
        <f t="shared" si="10"/>
        <v>22316.799999999999</v>
      </c>
      <c r="X697" s="36"/>
    </row>
    <row r="698" spans="1:24" x14ac:dyDescent="0.2">
      <c r="A698" s="76"/>
      <c r="B698" s="24">
        <v>31</v>
      </c>
      <c r="C698" s="105" t="s">
        <v>1338</v>
      </c>
      <c r="D698" s="105" t="s">
        <v>2745</v>
      </c>
      <c r="E698" s="58" t="s">
        <v>1828</v>
      </c>
      <c r="F698" s="129" t="s">
        <v>2730</v>
      </c>
      <c r="G698" s="129" t="s">
        <v>2760</v>
      </c>
      <c r="H698" s="58" t="s">
        <v>1828</v>
      </c>
      <c r="I698" s="104">
        <v>45184</v>
      </c>
      <c r="J698" s="68" t="s">
        <v>102</v>
      </c>
      <c r="K698" s="65">
        <v>0</v>
      </c>
      <c r="L698" s="65">
        <v>0</v>
      </c>
      <c r="M698" s="65">
        <v>0</v>
      </c>
      <c r="N698" s="65">
        <v>0</v>
      </c>
      <c r="O698" s="65">
        <v>0</v>
      </c>
      <c r="P698" s="65">
        <v>0</v>
      </c>
      <c r="Q698" s="65">
        <v>63.4</v>
      </c>
      <c r="R698" s="65">
        <v>950.99999999999989</v>
      </c>
      <c r="S698" s="65">
        <v>0</v>
      </c>
      <c r="T698" s="65">
        <v>0</v>
      </c>
      <c r="U698" s="65">
        <v>0</v>
      </c>
      <c r="V698" s="65">
        <v>0</v>
      </c>
      <c r="W698" s="67">
        <f t="shared" si="10"/>
        <v>1014.3999999999999</v>
      </c>
      <c r="X698" s="36"/>
    </row>
    <row r="699" spans="1:24" x14ac:dyDescent="0.2">
      <c r="A699" s="76"/>
      <c r="B699" s="24">
        <v>32</v>
      </c>
      <c r="C699" s="105" t="s">
        <v>1339</v>
      </c>
      <c r="D699" s="105" t="s">
        <v>2746</v>
      </c>
      <c r="E699" s="58" t="s">
        <v>1829</v>
      </c>
      <c r="F699" s="129" t="s">
        <v>2731</v>
      </c>
      <c r="G699" s="129" t="s">
        <v>2761</v>
      </c>
      <c r="H699" s="58" t="s">
        <v>1829</v>
      </c>
      <c r="I699" s="104">
        <v>45214</v>
      </c>
      <c r="J699" s="68" t="s">
        <v>102</v>
      </c>
      <c r="K699" s="65">
        <v>0</v>
      </c>
      <c r="L699" s="65">
        <v>0</v>
      </c>
      <c r="M699" s="65">
        <v>0</v>
      </c>
      <c r="N699" s="65">
        <v>0</v>
      </c>
      <c r="O699" s="65">
        <v>0</v>
      </c>
      <c r="P699" s="65">
        <v>0</v>
      </c>
      <c r="Q699" s="65">
        <v>2155.6</v>
      </c>
      <c r="R699" s="65">
        <v>26945</v>
      </c>
      <c r="S699" s="65">
        <v>5389</v>
      </c>
      <c r="T699" s="65">
        <v>0</v>
      </c>
      <c r="U699" s="65">
        <v>0</v>
      </c>
      <c r="V699" s="65">
        <v>0</v>
      </c>
      <c r="W699" s="67">
        <f t="shared" si="10"/>
        <v>34489.599999999999</v>
      </c>
      <c r="X699" s="36"/>
    </row>
    <row r="700" spans="1:24" x14ac:dyDescent="0.2">
      <c r="A700" s="76"/>
      <c r="B700" s="24">
        <v>33</v>
      </c>
      <c r="C700" s="105" t="s">
        <v>1340</v>
      </c>
      <c r="D700" s="105" t="s">
        <v>2747</v>
      </c>
      <c r="E700" s="58" t="s">
        <v>1830</v>
      </c>
      <c r="F700" s="129" t="s">
        <v>2732</v>
      </c>
      <c r="G700" s="129" t="s">
        <v>2762</v>
      </c>
      <c r="H700" s="58" t="s">
        <v>1830</v>
      </c>
      <c r="I700" s="104">
        <v>45214</v>
      </c>
      <c r="J700" s="68" t="s">
        <v>102</v>
      </c>
      <c r="K700" s="65">
        <v>0</v>
      </c>
      <c r="L700" s="65">
        <v>0</v>
      </c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1388.14</v>
      </c>
      <c r="S700" s="65">
        <v>20822.099999999995</v>
      </c>
      <c r="T700" s="65">
        <v>0</v>
      </c>
      <c r="U700" s="65">
        <v>0</v>
      </c>
      <c r="V700" s="65">
        <v>0</v>
      </c>
      <c r="W700" s="67">
        <f t="shared" si="10"/>
        <v>22210.239999999994</v>
      </c>
      <c r="X700" s="36"/>
    </row>
    <row r="701" spans="1:24" x14ac:dyDescent="0.2">
      <c r="A701" s="76"/>
      <c r="B701" s="24">
        <v>34</v>
      </c>
      <c r="C701" s="105" t="s">
        <v>1341</v>
      </c>
      <c r="D701" s="105" t="s">
        <v>2748</v>
      </c>
      <c r="E701" s="58" t="s">
        <v>1831</v>
      </c>
      <c r="F701" s="129" t="s">
        <v>2733</v>
      </c>
      <c r="G701" s="129" t="s">
        <v>2763</v>
      </c>
      <c r="H701" s="58" t="s">
        <v>1831</v>
      </c>
      <c r="I701" s="104">
        <v>45275</v>
      </c>
      <c r="J701" s="68" t="s">
        <v>102</v>
      </c>
      <c r="K701" s="65">
        <v>0</v>
      </c>
      <c r="L701" s="65">
        <v>0</v>
      </c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2621.2000000000003</v>
      </c>
      <c r="S701" s="65">
        <v>19659</v>
      </c>
      <c r="T701" s="65">
        <v>19659</v>
      </c>
      <c r="U701" s="65">
        <v>0</v>
      </c>
      <c r="V701" s="65">
        <v>0</v>
      </c>
      <c r="W701" s="67">
        <f t="shared" si="10"/>
        <v>41939.199999999997</v>
      </c>
      <c r="X701" s="36"/>
    </row>
    <row r="702" spans="1:24" x14ac:dyDescent="0.2">
      <c r="A702" s="76"/>
      <c r="B702" s="24">
        <v>35</v>
      </c>
      <c r="C702" s="105" t="s">
        <v>1342</v>
      </c>
      <c r="D702" s="105" t="s">
        <v>2749</v>
      </c>
      <c r="E702" s="58" t="s">
        <v>1832</v>
      </c>
      <c r="F702" s="129" t="s">
        <v>2734</v>
      </c>
      <c r="G702" s="129" t="s">
        <v>2764</v>
      </c>
      <c r="H702" s="58" t="s">
        <v>1832</v>
      </c>
      <c r="I702" s="104">
        <v>45306</v>
      </c>
      <c r="J702" s="68" t="s">
        <v>102</v>
      </c>
      <c r="K702" s="65">
        <v>0</v>
      </c>
      <c r="L702" s="65">
        <v>0</v>
      </c>
      <c r="M702" s="65">
        <v>0</v>
      </c>
      <c r="N702" s="65">
        <v>0</v>
      </c>
      <c r="O702" s="65">
        <v>0</v>
      </c>
      <c r="P702" s="65">
        <v>0</v>
      </c>
      <c r="Q702" s="65">
        <v>0</v>
      </c>
      <c r="R702" s="65">
        <v>0</v>
      </c>
      <c r="S702" s="65">
        <v>2795</v>
      </c>
      <c r="T702" s="65">
        <v>13975</v>
      </c>
      <c r="U702" s="65">
        <v>27950</v>
      </c>
      <c r="V702" s="65">
        <v>0</v>
      </c>
      <c r="W702" s="67">
        <f t="shared" si="10"/>
        <v>44720</v>
      </c>
      <c r="X702" s="36"/>
    </row>
    <row r="703" spans="1:24" x14ac:dyDescent="0.2">
      <c r="A703" s="76"/>
      <c r="B703" s="24">
        <v>36</v>
      </c>
      <c r="C703" s="105" t="s">
        <v>1343</v>
      </c>
      <c r="D703" s="105" t="s">
        <v>2750</v>
      </c>
      <c r="E703" s="58" t="s">
        <v>1833</v>
      </c>
      <c r="F703" s="129" t="s">
        <v>2735</v>
      </c>
      <c r="G703" s="129" t="s">
        <v>2765</v>
      </c>
      <c r="H703" s="58" t="s">
        <v>1833</v>
      </c>
      <c r="I703" s="104">
        <v>45337</v>
      </c>
      <c r="J703" s="68" t="s">
        <v>102</v>
      </c>
      <c r="K703" s="65">
        <v>0</v>
      </c>
      <c r="L703" s="65">
        <v>0</v>
      </c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1548</v>
      </c>
      <c r="U703" s="65">
        <v>11610</v>
      </c>
      <c r="V703" s="65">
        <v>11610</v>
      </c>
      <c r="W703" s="67">
        <f t="shared" si="10"/>
        <v>24768</v>
      </c>
      <c r="X703" s="36"/>
    </row>
    <row r="704" spans="1:24" x14ac:dyDescent="0.2">
      <c r="A704" s="76"/>
      <c r="B704" s="24">
        <v>37</v>
      </c>
      <c r="C704" s="105" t="s">
        <v>1344</v>
      </c>
      <c r="D704" s="105" t="s">
        <v>2751</v>
      </c>
      <c r="E704" s="58" t="s">
        <v>1834</v>
      </c>
      <c r="F704" s="129" t="s">
        <v>2736</v>
      </c>
      <c r="G704" s="129" t="s">
        <v>2766</v>
      </c>
      <c r="H704" s="58" t="s">
        <v>1834</v>
      </c>
      <c r="I704" s="104">
        <v>45366</v>
      </c>
      <c r="J704" s="68" t="s">
        <v>102</v>
      </c>
      <c r="K704" s="65">
        <v>0</v>
      </c>
      <c r="L704" s="65">
        <v>0</v>
      </c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4121</v>
      </c>
      <c r="V704" s="65">
        <v>30907.499999999996</v>
      </c>
      <c r="W704" s="67">
        <f t="shared" si="10"/>
        <v>35028.5</v>
      </c>
      <c r="X704" s="36"/>
    </row>
    <row r="705" spans="1:26" x14ac:dyDescent="0.2">
      <c r="A705" s="76"/>
      <c r="B705" s="11"/>
      <c r="C705" s="11"/>
      <c r="D705" s="83"/>
      <c r="F705" s="16"/>
      <c r="G705" s="16"/>
      <c r="I705" s="107"/>
      <c r="J705" s="15"/>
      <c r="K705" s="36"/>
      <c r="L705" s="36"/>
      <c r="M705" s="36"/>
      <c r="N705" s="36"/>
      <c r="O705" s="36"/>
      <c r="P705" s="36"/>
      <c r="X705" s="36"/>
    </row>
    <row r="706" spans="1:26" ht="15.75" x14ac:dyDescent="0.25">
      <c r="A706" s="77" t="s">
        <v>44</v>
      </c>
      <c r="B706" s="3" t="s">
        <v>31</v>
      </c>
      <c r="F706" s="48"/>
      <c r="G706" s="48"/>
      <c r="H706" s="3"/>
      <c r="I706" s="106"/>
      <c r="J706" s="49"/>
      <c r="K706" s="35">
        <f t="shared" ref="K706:V706" si="11">SUM(K707:K707)</f>
        <v>0</v>
      </c>
      <c r="L706" s="35">
        <f t="shared" si="11"/>
        <v>0</v>
      </c>
      <c r="M706" s="35">
        <f t="shared" si="11"/>
        <v>0</v>
      </c>
      <c r="N706" s="35">
        <f t="shared" si="11"/>
        <v>0</v>
      </c>
      <c r="O706" s="35">
        <f t="shared" si="11"/>
        <v>0</v>
      </c>
      <c r="P706" s="35">
        <f t="shared" si="11"/>
        <v>0</v>
      </c>
      <c r="Q706" s="35">
        <f t="shared" si="11"/>
        <v>0</v>
      </c>
      <c r="R706" s="35">
        <f t="shared" si="11"/>
        <v>0</v>
      </c>
      <c r="S706" s="35">
        <f t="shared" si="11"/>
        <v>0</v>
      </c>
      <c r="T706" s="35">
        <f t="shared" si="11"/>
        <v>0</v>
      </c>
      <c r="U706" s="35">
        <f t="shared" si="11"/>
        <v>0</v>
      </c>
      <c r="V706" s="35">
        <f t="shared" si="11"/>
        <v>0</v>
      </c>
      <c r="W706" s="35">
        <f>SUM(K706:V706)</f>
        <v>0</v>
      </c>
      <c r="X706" s="36"/>
      <c r="Y706" s="3"/>
      <c r="Z706" s="3"/>
    </row>
    <row r="707" spans="1:26" x14ac:dyDescent="0.2">
      <c r="A707" s="76"/>
      <c r="B707" s="24">
        <v>1</v>
      </c>
      <c r="C707" s="105"/>
      <c r="D707" s="105"/>
      <c r="E707" s="58"/>
      <c r="F707" s="69"/>
      <c r="G707" s="69"/>
      <c r="H707" s="58"/>
      <c r="I707" s="104"/>
      <c r="J707" s="68"/>
      <c r="K707" s="65">
        <v>0</v>
      </c>
      <c r="L707" s="65">
        <v>0</v>
      </c>
      <c r="M707" s="65">
        <v>0</v>
      </c>
      <c r="N707" s="65">
        <v>0</v>
      </c>
      <c r="O707" s="65">
        <v>0</v>
      </c>
      <c r="P707" s="65">
        <v>0</v>
      </c>
      <c r="Q707" s="65">
        <v>0</v>
      </c>
      <c r="R707" s="65">
        <v>0</v>
      </c>
      <c r="S707" s="65">
        <v>0</v>
      </c>
      <c r="T707" s="65">
        <v>0</v>
      </c>
      <c r="U707" s="65">
        <v>0</v>
      </c>
      <c r="V707" s="65">
        <v>0</v>
      </c>
      <c r="W707" s="67">
        <f>SUM(K707:V707)</f>
        <v>0</v>
      </c>
      <c r="X707" s="36"/>
      <c r="Y707" s="128"/>
    </row>
    <row r="708" spans="1:26" x14ac:dyDescent="0.2">
      <c r="A708" s="76"/>
      <c r="B708" s="11"/>
      <c r="C708" s="11"/>
      <c r="D708" s="83"/>
      <c r="F708" s="16"/>
      <c r="G708" s="16"/>
      <c r="I708" s="107"/>
      <c r="J708" s="15"/>
      <c r="K708" s="36"/>
      <c r="L708" s="36"/>
      <c r="M708" s="36"/>
      <c r="N708" s="36"/>
      <c r="O708" s="36"/>
      <c r="P708" s="36"/>
      <c r="X708" s="36"/>
    </row>
    <row r="709" spans="1:26" ht="15.75" x14ac:dyDescent="0.25">
      <c r="A709" s="77" t="s">
        <v>43</v>
      </c>
      <c r="B709" s="3" t="s">
        <v>23</v>
      </c>
      <c r="F709" s="48"/>
      <c r="G709" s="48"/>
      <c r="H709" s="3"/>
      <c r="I709" s="106"/>
      <c r="J709" s="49"/>
      <c r="K709" s="35">
        <f t="shared" ref="K709:V709" si="12">SUM(K710:K750)</f>
        <v>327573.52750000003</v>
      </c>
      <c r="L709" s="35">
        <f t="shared" si="12"/>
        <v>254486</v>
      </c>
      <c r="M709" s="35">
        <f t="shared" si="12"/>
        <v>2201678.625</v>
      </c>
      <c r="N709" s="35">
        <f t="shared" si="12"/>
        <v>4415185.9537499994</v>
      </c>
      <c r="O709" s="35">
        <f t="shared" si="12"/>
        <v>2435512.1649999996</v>
      </c>
      <c r="P709" s="35">
        <f t="shared" si="12"/>
        <v>2567917.3800000004</v>
      </c>
      <c r="Q709" s="35">
        <f t="shared" si="12"/>
        <v>3285690.9350000001</v>
      </c>
      <c r="R709" s="35">
        <f t="shared" si="12"/>
        <v>2384825.6649999996</v>
      </c>
      <c r="S709" s="35">
        <f t="shared" si="12"/>
        <v>2989138.81</v>
      </c>
      <c r="T709" s="35">
        <f t="shared" si="12"/>
        <v>7971249.3049999997</v>
      </c>
      <c r="U709" s="35">
        <f t="shared" si="12"/>
        <v>2039399.0250000001</v>
      </c>
      <c r="V709" s="35">
        <f t="shared" si="12"/>
        <v>1970000</v>
      </c>
      <c r="W709" s="35">
        <f>SUM(K709:V709)</f>
        <v>32842657.391249996</v>
      </c>
      <c r="X709" s="36"/>
      <c r="Y709" s="3"/>
      <c r="Z709" s="123"/>
    </row>
    <row r="710" spans="1:26" x14ac:dyDescent="0.2">
      <c r="A710" s="76"/>
      <c r="B710" s="130">
        <v>1</v>
      </c>
      <c r="C710" s="105" t="s">
        <v>103</v>
      </c>
      <c r="D710" s="105" t="s">
        <v>1345</v>
      </c>
      <c r="E710" s="58" t="s">
        <v>1346</v>
      </c>
      <c r="F710" s="127" t="s">
        <v>139</v>
      </c>
      <c r="G710" s="127" t="s">
        <v>1353</v>
      </c>
      <c r="H710" s="58" t="s">
        <v>1346</v>
      </c>
      <c r="I710" s="104" t="s">
        <v>2827</v>
      </c>
      <c r="J710" s="68" t="s">
        <v>137</v>
      </c>
      <c r="K710" s="65">
        <v>0</v>
      </c>
      <c r="L710" s="65">
        <v>0</v>
      </c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/>
      <c r="U710" s="65"/>
      <c r="V710" s="65">
        <v>0</v>
      </c>
      <c r="W710" s="67">
        <f t="shared" ref="W710:W735" si="13">SUM(K710:V710)</f>
        <v>0</v>
      </c>
      <c r="X710" s="36"/>
    </row>
    <row r="711" spans="1:26" x14ac:dyDescent="0.2">
      <c r="A711" s="76"/>
      <c r="B711" s="130">
        <v>2</v>
      </c>
      <c r="C711" s="105" t="s">
        <v>104</v>
      </c>
      <c r="D711" s="105" t="s">
        <v>1347</v>
      </c>
      <c r="E711" s="58" t="s">
        <v>1348</v>
      </c>
      <c r="F711" s="127" t="s">
        <v>140</v>
      </c>
      <c r="G711" s="127" t="s">
        <v>1354</v>
      </c>
      <c r="H711" s="58" t="s">
        <v>1348</v>
      </c>
      <c r="I711" s="104" t="s">
        <v>2827</v>
      </c>
      <c r="J711" s="68" t="s">
        <v>137</v>
      </c>
      <c r="K711" s="65">
        <v>0</v>
      </c>
      <c r="L711" s="65">
        <v>0</v>
      </c>
      <c r="M711" s="65">
        <v>0</v>
      </c>
      <c r="N711" s="65">
        <v>0</v>
      </c>
      <c r="O711" s="65">
        <v>0</v>
      </c>
      <c r="P711" s="65">
        <v>0</v>
      </c>
      <c r="Q711" s="65">
        <v>0</v>
      </c>
      <c r="R711" s="65">
        <v>0</v>
      </c>
      <c r="S711" s="65">
        <v>0</v>
      </c>
      <c r="T711" s="65"/>
      <c r="U711" s="65"/>
      <c r="V711" s="65">
        <v>0</v>
      </c>
      <c r="W711" s="67">
        <f t="shared" si="13"/>
        <v>0</v>
      </c>
      <c r="X711" s="36"/>
    </row>
    <row r="712" spans="1:26" x14ac:dyDescent="0.2">
      <c r="A712" s="76"/>
      <c r="B712" s="130">
        <v>3</v>
      </c>
      <c r="C712" s="105" t="s">
        <v>105</v>
      </c>
      <c r="D712" s="105" t="s">
        <v>1349</v>
      </c>
      <c r="E712" s="58" t="s">
        <v>1350</v>
      </c>
      <c r="F712" s="127" t="s">
        <v>141</v>
      </c>
      <c r="G712" s="127" t="s">
        <v>1355</v>
      </c>
      <c r="H712" s="58" t="s">
        <v>1350</v>
      </c>
      <c r="I712" s="104" t="s">
        <v>2827</v>
      </c>
      <c r="J712" s="68" t="s">
        <v>137</v>
      </c>
      <c r="K712" s="65">
        <v>0</v>
      </c>
      <c r="L712" s="65">
        <v>0</v>
      </c>
      <c r="M712" s="65">
        <v>0</v>
      </c>
      <c r="N712" s="65">
        <v>0</v>
      </c>
      <c r="O712" s="65">
        <v>0</v>
      </c>
      <c r="P712" s="65">
        <v>0</v>
      </c>
      <c r="Q712" s="65">
        <v>0</v>
      </c>
      <c r="R712" s="65">
        <v>0</v>
      </c>
      <c r="S712" s="65">
        <v>0</v>
      </c>
      <c r="T712" s="65"/>
      <c r="U712" s="65"/>
      <c r="V712" s="65">
        <v>0</v>
      </c>
      <c r="W712" s="67">
        <f t="shared" si="13"/>
        <v>0</v>
      </c>
      <c r="X712" s="36"/>
    </row>
    <row r="713" spans="1:26" x14ac:dyDescent="0.2">
      <c r="A713" s="76"/>
      <c r="B713" s="130">
        <v>4</v>
      </c>
      <c r="C713" s="105" t="s">
        <v>106</v>
      </c>
      <c r="D713" s="105" t="s">
        <v>1351</v>
      </c>
      <c r="E713" s="58" t="s">
        <v>1352</v>
      </c>
      <c r="F713" s="127" t="s">
        <v>142</v>
      </c>
      <c r="G713" s="127" t="s">
        <v>1356</v>
      </c>
      <c r="H713" s="58" t="s">
        <v>1352</v>
      </c>
      <c r="I713" s="104" t="s">
        <v>2828</v>
      </c>
      <c r="J713" s="68" t="s">
        <v>137</v>
      </c>
      <c r="K713" s="65">
        <v>62734</v>
      </c>
      <c r="L713" s="65">
        <v>62734</v>
      </c>
      <c r="M713" s="65">
        <v>0</v>
      </c>
      <c r="N713" s="65">
        <v>0</v>
      </c>
      <c r="O713" s="65">
        <v>0</v>
      </c>
      <c r="P713" s="65">
        <v>0</v>
      </c>
      <c r="Q713" s="65">
        <v>0</v>
      </c>
      <c r="R713" s="65">
        <v>0</v>
      </c>
      <c r="S713" s="65">
        <v>0</v>
      </c>
      <c r="T713" s="65"/>
      <c r="U713" s="65"/>
      <c r="V713" s="65">
        <v>0</v>
      </c>
      <c r="W713" s="67">
        <f t="shared" si="13"/>
        <v>125468</v>
      </c>
      <c r="X713" s="36"/>
    </row>
    <row r="714" spans="1:26" x14ac:dyDescent="0.2">
      <c r="A714" s="76"/>
      <c r="B714" s="130">
        <v>5</v>
      </c>
      <c r="C714" s="105" t="s">
        <v>107</v>
      </c>
      <c r="D714" s="105" t="s">
        <v>107</v>
      </c>
      <c r="E714" s="58" t="s">
        <v>108</v>
      </c>
      <c r="F714" s="127" t="s">
        <v>143</v>
      </c>
      <c r="G714" s="127" t="s">
        <v>143</v>
      </c>
      <c r="H714" s="58" t="s">
        <v>2829</v>
      </c>
      <c r="I714" s="104" t="s">
        <v>2828</v>
      </c>
      <c r="J714" s="68" t="s">
        <v>137</v>
      </c>
      <c r="K714" s="65">
        <v>36518</v>
      </c>
      <c r="L714" s="65">
        <v>36518</v>
      </c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/>
      <c r="U714" s="65"/>
      <c r="V714" s="65">
        <v>0</v>
      </c>
      <c r="W714" s="67">
        <f t="shared" si="13"/>
        <v>73036</v>
      </c>
      <c r="X714" s="36"/>
    </row>
    <row r="715" spans="1:26" x14ac:dyDescent="0.2">
      <c r="A715" s="76"/>
      <c r="B715" s="130">
        <v>6</v>
      </c>
      <c r="C715" s="105" t="s">
        <v>109</v>
      </c>
      <c r="D715" s="105" t="s">
        <v>109</v>
      </c>
      <c r="E715" s="58" t="s">
        <v>110</v>
      </c>
      <c r="F715" s="127" t="s">
        <v>144</v>
      </c>
      <c r="G715" s="127" t="s">
        <v>144</v>
      </c>
      <c r="H715" s="58" t="s">
        <v>2830</v>
      </c>
      <c r="I715" s="104" t="s">
        <v>2828</v>
      </c>
      <c r="J715" s="68" t="s">
        <v>137</v>
      </c>
      <c r="K715" s="65">
        <v>14834</v>
      </c>
      <c r="L715" s="65">
        <v>14834</v>
      </c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/>
      <c r="U715" s="65"/>
      <c r="V715" s="65">
        <v>0</v>
      </c>
      <c r="W715" s="67">
        <f t="shared" si="13"/>
        <v>29668</v>
      </c>
      <c r="X715" s="36"/>
    </row>
    <row r="716" spans="1:26" x14ac:dyDescent="0.2">
      <c r="A716" s="76"/>
      <c r="B716" s="130">
        <v>7</v>
      </c>
      <c r="C716" s="105" t="s">
        <v>111</v>
      </c>
      <c r="D716" s="105" t="s">
        <v>111</v>
      </c>
      <c r="E716" s="58" t="s">
        <v>112</v>
      </c>
      <c r="F716" s="127" t="s">
        <v>145</v>
      </c>
      <c r="G716" s="127" t="s">
        <v>145</v>
      </c>
      <c r="H716" s="58" t="s">
        <v>2831</v>
      </c>
      <c r="I716" s="104" t="s">
        <v>2827</v>
      </c>
      <c r="J716" s="68" t="s">
        <v>137</v>
      </c>
      <c r="K716" s="65">
        <v>0</v>
      </c>
      <c r="L716" s="65">
        <v>0</v>
      </c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/>
      <c r="U716" s="65"/>
      <c r="V716" s="65">
        <v>0</v>
      </c>
      <c r="W716" s="67">
        <f t="shared" si="13"/>
        <v>0</v>
      </c>
      <c r="X716" s="36"/>
    </row>
    <row r="717" spans="1:26" x14ac:dyDescent="0.2">
      <c r="A717" s="76"/>
      <c r="B717" s="130">
        <v>8</v>
      </c>
      <c r="C717" s="105" t="s">
        <v>113</v>
      </c>
      <c r="D717" s="105" t="s">
        <v>113</v>
      </c>
      <c r="E717" s="58" t="s">
        <v>114</v>
      </c>
      <c r="F717" s="127" t="s">
        <v>146</v>
      </c>
      <c r="G717" s="127" t="s">
        <v>146</v>
      </c>
      <c r="H717" s="58" t="s">
        <v>2832</v>
      </c>
      <c r="I717" s="104" t="s">
        <v>2833</v>
      </c>
      <c r="J717" s="68" t="s">
        <v>137</v>
      </c>
      <c r="K717" s="65">
        <v>213200</v>
      </c>
      <c r="L717" s="65">
        <v>140400</v>
      </c>
      <c r="M717" s="65">
        <v>172400</v>
      </c>
      <c r="N717" s="65">
        <v>162400</v>
      </c>
      <c r="O717" s="65">
        <v>0</v>
      </c>
      <c r="P717" s="65">
        <v>0</v>
      </c>
      <c r="Q717" s="65">
        <v>0</v>
      </c>
      <c r="R717" s="65">
        <v>0</v>
      </c>
      <c r="S717" s="65">
        <v>0</v>
      </c>
      <c r="T717" s="65"/>
      <c r="U717" s="65"/>
      <c r="V717" s="65">
        <v>0</v>
      </c>
      <c r="W717" s="67">
        <f t="shared" si="13"/>
        <v>688400</v>
      </c>
      <c r="X717" s="36"/>
    </row>
    <row r="718" spans="1:26" x14ac:dyDescent="0.2">
      <c r="A718" s="76"/>
      <c r="B718" s="130">
        <v>9</v>
      </c>
      <c r="C718" s="105" t="s">
        <v>115</v>
      </c>
      <c r="D718" s="105" t="s">
        <v>115</v>
      </c>
      <c r="E718" s="58" t="s">
        <v>116</v>
      </c>
      <c r="F718" s="127" t="s">
        <v>147</v>
      </c>
      <c r="G718" s="127" t="s">
        <v>147</v>
      </c>
      <c r="H718" s="58" t="s">
        <v>2834</v>
      </c>
      <c r="I718" s="104" t="s">
        <v>2827</v>
      </c>
      <c r="J718" s="68" t="s">
        <v>137</v>
      </c>
      <c r="K718" s="65"/>
      <c r="L718" s="65"/>
      <c r="M718" s="65"/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/>
      <c r="U718" s="65"/>
      <c r="V718" s="65">
        <v>0</v>
      </c>
      <c r="W718" s="67">
        <f t="shared" si="13"/>
        <v>0</v>
      </c>
      <c r="X718" s="36"/>
    </row>
    <row r="719" spans="1:26" x14ac:dyDescent="0.2">
      <c r="A719" s="76"/>
      <c r="B719" s="130">
        <v>10</v>
      </c>
      <c r="C719" s="105" t="s">
        <v>117</v>
      </c>
      <c r="D719" s="105" t="s">
        <v>117</v>
      </c>
      <c r="E719" s="58" t="s">
        <v>118</v>
      </c>
      <c r="F719" s="127" t="s">
        <v>148</v>
      </c>
      <c r="G719" s="127" t="s">
        <v>148</v>
      </c>
      <c r="H719" s="58" t="s">
        <v>2835</v>
      </c>
      <c r="I719" s="104" t="s">
        <v>2827</v>
      </c>
      <c r="J719" s="68" t="s">
        <v>137</v>
      </c>
      <c r="K719" s="65"/>
      <c r="L719" s="65"/>
      <c r="M719" s="65"/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/>
      <c r="U719" s="65"/>
      <c r="V719" s="65">
        <v>0</v>
      </c>
      <c r="W719" s="67">
        <f t="shared" si="13"/>
        <v>0</v>
      </c>
      <c r="X719" s="36"/>
    </row>
    <row r="720" spans="1:26" x14ac:dyDescent="0.2">
      <c r="A720" s="76"/>
      <c r="B720" s="130">
        <v>11</v>
      </c>
      <c r="C720" s="105" t="s">
        <v>119</v>
      </c>
      <c r="D720" s="105" t="s">
        <v>119</v>
      </c>
      <c r="E720" s="58" t="s">
        <v>120</v>
      </c>
      <c r="F720" s="127" t="s">
        <v>149</v>
      </c>
      <c r="G720" s="127" t="s">
        <v>149</v>
      </c>
      <c r="H720" s="58" t="s">
        <v>2836</v>
      </c>
      <c r="I720" s="104" t="s">
        <v>2833</v>
      </c>
      <c r="J720" s="68" t="s">
        <v>137</v>
      </c>
      <c r="K720" s="65"/>
      <c r="L720" s="65"/>
      <c r="M720" s="65">
        <v>491018.75</v>
      </c>
      <c r="N720" s="65">
        <v>728073.91000000015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0</v>
      </c>
      <c r="V720" s="65">
        <v>0</v>
      </c>
      <c r="W720" s="67">
        <f t="shared" si="13"/>
        <v>1219092.6600000001</v>
      </c>
      <c r="X720" s="36"/>
    </row>
    <row r="721" spans="1:24" x14ac:dyDescent="0.2">
      <c r="A721" s="76"/>
      <c r="B721" s="130">
        <v>12</v>
      </c>
      <c r="C721" s="105" t="s">
        <v>121</v>
      </c>
      <c r="D721" s="105" t="s">
        <v>121</v>
      </c>
      <c r="E721" s="58" t="s">
        <v>122</v>
      </c>
      <c r="F721" s="127" t="s">
        <v>150</v>
      </c>
      <c r="G721" s="127" t="s">
        <v>150</v>
      </c>
      <c r="H721" s="58" t="s">
        <v>2837</v>
      </c>
      <c r="I721" s="104" t="s">
        <v>2838</v>
      </c>
      <c r="J721" s="68" t="s">
        <v>137</v>
      </c>
      <c r="K721" s="65"/>
      <c r="L721" s="65"/>
      <c r="M721" s="65">
        <v>710859.875</v>
      </c>
      <c r="N721" s="65">
        <v>146093.75000000003</v>
      </c>
      <c r="O721" s="65">
        <v>365234.37500000006</v>
      </c>
      <c r="P721" s="65">
        <v>438281.25000000006</v>
      </c>
      <c r="Q721" s="65">
        <v>417187.66000000003</v>
      </c>
      <c r="R721" s="65">
        <v>0</v>
      </c>
      <c r="S721" s="65">
        <v>0</v>
      </c>
      <c r="T721" s="65">
        <v>0</v>
      </c>
      <c r="U721" s="65">
        <v>0</v>
      </c>
      <c r="V721" s="65">
        <v>0</v>
      </c>
      <c r="W721" s="67">
        <f t="shared" si="13"/>
        <v>2077656.9100000001</v>
      </c>
      <c r="X721" s="36"/>
    </row>
    <row r="722" spans="1:24" x14ac:dyDescent="0.2">
      <c r="A722" s="76"/>
      <c r="B722" s="130">
        <v>13</v>
      </c>
      <c r="C722" s="105" t="s">
        <v>123</v>
      </c>
      <c r="D722" s="105" t="s">
        <v>123</v>
      </c>
      <c r="E722" s="58" t="s">
        <v>124</v>
      </c>
      <c r="F722" s="127" t="s">
        <v>151</v>
      </c>
      <c r="G722" s="127" t="s">
        <v>151</v>
      </c>
      <c r="H722" s="58" t="s">
        <v>2839</v>
      </c>
      <c r="I722" s="104" t="s">
        <v>2840</v>
      </c>
      <c r="J722" s="68" t="s">
        <v>137</v>
      </c>
      <c r="K722" s="65"/>
      <c r="L722" s="65"/>
      <c r="M722" s="65"/>
      <c r="N722" s="65">
        <v>706264.67749999999</v>
      </c>
      <c r="O722" s="65">
        <v>144463.35500000001</v>
      </c>
      <c r="P722" s="65">
        <v>144463.35500000001</v>
      </c>
      <c r="Q722" s="65">
        <v>293926.71000000002</v>
      </c>
      <c r="R722" s="65">
        <v>433390.065</v>
      </c>
      <c r="S722" s="65">
        <v>211695.0325</v>
      </c>
      <c r="T722" s="65">
        <v>0</v>
      </c>
      <c r="U722" s="65">
        <v>0</v>
      </c>
      <c r="V722" s="65">
        <v>0</v>
      </c>
      <c r="W722" s="67">
        <f t="shared" ref="W722" si="14">SUM(K722:V722)</f>
        <v>1934203.1949999998</v>
      </c>
      <c r="X722" s="36"/>
    </row>
    <row r="723" spans="1:24" x14ac:dyDescent="0.2">
      <c r="A723" s="76"/>
      <c r="B723" s="130">
        <v>13</v>
      </c>
      <c r="C723" s="105" t="s">
        <v>123</v>
      </c>
      <c r="D723" s="105" t="s">
        <v>123</v>
      </c>
      <c r="E723" s="58" t="s">
        <v>124</v>
      </c>
      <c r="F723" s="127" t="s">
        <v>1369</v>
      </c>
      <c r="G723" s="127" t="s">
        <v>1369</v>
      </c>
      <c r="H723" s="58" t="s">
        <v>2841</v>
      </c>
      <c r="I723" s="104" t="s">
        <v>2842</v>
      </c>
      <c r="J723" s="68" t="s">
        <v>137</v>
      </c>
      <c r="K723" s="65">
        <v>0</v>
      </c>
      <c r="L723" s="65">
        <v>0</v>
      </c>
      <c r="M723" s="65">
        <v>0</v>
      </c>
      <c r="N723" s="65">
        <v>0</v>
      </c>
      <c r="O723" s="65">
        <v>0</v>
      </c>
      <c r="P723" s="65">
        <v>0</v>
      </c>
      <c r="Q723" s="65">
        <v>905000</v>
      </c>
      <c r="R723" s="65">
        <v>905000</v>
      </c>
      <c r="S723" s="65">
        <v>905000</v>
      </c>
      <c r="T723" s="65">
        <v>905000</v>
      </c>
      <c r="U723" s="65">
        <v>0</v>
      </c>
      <c r="V723" s="65">
        <v>0</v>
      </c>
      <c r="W723" s="67">
        <f t="shared" si="13"/>
        <v>3620000</v>
      </c>
      <c r="X723" s="36"/>
    </row>
    <row r="724" spans="1:24" x14ac:dyDescent="0.2">
      <c r="A724" s="76"/>
      <c r="B724" s="130">
        <v>14</v>
      </c>
      <c r="C724" s="105" t="s">
        <v>125</v>
      </c>
      <c r="D724" s="105" t="s">
        <v>125</v>
      </c>
      <c r="E724" s="58" t="s">
        <v>126</v>
      </c>
      <c r="F724" s="127" t="s">
        <v>152</v>
      </c>
      <c r="G724" s="127" t="s">
        <v>152</v>
      </c>
      <c r="H724" s="58" t="s">
        <v>2843</v>
      </c>
      <c r="I724" s="104" t="s">
        <v>2840</v>
      </c>
      <c r="J724" s="68" t="s">
        <v>137</v>
      </c>
      <c r="K724" s="65"/>
      <c r="L724" s="65"/>
      <c r="M724" s="65"/>
      <c r="N724" s="65">
        <v>605221.05874999985</v>
      </c>
      <c r="O724" s="65">
        <v>587442.96</v>
      </c>
      <c r="P724" s="65">
        <v>202380.38500000004</v>
      </c>
      <c r="Q724" s="65">
        <v>389760.77000000008</v>
      </c>
      <c r="R724" s="65">
        <v>389760.77000000008</v>
      </c>
      <c r="S724" s="65">
        <v>483450.96250000008</v>
      </c>
      <c r="T724" s="65">
        <v>0</v>
      </c>
      <c r="U724" s="65">
        <v>0</v>
      </c>
      <c r="V724" s="65">
        <v>0</v>
      </c>
      <c r="W724" s="67">
        <f t="shared" si="13"/>
        <v>2658016.90625</v>
      </c>
      <c r="X724" s="36"/>
    </row>
    <row r="725" spans="1:24" x14ac:dyDescent="0.2">
      <c r="A725" s="76"/>
      <c r="B725" s="130">
        <v>14</v>
      </c>
      <c r="C725" s="105" t="s">
        <v>125</v>
      </c>
      <c r="D725" s="105" t="s">
        <v>125</v>
      </c>
      <c r="E725" s="58" t="s">
        <v>126</v>
      </c>
      <c r="F725" s="127" t="s">
        <v>1370</v>
      </c>
      <c r="G725" s="127" t="s">
        <v>1370</v>
      </c>
      <c r="H725" s="58" t="s">
        <v>2844</v>
      </c>
      <c r="I725" s="104" t="s">
        <v>2845</v>
      </c>
      <c r="J725" s="68" t="s">
        <v>137</v>
      </c>
      <c r="K725" s="65">
        <v>0</v>
      </c>
      <c r="L725" s="65">
        <v>0</v>
      </c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810000</v>
      </c>
      <c r="T725" s="65">
        <v>810000</v>
      </c>
      <c r="U725" s="65">
        <v>810000</v>
      </c>
      <c r="V725" s="65">
        <v>810000</v>
      </c>
      <c r="W725" s="67">
        <f t="shared" ref="W725" si="15">SUM(K725:V725)</f>
        <v>3240000</v>
      </c>
      <c r="X725" s="36"/>
    </row>
    <row r="726" spans="1:24" x14ac:dyDescent="0.2">
      <c r="A726" s="76"/>
      <c r="B726" s="130">
        <v>15</v>
      </c>
      <c r="C726" s="105" t="s">
        <v>127</v>
      </c>
      <c r="D726" s="105" t="s">
        <v>127</v>
      </c>
      <c r="E726" s="58" t="s">
        <v>128</v>
      </c>
      <c r="F726" s="127" t="s">
        <v>153</v>
      </c>
      <c r="G726" s="127" t="s">
        <v>153</v>
      </c>
      <c r="H726" s="58" t="s">
        <v>2846</v>
      </c>
      <c r="I726" s="104" t="s">
        <v>2847</v>
      </c>
      <c r="J726" s="68" t="s">
        <v>137</v>
      </c>
      <c r="K726" s="65">
        <v>0</v>
      </c>
      <c r="L726" s="65">
        <v>0</v>
      </c>
      <c r="M726" s="65">
        <v>827400</v>
      </c>
      <c r="N726" s="65">
        <v>269400.00000000006</v>
      </c>
      <c r="O726" s="65">
        <v>330500.00000000006</v>
      </c>
      <c r="P726" s="65">
        <v>330500.00000000006</v>
      </c>
      <c r="Q726" s="65">
        <v>0</v>
      </c>
      <c r="R726" s="65">
        <v>0</v>
      </c>
      <c r="S726" s="65">
        <v>0</v>
      </c>
      <c r="T726" s="65">
        <v>0</v>
      </c>
      <c r="U726" s="65">
        <v>0</v>
      </c>
      <c r="V726" s="65">
        <v>0</v>
      </c>
      <c r="W726" s="67">
        <f t="shared" si="13"/>
        <v>1757800</v>
      </c>
      <c r="X726" s="36"/>
    </row>
    <row r="727" spans="1:24" x14ac:dyDescent="0.2">
      <c r="A727" s="76"/>
      <c r="B727" s="130">
        <v>15</v>
      </c>
      <c r="C727" s="105" t="s">
        <v>127</v>
      </c>
      <c r="D727" s="105" t="s">
        <v>127</v>
      </c>
      <c r="E727" s="58" t="s">
        <v>128</v>
      </c>
      <c r="F727" s="127" t="s">
        <v>1371</v>
      </c>
      <c r="G727" s="127" t="s">
        <v>1371</v>
      </c>
      <c r="H727" s="58" t="s">
        <v>2848</v>
      </c>
      <c r="I727" s="104" t="s">
        <v>2845</v>
      </c>
      <c r="J727" s="68" t="s">
        <v>137</v>
      </c>
      <c r="K727" s="65">
        <v>0</v>
      </c>
      <c r="L727" s="65">
        <v>0</v>
      </c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540000</v>
      </c>
      <c r="U727" s="65">
        <v>540000</v>
      </c>
      <c r="V727" s="65">
        <v>540000</v>
      </c>
      <c r="W727" s="67">
        <f t="shared" ref="W727" si="16">SUM(K727:V727)</f>
        <v>1620000</v>
      </c>
      <c r="X727" s="36"/>
    </row>
    <row r="728" spans="1:24" x14ac:dyDescent="0.2">
      <c r="A728" s="76"/>
      <c r="B728" s="130">
        <v>16</v>
      </c>
      <c r="C728" s="105" t="s">
        <v>129</v>
      </c>
      <c r="D728" s="105" t="s">
        <v>129</v>
      </c>
      <c r="E728" s="58" t="s">
        <v>130</v>
      </c>
      <c r="F728" s="127" t="s">
        <v>154</v>
      </c>
      <c r="G728" s="127" t="s">
        <v>154</v>
      </c>
      <c r="H728" s="58" t="s">
        <v>2849</v>
      </c>
      <c r="I728" s="104" t="s">
        <v>2838</v>
      </c>
      <c r="J728" s="68" t="s">
        <v>137</v>
      </c>
      <c r="K728" s="65">
        <v>0</v>
      </c>
      <c r="L728" s="65">
        <v>0</v>
      </c>
      <c r="M728" s="65"/>
      <c r="N728" s="65">
        <v>1432280.1600000001</v>
      </c>
      <c r="O728" s="65">
        <v>451346.71000000008</v>
      </c>
      <c r="P728" s="65">
        <v>555433.38750000007</v>
      </c>
      <c r="Q728" s="65">
        <v>555433.38750000007</v>
      </c>
      <c r="R728" s="65">
        <v>0</v>
      </c>
      <c r="S728" s="65">
        <v>0</v>
      </c>
      <c r="T728" s="65">
        <v>0</v>
      </c>
      <c r="U728" s="65">
        <v>0</v>
      </c>
      <c r="V728" s="65">
        <v>0</v>
      </c>
      <c r="W728" s="67">
        <f t="shared" si="13"/>
        <v>2994493.6450000005</v>
      </c>
      <c r="X728" s="36"/>
    </row>
    <row r="729" spans="1:24" x14ac:dyDescent="0.2">
      <c r="A729" s="76"/>
      <c r="B729" s="130">
        <v>16</v>
      </c>
      <c r="C729" s="105" t="s">
        <v>129</v>
      </c>
      <c r="D729" s="105" t="s">
        <v>129</v>
      </c>
      <c r="E729" s="58" t="s">
        <v>130</v>
      </c>
      <c r="F729" s="127" t="s">
        <v>1372</v>
      </c>
      <c r="G729" s="127" t="s">
        <v>1372</v>
      </c>
      <c r="H729" s="58" t="s">
        <v>2850</v>
      </c>
      <c r="I729" s="104" t="s">
        <v>2845</v>
      </c>
      <c r="J729" s="68" t="s">
        <v>137</v>
      </c>
      <c r="K729" s="65">
        <v>0</v>
      </c>
      <c r="L729" s="65">
        <v>0</v>
      </c>
      <c r="M729" s="65">
        <v>0</v>
      </c>
      <c r="N729" s="65">
        <v>0</v>
      </c>
      <c r="O729" s="65">
        <v>0</v>
      </c>
      <c r="P729" s="65">
        <v>0</v>
      </c>
      <c r="Q729" s="65">
        <v>0</v>
      </c>
      <c r="R729" s="65">
        <v>0</v>
      </c>
      <c r="S729" s="65">
        <v>0</v>
      </c>
      <c r="T729" s="65">
        <v>500000</v>
      </c>
      <c r="U729" s="65">
        <v>500000</v>
      </c>
      <c r="V729" s="65">
        <v>500000</v>
      </c>
      <c r="W729" s="67">
        <f t="shared" ref="W729" si="17">SUM(K729:V729)</f>
        <v>1500000</v>
      </c>
      <c r="X729" s="36"/>
    </row>
    <row r="730" spans="1:24" x14ac:dyDescent="0.2">
      <c r="A730" s="76"/>
      <c r="B730" s="130">
        <v>17</v>
      </c>
      <c r="C730" s="105" t="s">
        <v>131</v>
      </c>
      <c r="D730" s="105" t="s">
        <v>131</v>
      </c>
      <c r="E730" s="58" t="s">
        <v>132</v>
      </c>
      <c r="F730" s="127" t="s">
        <v>155</v>
      </c>
      <c r="G730" s="127" t="s">
        <v>155</v>
      </c>
      <c r="H730" s="58" t="s">
        <v>2851</v>
      </c>
      <c r="I730" s="104" t="s">
        <v>2838</v>
      </c>
      <c r="J730" s="68" t="s">
        <v>137</v>
      </c>
      <c r="K730" s="65">
        <v>0</v>
      </c>
      <c r="L730" s="65">
        <v>0</v>
      </c>
      <c r="M730" s="65">
        <v>0</v>
      </c>
      <c r="N730" s="65">
        <v>319502.30499999993</v>
      </c>
      <c r="O730" s="65">
        <v>67873.85500000001</v>
      </c>
      <c r="P730" s="65">
        <v>222558.49250000002</v>
      </c>
      <c r="Q730" s="65">
        <v>222558.49250000002</v>
      </c>
      <c r="R730" s="65"/>
      <c r="S730" s="65">
        <v>0</v>
      </c>
      <c r="T730" s="65">
        <v>0</v>
      </c>
      <c r="U730" s="65">
        <v>0</v>
      </c>
      <c r="V730" s="65">
        <v>0</v>
      </c>
      <c r="W730" s="67">
        <f t="shared" si="13"/>
        <v>832493.14500000002</v>
      </c>
      <c r="X730" s="36"/>
    </row>
    <row r="731" spans="1:24" x14ac:dyDescent="0.2">
      <c r="A731" s="76"/>
      <c r="B731" s="130">
        <v>18</v>
      </c>
      <c r="C731" s="105" t="s">
        <v>133</v>
      </c>
      <c r="D731" s="105" t="s">
        <v>133</v>
      </c>
      <c r="E731" s="58" t="s">
        <v>134</v>
      </c>
      <c r="F731" s="127" t="s">
        <v>156</v>
      </c>
      <c r="G731" s="127" t="s">
        <v>156</v>
      </c>
      <c r="H731" s="58" t="s">
        <v>2852</v>
      </c>
      <c r="I731" s="104" t="s">
        <v>2840</v>
      </c>
      <c r="J731" s="68" t="s">
        <v>137</v>
      </c>
      <c r="K731" s="65">
        <v>0</v>
      </c>
      <c r="L731" s="65">
        <v>0</v>
      </c>
      <c r="M731" s="65">
        <v>0</v>
      </c>
      <c r="N731" s="65">
        <v>0</v>
      </c>
      <c r="O731" s="65">
        <v>475126.55499999993</v>
      </c>
      <c r="P731" s="65">
        <v>132198.4075</v>
      </c>
      <c r="Q731" s="65">
        <v>172931.21000000005</v>
      </c>
      <c r="R731" s="65">
        <v>218664.01250000004</v>
      </c>
      <c r="S731" s="65">
        <v>172931.21000000005</v>
      </c>
      <c r="T731" s="65">
        <v>0</v>
      </c>
      <c r="U731" s="65">
        <v>0</v>
      </c>
      <c r="V731" s="65">
        <v>0</v>
      </c>
      <c r="W731" s="67">
        <f t="shared" si="13"/>
        <v>1171851.395</v>
      </c>
      <c r="X731" s="36"/>
    </row>
    <row r="732" spans="1:24" x14ac:dyDescent="0.2">
      <c r="A732" s="76"/>
      <c r="B732" s="130">
        <v>19</v>
      </c>
      <c r="C732" s="105" t="s">
        <v>135</v>
      </c>
      <c r="D732" s="105" t="s">
        <v>135</v>
      </c>
      <c r="E732" s="58" t="s">
        <v>136</v>
      </c>
      <c r="F732" s="127" t="s">
        <v>157</v>
      </c>
      <c r="G732" s="127" t="s">
        <v>157</v>
      </c>
      <c r="H732" s="58" t="s">
        <v>2853</v>
      </c>
      <c r="I732" s="104" t="s">
        <v>2840</v>
      </c>
      <c r="J732" s="68" t="s">
        <v>137</v>
      </c>
      <c r="K732" s="65"/>
      <c r="L732" s="65">
        <v>0</v>
      </c>
      <c r="M732" s="65">
        <v>0</v>
      </c>
      <c r="N732" s="65">
        <v>41947.197500000002</v>
      </c>
      <c r="O732" s="65">
        <v>0</v>
      </c>
      <c r="P732" s="65">
        <v>532580.64249999996</v>
      </c>
      <c r="Q732" s="65">
        <v>224735.98750000002</v>
      </c>
      <c r="R732" s="65">
        <v>271683.18500000006</v>
      </c>
      <c r="S732" s="65">
        <v>177788.79</v>
      </c>
      <c r="T732" s="65">
        <v>0</v>
      </c>
      <c r="U732" s="65">
        <v>0</v>
      </c>
      <c r="V732" s="65">
        <v>0</v>
      </c>
      <c r="W732" s="67">
        <f t="shared" si="13"/>
        <v>1248735.8025000002</v>
      </c>
      <c r="X732" s="36"/>
    </row>
    <row r="733" spans="1:24" x14ac:dyDescent="0.2">
      <c r="A733" s="76"/>
      <c r="B733" s="130">
        <v>20</v>
      </c>
      <c r="C733" s="105" t="s">
        <v>1358</v>
      </c>
      <c r="D733" s="105" t="s">
        <v>1358</v>
      </c>
      <c r="E733" s="58" t="s">
        <v>1357</v>
      </c>
      <c r="F733" s="127" t="s">
        <v>1359</v>
      </c>
      <c r="G733" s="127" t="s">
        <v>1359</v>
      </c>
      <c r="H733" s="58" t="s">
        <v>2854</v>
      </c>
      <c r="I733" s="104" t="s">
        <v>2842</v>
      </c>
      <c r="J733" s="68" t="s">
        <v>137</v>
      </c>
      <c r="K733" s="65">
        <v>287.52750000000009</v>
      </c>
      <c r="L733" s="65">
        <v>0</v>
      </c>
      <c r="M733" s="65">
        <v>0</v>
      </c>
      <c r="N733" s="65">
        <v>0</v>
      </c>
      <c r="O733" s="65">
        <v>0</v>
      </c>
      <c r="P733" s="65">
        <v>0</v>
      </c>
      <c r="Q733" s="65">
        <v>0</v>
      </c>
      <c r="R733" s="65">
        <v>0</v>
      </c>
      <c r="S733" s="65">
        <v>3096</v>
      </c>
      <c r="T733" s="65">
        <v>5175.4950000000008</v>
      </c>
      <c r="U733" s="65">
        <v>0</v>
      </c>
      <c r="V733" s="65">
        <v>0</v>
      </c>
      <c r="W733" s="67">
        <f t="shared" si="13"/>
        <v>8559.0225000000009</v>
      </c>
      <c r="X733" s="36"/>
    </row>
    <row r="734" spans="1:24" x14ac:dyDescent="0.2">
      <c r="A734" s="76"/>
      <c r="B734" s="130">
        <v>21</v>
      </c>
      <c r="C734" s="105" t="s">
        <v>1360</v>
      </c>
      <c r="D734" s="105" t="s">
        <v>1360</v>
      </c>
      <c r="E734" s="58" t="s">
        <v>1363</v>
      </c>
      <c r="F734" s="127" t="s">
        <v>1366</v>
      </c>
      <c r="G734" s="127" t="s">
        <v>1366</v>
      </c>
      <c r="H734" s="58" t="s">
        <v>2855</v>
      </c>
      <c r="I734" s="104" t="s">
        <v>2856</v>
      </c>
      <c r="J734" s="68" t="s">
        <v>137</v>
      </c>
      <c r="K734" s="65"/>
      <c r="L734" s="65"/>
      <c r="M734" s="65">
        <v>0</v>
      </c>
      <c r="N734" s="65">
        <v>1537.6075000000003</v>
      </c>
      <c r="O734" s="65">
        <v>1537.6075000000003</v>
      </c>
      <c r="P734" s="65">
        <v>0</v>
      </c>
      <c r="Q734" s="65">
        <v>12096.457499999999</v>
      </c>
      <c r="R734" s="65">
        <v>12763.252500000001</v>
      </c>
      <c r="S734" s="65">
        <v>12763.252500000001</v>
      </c>
      <c r="T734" s="65">
        <v>9688.0375000000004</v>
      </c>
      <c r="U734" s="65">
        <v>0</v>
      </c>
      <c r="V734" s="65">
        <v>0</v>
      </c>
      <c r="W734" s="67">
        <f t="shared" si="13"/>
        <v>50386.214999999997</v>
      </c>
      <c r="X734" s="36"/>
    </row>
    <row r="735" spans="1:24" x14ac:dyDescent="0.2">
      <c r="A735" s="76"/>
      <c r="B735" s="130">
        <v>22</v>
      </c>
      <c r="C735" s="105" t="s">
        <v>1361</v>
      </c>
      <c r="D735" s="105" t="s">
        <v>1361</v>
      </c>
      <c r="E735" s="58" t="s">
        <v>1364</v>
      </c>
      <c r="F735" s="127" t="s">
        <v>1367</v>
      </c>
      <c r="G735" s="127" t="s">
        <v>1367</v>
      </c>
      <c r="H735" s="58" t="s">
        <v>2857</v>
      </c>
      <c r="I735" s="104" t="s">
        <v>2856</v>
      </c>
      <c r="J735" s="68" t="s">
        <v>137</v>
      </c>
      <c r="K735" s="65"/>
      <c r="L735" s="65"/>
      <c r="M735" s="65">
        <v>0</v>
      </c>
      <c r="N735" s="65">
        <v>2465.2875000000008</v>
      </c>
      <c r="O735" s="65">
        <v>2465.2875000000008</v>
      </c>
      <c r="P735" s="65">
        <v>0</v>
      </c>
      <c r="Q735" s="65">
        <v>0</v>
      </c>
      <c r="R735" s="65">
        <v>0</v>
      </c>
      <c r="S735" s="65">
        <v>39806.262500000004</v>
      </c>
      <c r="T735" s="65">
        <v>19257.012500000001</v>
      </c>
      <c r="U735" s="65">
        <v>16791.725000000002</v>
      </c>
      <c r="V735" s="65">
        <v>0</v>
      </c>
      <c r="W735" s="67">
        <f t="shared" si="13"/>
        <v>80785.575000000012</v>
      </c>
      <c r="X735" s="36"/>
    </row>
    <row r="736" spans="1:24" x14ac:dyDescent="0.2">
      <c r="A736" s="76"/>
      <c r="B736" s="130">
        <v>23</v>
      </c>
      <c r="C736" s="105" t="s">
        <v>1362</v>
      </c>
      <c r="D736" s="105" t="s">
        <v>1362</v>
      </c>
      <c r="E736" s="58" t="s">
        <v>1365</v>
      </c>
      <c r="F736" s="127" t="s">
        <v>1368</v>
      </c>
      <c r="G736" s="127" t="s">
        <v>1368</v>
      </c>
      <c r="H736" s="58" t="s">
        <v>2858</v>
      </c>
      <c r="I736" s="104" t="s">
        <v>2856</v>
      </c>
      <c r="J736" s="68" t="s">
        <v>137</v>
      </c>
      <c r="K736" s="65">
        <v>0</v>
      </c>
      <c r="L736" s="65"/>
      <c r="M736" s="65"/>
      <c r="N736" s="65">
        <v>0</v>
      </c>
      <c r="O736" s="65">
        <v>9521.4599999999991</v>
      </c>
      <c r="P736" s="65">
        <v>9521.4599999999991</v>
      </c>
      <c r="Q736" s="65">
        <v>92060.25999999998</v>
      </c>
      <c r="R736" s="65">
        <v>33564.380000000005</v>
      </c>
      <c r="S736" s="65">
        <v>52607.3</v>
      </c>
      <c r="T736" s="65">
        <v>62128.76</v>
      </c>
      <c r="U736" s="65">
        <v>52607.3</v>
      </c>
      <c r="V736" s="65">
        <v>0</v>
      </c>
      <c r="W736" s="67">
        <f t="shared" ref="W736:W749" si="18">SUM(K736:V736)</f>
        <v>312010.92</v>
      </c>
      <c r="X736" s="36"/>
    </row>
    <row r="737" spans="1:25" x14ac:dyDescent="0.2">
      <c r="A737" s="76"/>
      <c r="B737" s="130">
        <v>24</v>
      </c>
      <c r="C737" s="105" t="s">
        <v>2875</v>
      </c>
      <c r="D737" s="105" t="s">
        <v>2875</v>
      </c>
      <c r="E737" s="58" t="s">
        <v>2859</v>
      </c>
      <c r="F737" s="127" t="s">
        <v>2887</v>
      </c>
      <c r="G737" s="127" t="s">
        <v>2887</v>
      </c>
      <c r="H737" s="58" t="s">
        <v>2859</v>
      </c>
      <c r="I737" s="104" t="s">
        <v>2871</v>
      </c>
      <c r="J737" s="68" t="s">
        <v>137</v>
      </c>
      <c r="K737" s="65"/>
      <c r="L737" s="65"/>
      <c r="M737" s="65"/>
      <c r="N737" s="65"/>
      <c r="O737" s="65"/>
      <c r="P737" s="65"/>
      <c r="Q737" s="65"/>
      <c r="R737" s="65">
        <v>10000</v>
      </c>
      <c r="S737" s="65">
        <v>10000</v>
      </c>
      <c r="T737" s="65">
        <v>10000</v>
      </c>
      <c r="U737" s="65">
        <v>10000</v>
      </c>
      <c r="V737" s="65">
        <v>10000</v>
      </c>
      <c r="W737" s="67">
        <f t="shared" ref="W737" si="19">SUM(K737:V737)</f>
        <v>50000</v>
      </c>
      <c r="X737" s="36"/>
    </row>
    <row r="738" spans="1:25" x14ac:dyDescent="0.2">
      <c r="A738" s="76"/>
      <c r="B738" s="130">
        <v>25</v>
      </c>
      <c r="C738" s="105" t="s">
        <v>2876</v>
      </c>
      <c r="D738" s="105" t="s">
        <v>2876</v>
      </c>
      <c r="E738" s="58" t="s">
        <v>2860</v>
      </c>
      <c r="F738" s="127" t="s">
        <v>2888</v>
      </c>
      <c r="G738" s="127" t="s">
        <v>2888</v>
      </c>
      <c r="H738" s="58" t="s">
        <v>2860</v>
      </c>
      <c r="I738" s="104" t="s">
        <v>2871</v>
      </c>
      <c r="J738" s="68" t="s">
        <v>137</v>
      </c>
      <c r="K738" s="65"/>
      <c r="L738" s="65"/>
      <c r="M738" s="65"/>
      <c r="N738" s="65"/>
      <c r="O738" s="65"/>
      <c r="P738" s="65"/>
      <c r="Q738" s="65"/>
      <c r="R738" s="65">
        <v>10000</v>
      </c>
      <c r="S738" s="65">
        <v>10000</v>
      </c>
      <c r="T738" s="65">
        <v>10000</v>
      </c>
      <c r="U738" s="65">
        <v>10000</v>
      </c>
      <c r="V738" s="65">
        <v>10000</v>
      </c>
      <c r="W738" s="67">
        <f t="shared" si="18"/>
        <v>50000</v>
      </c>
      <c r="X738" s="36"/>
    </row>
    <row r="739" spans="1:25" x14ac:dyDescent="0.2">
      <c r="A739" s="76"/>
      <c r="B739" s="130">
        <v>26</v>
      </c>
      <c r="C739" s="105" t="s">
        <v>2877</v>
      </c>
      <c r="D739" s="105" t="s">
        <v>2877</v>
      </c>
      <c r="E739" s="58" t="s">
        <v>2861</v>
      </c>
      <c r="F739" s="127" t="s">
        <v>2889</v>
      </c>
      <c r="G739" s="127" t="s">
        <v>2889</v>
      </c>
      <c r="H739" s="58" t="s">
        <v>2861</v>
      </c>
      <c r="I739" s="104" t="s">
        <v>2872</v>
      </c>
      <c r="J739" s="68" t="s">
        <v>137</v>
      </c>
      <c r="K739" s="65"/>
      <c r="L739" s="65"/>
      <c r="M739" s="65"/>
      <c r="N739" s="65"/>
      <c r="O739" s="65"/>
      <c r="P739" s="65"/>
      <c r="Q739" s="65"/>
      <c r="R739" s="65">
        <v>10000</v>
      </c>
      <c r="S739" s="65">
        <v>10000</v>
      </c>
      <c r="T739" s="65">
        <v>10000</v>
      </c>
      <c r="U739" s="65">
        <v>10000</v>
      </c>
      <c r="V739" s="65">
        <v>10000</v>
      </c>
      <c r="W739" s="67">
        <f t="shared" si="18"/>
        <v>50000</v>
      </c>
      <c r="X739" s="36"/>
    </row>
    <row r="740" spans="1:25" x14ac:dyDescent="0.2">
      <c r="A740" s="76"/>
      <c r="B740" s="130">
        <v>27</v>
      </c>
      <c r="C740" s="105" t="s">
        <v>2878</v>
      </c>
      <c r="D740" s="105" t="s">
        <v>2878</v>
      </c>
      <c r="E740" s="58" t="s">
        <v>2862</v>
      </c>
      <c r="F740" s="127" t="s">
        <v>2890</v>
      </c>
      <c r="G740" s="127" t="s">
        <v>2890</v>
      </c>
      <c r="H740" s="58" t="s">
        <v>2862</v>
      </c>
      <c r="I740" s="104" t="s">
        <v>2872</v>
      </c>
      <c r="J740" s="68" t="s">
        <v>137</v>
      </c>
      <c r="K740" s="65"/>
      <c r="L740" s="65"/>
      <c r="M740" s="65"/>
      <c r="N740" s="65"/>
      <c r="O740" s="65"/>
      <c r="P740" s="65"/>
      <c r="Q740" s="65"/>
      <c r="R740" s="65">
        <v>10000</v>
      </c>
      <c r="S740" s="65">
        <v>10000</v>
      </c>
      <c r="T740" s="65">
        <v>10000</v>
      </c>
      <c r="U740" s="65">
        <v>10000</v>
      </c>
      <c r="V740" s="65">
        <v>10000</v>
      </c>
      <c r="W740" s="67">
        <f t="shared" si="18"/>
        <v>50000</v>
      </c>
      <c r="X740" s="36"/>
    </row>
    <row r="741" spans="1:25" x14ac:dyDescent="0.2">
      <c r="A741" s="76"/>
      <c r="B741" s="130">
        <v>28</v>
      </c>
      <c r="C741" s="105" t="s">
        <v>2879</v>
      </c>
      <c r="D741" s="105" t="s">
        <v>2879</v>
      </c>
      <c r="E741" s="58" t="s">
        <v>2863</v>
      </c>
      <c r="F741" s="127" t="s">
        <v>2891</v>
      </c>
      <c r="G741" s="127" t="s">
        <v>2891</v>
      </c>
      <c r="H741" s="58" t="s">
        <v>2863</v>
      </c>
      <c r="I741" s="104" t="s">
        <v>2873</v>
      </c>
      <c r="J741" s="68" t="s">
        <v>137</v>
      </c>
      <c r="K741" s="65"/>
      <c r="L741" s="65"/>
      <c r="M741" s="65"/>
      <c r="N741" s="65"/>
      <c r="O741" s="65"/>
      <c r="P741" s="65"/>
      <c r="Q741" s="65"/>
      <c r="R741" s="65">
        <v>10000</v>
      </c>
      <c r="S741" s="65">
        <v>10000</v>
      </c>
      <c r="T741" s="65">
        <v>10000</v>
      </c>
      <c r="U741" s="65">
        <v>10000</v>
      </c>
      <c r="V741" s="65">
        <v>10000</v>
      </c>
      <c r="W741" s="67">
        <f t="shared" si="18"/>
        <v>50000</v>
      </c>
      <c r="X741" s="36"/>
    </row>
    <row r="742" spans="1:25" x14ac:dyDescent="0.2">
      <c r="A742" s="76"/>
      <c r="B742" s="130">
        <v>29</v>
      </c>
      <c r="C742" s="105" t="s">
        <v>2880</v>
      </c>
      <c r="D742" s="105" t="s">
        <v>2880</v>
      </c>
      <c r="E742" s="58" t="s">
        <v>2864</v>
      </c>
      <c r="F742" s="127" t="s">
        <v>2892</v>
      </c>
      <c r="G742" s="127" t="s">
        <v>2892</v>
      </c>
      <c r="H742" s="58" t="s">
        <v>2864</v>
      </c>
      <c r="I742" s="104" t="s">
        <v>2872</v>
      </c>
      <c r="J742" s="68" t="s">
        <v>137</v>
      </c>
      <c r="K742" s="65"/>
      <c r="L742" s="65"/>
      <c r="M742" s="65"/>
      <c r="N742" s="65"/>
      <c r="O742" s="65"/>
      <c r="P742" s="65"/>
      <c r="Q742" s="65"/>
      <c r="R742" s="65">
        <v>10000</v>
      </c>
      <c r="S742" s="65">
        <v>10000</v>
      </c>
      <c r="T742" s="65">
        <v>10000</v>
      </c>
      <c r="U742" s="65">
        <v>10000</v>
      </c>
      <c r="V742" s="65">
        <v>10000</v>
      </c>
      <c r="W742" s="67">
        <f t="shared" si="18"/>
        <v>50000</v>
      </c>
      <c r="X742" s="36"/>
    </row>
    <row r="743" spans="1:25" x14ac:dyDescent="0.2">
      <c r="A743" s="76"/>
      <c r="B743" s="130">
        <v>30</v>
      </c>
      <c r="C743" s="105" t="s">
        <v>2881</v>
      </c>
      <c r="D743" s="105" t="s">
        <v>2881</v>
      </c>
      <c r="E743" s="58" t="s">
        <v>2865</v>
      </c>
      <c r="F743" s="127" t="s">
        <v>2893</v>
      </c>
      <c r="G743" s="127" t="s">
        <v>2893</v>
      </c>
      <c r="H743" s="58" t="s">
        <v>2865</v>
      </c>
      <c r="I743" s="104" t="s">
        <v>2873</v>
      </c>
      <c r="J743" s="68" t="s">
        <v>137</v>
      </c>
      <c r="K743" s="65"/>
      <c r="L743" s="65"/>
      <c r="M743" s="65"/>
      <c r="N743" s="65"/>
      <c r="O743" s="65"/>
      <c r="P743" s="65"/>
      <c r="Q743" s="65"/>
      <c r="R743" s="65">
        <v>10000</v>
      </c>
      <c r="S743" s="65">
        <v>10000</v>
      </c>
      <c r="T743" s="65">
        <v>10000</v>
      </c>
      <c r="U743" s="65">
        <v>10000</v>
      </c>
      <c r="V743" s="65">
        <v>10000</v>
      </c>
      <c r="W743" s="67">
        <f t="shared" si="18"/>
        <v>50000</v>
      </c>
      <c r="X743" s="36"/>
    </row>
    <row r="744" spans="1:25" x14ac:dyDescent="0.2">
      <c r="A744" s="76"/>
      <c r="B744" s="130">
        <v>31</v>
      </c>
      <c r="C744" s="105" t="s">
        <v>2882</v>
      </c>
      <c r="D744" s="105" t="s">
        <v>2882</v>
      </c>
      <c r="E744" s="58" t="s">
        <v>2866</v>
      </c>
      <c r="F744" s="127" t="s">
        <v>2894</v>
      </c>
      <c r="G744" s="127" t="s">
        <v>2894</v>
      </c>
      <c r="H744" s="58" t="s">
        <v>2866</v>
      </c>
      <c r="I744" s="104" t="s">
        <v>2874</v>
      </c>
      <c r="J744" s="68" t="s">
        <v>137</v>
      </c>
      <c r="K744" s="65"/>
      <c r="L744" s="65"/>
      <c r="M744" s="65"/>
      <c r="N744" s="65"/>
      <c r="O744" s="65"/>
      <c r="P744" s="65"/>
      <c r="Q744" s="65"/>
      <c r="R744" s="65">
        <v>10000</v>
      </c>
      <c r="S744" s="65">
        <v>10000</v>
      </c>
      <c r="T744" s="65">
        <v>10000</v>
      </c>
      <c r="U744" s="65">
        <v>10000</v>
      </c>
      <c r="V744" s="65">
        <v>10000</v>
      </c>
      <c r="W744" s="67">
        <f t="shared" si="18"/>
        <v>50000</v>
      </c>
      <c r="X744" s="36"/>
    </row>
    <row r="745" spans="1:25" x14ac:dyDescent="0.2">
      <c r="A745" s="76"/>
      <c r="B745" s="130">
        <v>32</v>
      </c>
      <c r="C745" s="105" t="s">
        <v>2883</v>
      </c>
      <c r="D745" s="105" t="s">
        <v>2883</v>
      </c>
      <c r="E745" s="58" t="s">
        <v>2867</v>
      </c>
      <c r="F745" s="127" t="s">
        <v>2895</v>
      </c>
      <c r="G745" s="127" t="s">
        <v>2895</v>
      </c>
      <c r="H745" s="58" t="s">
        <v>2867</v>
      </c>
      <c r="I745" s="104" t="s">
        <v>2873</v>
      </c>
      <c r="J745" s="68" t="s">
        <v>137</v>
      </c>
      <c r="K745" s="65"/>
      <c r="L745" s="65"/>
      <c r="M745" s="65"/>
      <c r="N745" s="65"/>
      <c r="O745" s="65"/>
      <c r="P745" s="65"/>
      <c r="Q745" s="65"/>
      <c r="R745" s="65">
        <v>10000</v>
      </c>
      <c r="S745" s="65">
        <v>10000</v>
      </c>
      <c r="T745" s="65">
        <v>10000</v>
      </c>
      <c r="U745" s="65">
        <v>10000</v>
      </c>
      <c r="V745" s="65">
        <v>10000</v>
      </c>
      <c r="W745" s="67">
        <f t="shared" si="18"/>
        <v>50000</v>
      </c>
      <c r="X745" s="36"/>
    </row>
    <row r="746" spans="1:25" x14ac:dyDescent="0.2">
      <c r="A746" s="76"/>
      <c r="B746" s="130">
        <v>33</v>
      </c>
      <c r="C746" s="105" t="s">
        <v>2884</v>
      </c>
      <c r="D746" s="105" t="s">
        <v>2884</v>
      </c>
      <c r="E746" s="58" t="s">
        <v>2868</v>
      </c>
      <c r="F746" s="127" t="s">
        <v>2896</v>
      </c>
      <c r="G746" s="127" t="s">
        <v>2896</v>
      </c>
      <c r="H746" s="58" t="s">
        <v>2868</v>
      </c>
      <c r="I746" s="104" t="s">
        <v>2871</v>
      </c>
      <c r="J746" s="68" t="s">
        <v>137</v>
      </c>
      <c r="K746" s="65"/>
      <c r="L746" s="65"/>
      <c r="M746" s="65"/>
      <c r="N746" s="65"/>
      <c r="O746" s="65"/>
      <c r="P746" s="65"/>
      <c r="Q746" s="65"/>
      <c r="R746" s="65">
        <v>10000</v>
      </c>
      <c r="S746" s="65">
        <v>10000</v>
      </c>
      <c r="T746" s="65">
        <v>10000</v>
      </c>
      <c r="U746" s="65">
        <v>10000</v>
      </c>
      <c r="V746" s="65">
        <v>10000</v>
      </c>
      <c r="W746" s="67">
        <f t="shared" si="18"/>
        <v>50000</v>
      </c>
      <c r="X746" s="36"/>
    </row>
    <row r="747" spans="1:25" x14ac:dyDescent="0.2">
      <c r="A747" s="76"/>
      <c r="B747" s="130">
        <v>34</v>
      </c>
      <c r="C747" s="105" t="s">
        <v>2885</v>
      </c>
      <c r="D747" s="105" t="s">
        <v>2885</v>
      </c>
      <c r="E747" s="58" t="s">
        <v>2869</v>
      </c>
      <c r="F747" s="127" t="s">
        <v>2897</v>
      </c>
      <c r="G747" s="127" t="s">
        <v>2897</v>
      </c>
      <c r="H747" s="58" t="s">
        <v>2869</v>
      </c>
      <c r="I747" s="104" t="s">
        <v>2872</v>
      </c>
      <c r="J747" s="68" t="s">
        <v>137</v>
      </c>
      <c r="K747" s="65"/>
      <c r="L747" s="65"/>
      <c r="M747" s="65"/>
      <c r="N747" s="65"/>
      <c r="O747" s="65"/>
      <c r="P747" s="65"/>
      <c r="Q747" s="65"/>
      <c r="R747" s="65">
        <v>10000</v>
      </c>
      <c r="S747" s="65">
        <v>10000</v>
      </c>
      <c r="T747" s="65">
        <v>10000</v>
      </c>
      <c r="U747" s="65">
        <v>10000</v>
      </c>
      <c r="V747" s="65">
        <v>10000</v>
      </c>
      <c r="W747" s="67">
        <f t="shared" si="18"/>
        <v>50000</v>
      </c>
      <c r="X747" s="36"/>
    </row>
    <row r="748" spans="1:25" x14ac:dyDescent="0.2">
      <c r="A748" s="76"/>
      <c r="B748" s="130">
        <v>35</v>
      </c>
      <c r="C748" s="105" t="s">
        <v>2886</v>
      </c>
      <c r="D748" s="105" t="s">
        <v>2886</v>
      </c>
      <c r="E748" s="58" t="s">
        <v>2870</v>
      </c>
      <c r="F748" s="127" t="s">
        <v>2898</v>
      </c>
      <c r="G748" s="127" t="s">
        <v>2898</v>
      </c>
      <c r="H748" s="58" t="s">
        <v>2870</v>
      </c>
      <c r="I748" s="104" t="s">
        <v>2873</v>
      </c>
      <c r="J748" s="68" t="s">
        <v>137</v>
      </c>
      <c r="K748" s="65"/>
      <c r="L748" s="65"/>
      <c r="M748" s="65"/>
      <c r="N748" s="65"/>
      <c r="O748" s="65"/>
      <c r="P748" s="65"/>
      <c r="Q748" s="65"/>
      <c r="R748" s="65">
        <v>10000</v>
      </c>
      <c r="S748" s="65">
        <v>10000</v>
      </c>
      <c r="T748" s="65">
        <v>10000</v>
      </c>
      <c r="U748" s="65">
        <v>10000</v>
      </c>
      <c r="V748" s="65">
        <v>10000</v>
      </c>
      <c r="W748" s="67">
        <f t="shared" si="18"/>
        <v>50000</v>
      </c>
      <c r="X748" s="36"/>
    </row>
    <row r="749" spans="1:25" x14ac:dyDescent="0.2">
      <c r="A749" s="76"/>
      <c r="B749" s="130">
        <v>36</v>
      </c>
      <c r="C749" s="105" t="s">
        <v>2563</v>
      </c>
      <c r="D749" s="105" t="s">
        <v>2563</v>
      </c>
      <c r="E749" s="58" t="s">
        <v>2955</v>
      </c>
      <c r="F749" s="105" t="s">
        <v>2563</v>
      </c>
      <c r="G749" s="105" t="s">
        <v>2563</v>
      </c>
      <c r="H749" s="58" t="s">
        <v>2955</v>
      </c>
      <c r="I749" s="273" t="s">
        <v>2838</v>
      </c>
      <c r="J749" s="275" t="s">
        <v>2953</v>
      </c>
      <c r="K749" s="65"/>
      <c r="L749" s="65"/>
      <c r="M749" s="65"/>
      <c r="N749" s="65"/>
      <c r="O749" s="65"/>
      <c r="P749" s="65"/>
      <c r="Q749" s="65"/>
      <c r="R749" s="65"/>
      <c r="S749" s="65"/>
      <c r="T749" s="65">
        <v>5000000</v>
      </c>
      <c r="U749" s="65"/>
      <c r="V749" s="65"/>
      <c r="W749" s="67">
        <f t="shared" si="18"/>
        <v>5000000</v>
      </c>
      <c r="X749" s="36"/>
    </row>
    <row r="750" spans="1:25" x14ac:dyDescent="0.2">
      <c r="A750" s="76"/>
      <c r="B750" s="130"/>
      <c r="C750" s="105"/>
      <c r="D750" s="105"/>
      <c r="E750" s="58"/>
      <c r="F750" s="105"/>
      <c r="G750" s="105"/>
      <c r="H750" s="58"/>
      <c r="I750" s="273"/>
      <c r="J750" s="27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7"/>
      <c r="X750" s="36"/>
    </row>
    <row r="751" spans="1:25" x14ac:dyDescent="0.2">
      <c r="A751" s="76"/>
      <c r="B751" s="11"/>
      <c r="C751" s="11"/>
      <c r="D751" s="83"/>
      <c r="F751" s="15"/>
      <c r="G751" s="15"/>
      <c r="I751" s="107"/>
      <c r="J751" s="15"/>
      <c r="K751" s="36"/>
      <c r="L751" s="36"/>
      <c r="M751" s="36"/>
      <c r="N751" s="36"/>
      <c r="O751" s="36"/>
      <c r="P751" s="36"/>
      <c r="X751" s="36"/>
    </row>
    <row r="752" spans="1:25" ht="15.75" x14ac:dyDescent="0.25">
      <c r="A752" s="77" t="s">
        <v>45</v>
      </c>
      <c r="B752" s="3" t="s">
        <v>32</v>
      </c>
      <c r="F752" s="48"/>
      <c r="G752" s="48"/>
      <c r="H752" s="3"/>
      <c r="I752" s="106"/>
      <c r="J752" s="49"/>
      <c r="K752" s="35">
        <f t="shared" ref="K752:V752" si="20">SUM(K753:K777)</f>
        <v>316758.89999999997</v>
      </c>
      <c r="L752" s="35">
        <f t="shared" si="20"/>
        <v>313258.89999999997</v>
      </c>
      <c r="M752" s="35">
        <f t="shared" si="20"/>
        <v>119123.45</v>
      </c>
      <c r="N752" s="35">
        <f t="shared" si="20"/>
        <v>116347.58333333333</v>
      </c>
      <c r="O752" s="35">
        <f t="shared" si="20"/>
        <v>222647.26533333331</v>
      </c>
      <c r="P752" s="35">
        <f t="shared" si="20"/>
        <v>222647.26533333331</v>
      </c>
      <c r="Q752" s="35">
        <f t="shared" si="20"/>
        <v>257864.26</v>
      </c>
      <c r="R752" s="35">
        <f t="shared" si="20"/>
        <v>280864.26</v>
      </c>
      <c r="S752" s="35">
        <f t="shared" si="20"/>
        <v>183231.24466666667</v>
      </c>
      <c r="T752" s="35">
        <f t="shared" si="20"/>
        <v>245002.91133333332</v>
      </c>
      <c r="U752" s="35">
        <f t="shared" si="20"/>
        <v>70438.333333333328</v>
      </c>
      <c r="V752" s="35">
        <f t="shared" si="20"/>
        <v>61771.666666666657</v>
      </c>
      <c r="W752" s="35">
        <f>SUM(K752:V752)</f>
        <v>2409956.04</v>
      </c>
      <c r="X752" s="36"/>
      <c r="Y752" s="3"/>
    </row>
    <row r="753" spans="1:24" x14ac:dyDescent="0.2">
      <c r="A753" s="76"/>
      <c r="B753" s="24">
        <v>1</v>
      </c>
      <c r="C753" s="105" t="s">
        <v>158</v>
      </c>
      <c r="D753" s="105" t="s">
        <v>1284</v>
      </c>
      <c r="E753" s="58" t="s">
        <v>1295</v>
      </c>
      <c r="F753" s="103" t="s">
        <v>170</v>
      </c>
      <c r="G753" s="103" t="s">
        <v>1306</v>
      </c>
      <c r="H753" s="58" t="s">
        <v>1295</v>
      </c>
      <c r="I753" s="273" t="s">
        <v>2842</v>
      </c>
      <c r="J753" s="68" t="s">
        <v>169</v>
      </c>
      <c r="K753" s="65">
        <v>0</v>
      </c>
      <c r="L753" s="65">
        <v>0</v>
      </c>
      <c r="M753" s="65">
        <v>0</v>
      </c>
      <c r="N753" s="65">
        <v>0</v>
      </c>
      <c r="O753" s="65">
        <v>0</v>
      </c>
      <c r="P753" s="65">
        <v>0</v>
      </c>
      <c r="Q753" s="65">
        <v>0</v>
      </c>
      <c r="R753" s="65">
        <v>0</v>
      </c>
      <c r="S753" s="65">
        <v>0</v>
      </c>
      <c r="T753" s="65">
        <v>46438.333333333328</v>
      </c>
      <c r="U753" s="65">
        <v>46438.333333333328</v>
      </c>
      <c r="V753" s="65">
        <v>46438.333333333328</v>
      </c>
      <c r="W753" s="67">
        <f t="shared" ref="W753:W762" si="21">SUM(K753:V753)</f>
        <v>139315</v>
      </c>
      <c r="X753" s="36"/>
    </row>
    <row r="754" spans="1:24" x14ac:dyDescent="0.2">
      <c r="A754" s="76"/>
      <c r="B754" s="24">
        <v>2</v>
      </c>
      <c r="C754" s="105" t="s">
        <v>159</v>
      </c>
      <c r="D754" s="105" t="s">
        <v>1285</v>
      </c>
      <c r="E754" s="58" t="s">
        <v>1296</v>
      </c>
      <c r="F754" s="103" t="s">
        <v>171</v>
      </c>
      <c r="G754" s="103" t="s">
        <v>1307</v>
      </c>
      <c r="H754" s="58" t="s">
        <v>1296</v>
      </c>
      <c r="I754" s="273" t="s">
        <v>2960</v>
      </c>
      <c r="J754" s="68" t="s">
        <v>169</v>
      </c>
      <c r="K754" s="65">
        <v>0</v>
      </c>
      <c r="L754" s="65">
        <v>0</v>
      </c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  <c r="V754" s="65">
        <v>0</v>
      </c>
      <c r="W754" s="67">
        <f t="shared" si="21"/>
        <v>0</v>
      </c>
      <c r="X754" s="36"/>
    </row>
    <row r="755" spans="1:24" x14ac:dyDescent="0.2">
      <c r="A755" s="76"/>
      <c r="B755" s="24">
        <v>3</v>
      </c>
      <c r="C755" s="105" t="s">
        <v>160</v>
      </c>
      <c r="D755" s="105" t="s">
        <v>1286</v>
      </c>
      <c r="E755" s="58" t="s">
        <v>1297</v>
      </c>
      <c r="F755" s="103" t="s">
        <v>172</v>
      </c>
      <c r="G755" s="103" t="s">
        <v>1308</v>
      </c>
      <c r="H755" s="58" t="s">
        <v>1297</v>
      </c>
      <c r="I755" s="273" t="s">
        <v>2961</v>
      </c>
      <c r="J755" s="68" t="s">
        <v>169</v>
      </c>
      <c r="K755" s="65">
        <v>0</v>
      </c>
      <c r="L755" s="65">
        <v>0</v>
      </c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  <c r="V755" s="65">
        <v>0</v>
      </c>
      <c r="W755" s="67">
        <f t="shared" si="21"/>
        <v>0</v>
      </c>
      <c r="X755" s="36"/>
    </row>
    <row r="756" spans="1:24" x14ac:dyDescent="0.2">
      <c r="A756" s="76"/>
      <c r="B756" s="24">
        <v>4</v>
      </c>
      <c r="C756" s="105" t="s">
        <v>161</v>
      </c>
      <c r="D756" s="105" t="s">
        <v>1287</v>
      </c>
      <c r="E756" s="58" t="s">
        <v>1298</v>
      </c>
      <c r="F756" s="103" t="s">
        <v>173</v>
      </c>
      <c r="G756" s="103" t="s">
        <v>1309</v>
      </c>
      <c r="H756" s="58" t="s">
        <v>1298</v>
      </c>
      <c r="I756" s="273" t="s">
        <v>2962</v>
      </c>
      <c r="J756" s="68" t="s">
        <v>169</v>
      </c>
      <c r="K756" s="65">
        <v>0</v>
      </c>
      <c r="L756" s="65">
        <v>0</v>
      </c>
      <c r="M756" s="65">
        <v>0</v>
      </c>
      <c r="N756" s="65">
        <v>0</v>
      </c>
      <c r="O756" s="65">
        <v>0</v>
      </c>
      <c r="P756" s="65">
        <v>0</v>
      </c>
      <c r="Q756" s="65">
        <v>151564.57800000001</v>
      </c>
      <c r="R756" s="65">
        <v>151564.57800000001</v>
      </c>
      <c r="S756" s="65">
        <v>151564.57800000001</v>
      </c>
      <c r="T756" s="65">
        <v>151564.57800000001</v>
      </c>
      <c r="U756" s="65">
        <v>0</v>
      </c>
      <c r="V756" s="65">
        <v>0</v>
      </c>
      <c r="W756" s="67">
        <f t="shared" si="21"/>
        <v>606258.31200000003</v>
      </c>
      <c r="X756" s="36"/>
    </row>
    <row r="757" spans="1:24" x14ac:dyDescent="0.2">
      <c r="A757" s="76"/>
      <c r="B757" s="24">
        <v>5</v>
      </c>
      <c r="C757" s="105" t="s">
        <v>162</v>
      </c>
      <c r="D757" s="105" t="s">
        <v>1288</v>
      </c>
      <c r="E757" s="58" t="s">
        <v>1299</v>
      </c>
      <c r="F757" s="103" t="s">
        <v>174</v>
      </c>
      <c r="G757" s="103" t="s">
        <v>1310</v>
      </c>
      <c r="H757" s="58" t="s">
        <v>1299</v>
      </c>
      <c r="I757" s="273" t="s">
        <v>2963</v>
      </c>
      <c r="J757" s="68" t="s">
        <v>169</v>
      </c>
      <c r="K757" s="65">
        <v>0</v>
      </c>
      <c r="L757" s="65">
        <v>0</v>
      </c>
      <c r="M757" s="65">
        <v>0</v>
      </c>
      <c r="N757" s="65">
        <v>0</v>
      </c>
      <c r="O757" s="65">
        <v>0</v>
      </c>
      <c r="P757" s="65">
        <v>0</v>
      </c>
      <c r="Q757" s="65">
        <v>0</v>
      </c>
      <c r="R757" s="65">
        <v>0</v>
      </c>
      <c r="S757" s="65">
        <v>0</v>
      </c>
      <c r="T757" s="65">
        <v>0</v>
      </c>
      <c r="U757" s="65">
        <v>0</v>
      </c>
      <c r="V757" s="65">
        <v>0</v>
      </c>
      <c r="W757" s="67">
        <f t="shared" si="21"/>
        <v>0</v>
      </c>
      <c r="X757" s="36"/>
    </row>
    <row r="758" spans="1:24" x14ac:dyDescent="0.2">
      <c r="A758" s="76"/>
      <c r="B758" s="24">
        <v>6</v>
      </c>
      <c r="C758" s="105" t="s">
        <v>163</v>
      </c>
      <c r="D758" s="105" t="s">
        <v>1289</v>
      </c>
      <c r="E758" s="58" t="s">
        <v>1300</v>
      </c>
      <c r="F758" s="103" t="s">
        <v>175</v>
      </c>
      <c r="G758" s="103" t="s">
        <v>1311</v>
      </c>
      <c r="H758" s="58" t="s">
        <v>1300</v>
      </c>
      <c r="I758" s="273" t="s">
        <v>2847</v>
      </c>
      <c r="J758" s="68" t="s">
        <v>169</v>
      </c>
      <c r="K758" s="65">
        <v>0</v>
      </c>
      <c r="L758" s="65">
        <v>0</v>
      </c>
      <c r="M758" s="65">
        <v>0</v>
      </c>
      <c r="N758" s="65">
        <v>0</v>
      </c>
      <c r="O758" s="65">
        <v>106299.682</v>
      </c>
      <c r="P758" s="65">
        <v>106299.682</v>
      </c>
      <c r="Q758" s="65">
        <v>106299.682</v>
      </c>
      <c r="R758" s="65">
        <v>106299.682</v>
      </c>
      <c r="S758" s="65">
        <v>0</v>
      </c>
      <c r="T758" s="65">
        <v>0</v>
      </c>
      <c r="U758" s="65">
        <v>0</v>
      </c>
      <c r="V758" s="65">
        <v>0</v>
      </c>
      <c r="W758" s="67">
        <f t="shared" si="21"/>
        <v>425198.728</v>
      </c>
      <c r="X758" s="36"/>
    </row>
    <row r="759" spans="1:24" x14ac:dyDescent="0.2">
      <c r="A759" s="76"/>
      <c r="B759" s="24">
        <v>7</v>
      </c>
      <c r="C759" s="105" t="s">
        <v>164</v>
      </c>
      <c r="D759" s="105" t="s">
        <v>1290</v>
      </c>
      <c r="E759" s="58" t="s">
        <v>1301</v>
      </c>
      <c r="F759" s="103" t="s">
        <v>176</v>
      </c>
      <c r="G759" s="103" t="s">
        <v>1312</v>
      </c>
      <c r="H759" s="58" t="s">
        <v>1301</v>
      </c>
      <c r="I759" s="273" t="s">
        <v>2964</v>
      </c>
      <c r="J759" s="68" t="s">
        <v>169</v>
      </c>
      <c r="K759" s="65">
        <v>12364.5</v>
      </c>
      <c r="L759" s="65">
        <v>8864.5</v>
      </c>
      <c r="M759" s="65">
        <v>0</v>
      </c>
      <c r="N759" s="65">
        <v>0</v>
      </c>
      <c r="O759" s="65">
        <v>0</v>
      </c>
      <c r="P759" s="65">
        <v>0</v>
      </c>
      <c r="Q759" s="65">
        <v>0</v>
      </c>
      <c r="R759" s="65">
        <v>0</v>
      </c>
      <c r="S759" s="65">
        <v>0</v>
      </c>
      <c r="T759" s="65">
        <v>0</v>
      </c>
      <c r="U759" s="65">
        <v>0</v>
      </c>
      <c r="V759" s="65">
        <v>0</v>
      </c>
      <c r="W759" s="67">
        <f t="shared" si="21"/>
        <v>21229</v>
      </c>
      <c r="X759" s="36"/>
    </row>
    <row r="760" spans="1:24" x14ac:dyDescent="0.2">
      <c r="A760" s="76"/>
      <c r="B760" s="24">
        <v>8</v>
      </c>
      <c r="C760" s="105" t="s">
        <v>165</v>
      </c>
      <c r="D760" s="105" t="s">
        <v>1291</v>
      </c>
      <c r="E760" s="58" t="s">
        <v>1302</v>
      </c>
      <c r="F760" s="103" t="s">
        <v>177</v>
      </c>
      <c r="G760" s="103" t="s">
        <v>1313</v>
      </c>
      <c r="H760" s="58" t="s">
        <v>1302</v>
      </c>
      <c r="I760" s="273" t="s">
        <v>2965</v>
      </c>
      <c r="J760" s="68" t="s">
        <v>169</v>
      </c>
      <c r="K760" s="65">
        <v>0</v>
      </c>
      <c r="L760" s="65">
        <v>0</v>
      </c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  <c r="V760" s="65">
        <v>0</v>
      </c>
      <c r="W760" s="67">
        <f t="shared" si="21"/>
        <v>0</v>
      </c>
      <c r="X760" s="36"/>
    </row>
    <row r="761" spans="1:24" x14ac:dyDescent="0.2">
      <c r="A761" s="76"/>
      <c r="B761" s="24">
        <v>9</v>
      </c>
      <c r="C761" s="105" t="s">
        <v>166</v>
      </c>
      <c r="D761" s="105" t="s">
        <v>1292</v>
      </c>
      <c r="E761" s="58" t="s">
        <v>1303</v>
      </c>
      <c r="F761" s="103" t="s">
        <v>178</v>
      </c>
      <c r="G761" s="103" t="s">
        <v>1314</v>
      </c>
      <c r="H761" s="58" t="s">
        <v>1303</v>
      </c>
      <c r="I761" s="273" t="s">
        <v>2966</v>
      </c>
      <c r="J761" s="68" t="s">
        <v>169</v>
      </c>
      <c r="K761" s="65">
        <v>0</v>
      </c>
      <c r="L761" s="65">
        <v>0</v>
      </c>
      <c r="M761" s="65">
        <v>0</v>
      </c>
      <c r="N761" s="65">
        <v>0</v>
      </c>
      <c r="O761" s="65">
        <v>0</v>
      </c>
      <c r="P761" s="65">
        <v>0</v>
      </c>
      <c r="Q761" s="65">
        <v>0</v>
      </c>
      <c r="R761" s="65">
        <v>0</v>
      </c>
      <c r="S761" s="65">
        <v>0</v>
      </c>
      <c r="T761" s="65">
        <v>8666.6666666666661</v>
      </c>
      <c r="U761" s="65">
        <v>8666.6666666666661</v>
      </c>
      <c r="V761" s="65">
        <v>8666.6666666666661</v>
      </c>
      <c r="W761" s="67">
        <f t="shared" si="21"/>
        <v>26000</v>
      </c>
      <c r="X761" s="36"/>
    </row>
    <row r="762" spans="1:24" x14ac:dyDescent="0.2">
      <c r="A762" s="76"/>
      <c r="B762" s="24">
        <v>10</v>
      </c>
      <c r="C762" s="105" t="s">
        <v>167</v>
      </c>
      <c r="D762" s="105" t="s">
        <v>1293</v>
      </c>
      <c r="E762" s="58" t="s">
        <v>1304</v>
      </c>
      <c r="F762" s="103" t="s">
        <v>179</v>
      </c>
      <c r="G762" s="103" t="s">
        <v>1315</v>
      </c>
      <c r="H762" s="58" t="s">
        <v>1304</v>
      </c>
      <c r="I762" s="273" t="s">
        <v>2966</v>
      </c>
      <c r="J762" s="68" t="s">
        <v>169</v>
      </c>
      <c r="K762" s="65">
        <v>0</v>
      </c>
      <c r="L762" s="65">
        <v>0</v>
      </c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6666.666666666667</v>
      </c>
      <c r="U762" s="65">
        <v>6666.666666666667</v>
      </c>
      <c r="V762" s="65">
        <v>6666.666666666667</v>
      </c>
      <c r="W762" s="67">
        <f t="shared" si="21"/>
        <v>20000</v>
      </c>
    </row>
    <row r="763" spans="1:24" x14ac:dyDescent="0.2">
      <c r="A763" s="76"/>
      <c r="B763" s="24">
        <v>11</v>
      </c>
      <c r="C763" s="105" t="s">
        <v>168</v>
      </c>
      <c r="D763" s="105" t="s">
        <v>1294</v>
      </c>
      <c r="E763" s="58" t="s">
        <v>1305</v>
      </c>
      <c r="F763" s="103" t="s">
        <v>180</v>
      </c>
      <c r="G763" s="103" t="s">
        <v>1316</v>
      </c>
      <c r="H763" s="58" t="s">
        <v>1305</v>
      </c>
      <c r="I763" s="273" t="s">
        <v>2967</v>
      </c>
      <c r="J763" s="68" t="s">
        <v>169</v>
      </c>
      <c r="K763" s="65">
        <v>0</v>
      </c>
      <c r="L763" s="65">
        <v>0</v>
      </c>
      <c r="M763" s="65">
        <v>0</v>
      </c>
      <c r="N763" s="65">
        <v>0</v>
      </c>
      <c r="O763" s="65">
        <v>0</v>
      </c>
      <c r="P763" s="65">
        <v>0</v>
      </c>
      <c r="Q763" s="65">
        <v>0</v>
      </c>
      <c r="R763" s="65">
        <v>7333.333333333333</v>
      </c>
      <c r="S763" s="65">
        <v>7333.333333333333</v>
      </c>
      <c r="T763" s="65">
        <v>7333.333333333333</v>
      </c>
      <c r="U763" s="65">
        <v>0</v>
      </c>
      <c r="V763" s="65">
        <v>0</v>
      </c>
      <c r="W763" s="67">
        <f t="shared" ref="W763:W777" si="22">SUM(K763:V763)</f>
        <v>22000</v>
      </c>
    </row>
    <row r="764" spans="1:24" x14ac:dyDescent="0.2">
      <c r="A764" s="76"/>
      <c r="B764" s="24">
        <v>12</v>
      </c>
      <c r="C764" s="105" t="s">
        <v>2626</v>
      </c>
      <c r="D764" s="105" t="s">
        <v>2584</v>
      </c>
      <c r="E764" s="58" t="s">
        <v>2585</v>
      </c>
      <c r="F764" s="103" t="s">
        <v>2637</v>
      </c>
      <c r="G764" s="105" t="s">
        <v>2586</v>
      </c>
      <c r="H764" s="58" t="s">
        <v>2585</v>
      </c>
      <c r="I764" s="273" t="s">
        <v>2968</v>
      </c>
      <c r="J764" s="68" t="s">
        <v>169</v>
      </c>
      <c r="K764" s="65">
        <v>30809.73333333333</v>
      </c>
      <c r="L764" s="65">
        <v>30809.73333333333</v>
      </c>
      <c r="M764" s="65">
        <v>30809.73333333333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  <c r="V764" s="65">
        <v>0</v>
      </c>
      <c r="W764" s="67">
        <f t="shared" si="22"/>
        <v>92429.199999999983</v>
      </c>
    </row>
    <row r="765" spans="1:24" x14ac:dyDescent="0.2">
      <c r="A765" s="76"/>
      <c r="B765" s="24">
        <v>13</v>
      </c>
      <c r="C765" s="105" t="s">
        <v>2627</v>
      </c>
      <c r="D765" s="105" t="s">
        <v>2587</v>
      </c>
      <c r="E765" s="58" t="s">
        <v>2588</v>
      </c>
      <c r="F765" s="103" t="s">
        <v>2638</v>
      </c>
      <c r="G765" s="105" t="s">
        <v>2589</v>
      </c>
      <c r="H765" s="58" t="s">
        <v>2588</v>
      </c>
      <c r="I765" s="273" t="s">
        <v>2967</v>
      </c>
      <c r="J765" s="68" t="s">
        <v>169</v>
      </c>
      <c r="K765" s="65">
        <v>0</v>
      </c>
      <c r="L765" s="65">
        <v>0</v>
      </c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9000</v>
      </c>
      <c r="S765" s="65">
        <v>9000</v>
      </c>
      <c r="T765" s="65">
        <v>9000</v>
      </c>
      <c r="U765" s="65">
        <v>0</v>
      </c>
      <c r="V765" s="65">
        <v>0</v>
      </c>
      <c r="W765" s="67">
        <f t="shared" si="22"/>
        <v>27000</v>
      </c>
    </row>
    <row r="766" spans="1:24" x14ac:dyDescent="0.2">
      <c r="A766" s="76"/>
      <c r="B766" s="24">
        <v>14</v>
      </c>
      <c r="C766" s="105" t="s">
        <v>2628</v>
      </c>
      <c r="D766" s="105" t="s">
        <v>2590</v>
      </c>
      <c r="E766" s="58" t="s">
        <v>2591</v>
      </c>
      <c r="F766" s="103" t="s">
        <v>2639</v>
      </c>
      <c r="G766" s="103" t="s">
        <v>2592</v>
      </c>
      <c r="H766" s="58" t="s">
        <v>2591</v>
      </c>
      <c r="I766" s="273" t="s">
        <v>2969</v>
      </c>
      <c r="J766" s="68" t="s">
        <v>169</v>
      </c>
      <c r="K766" s="65">
        <v>47377.3</v>
      </c>
      <c r="L766" s="65">
        <v>47377.3</v>
      </c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0</v>
      </c>
      <c r="V766" s="65">
        <v>0</v>
      </c>
      <c r="W766" s="67">
        <f t="shared" si="22"/>
        <v>94754.6</v>
      </c>
    </row>
    <row r="767" spans="1:24" x14ac:dyDescent="0.2">
      <c r="A767" s="76"/>
      <c r="B767" s="24">
        <v>15</v>
      </c>
      <c r="C767" s="105" t="s">
        <v>2629</v>
      </c>
      <c r="D767" s="105" t="s">
        <v>2593</v>
      </c>
      <c r="E767" s="58" t="s">
        <v>2594</v>
      </c>
      <c r="F767" s="103" t="s">
        <v>2640</v>
      </c>
      <c r="G767" s="103" t="s">
        <v>2595</v>
      </c>
      <c r="H767" s="58" t="s">
        <v>2594</v>
      </c>
      <c r="I767" s="273" t="s">
        <v>2968</v>
      </c>
      <c r="J767" s="68" t="s">
        <v>169</v>
      </c>
      <c r="K767" s="65">
        <v>33508.466666666667</v>
      </c>
      <c r="L767" s="65">
        <v>33508.466666666667</v>
      </c>
      <c r="M767" s="65">
        <v>33508.466666666667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  <c r="V767" s="65">
        <v>0</v>
      </c>
      <c r="W767" s="67">
        <f t="shared" si="22"/>
        <v>100525.4</v>
      </c>
    </row>
    <row r="768" spans="1:24" x14ac:dyDescent="0.2">
      <c r="A768" s="76"/>
      <c r="B768" s="24">
        <v>16</v>
      </c>
      <c r="C768" s="105" t="s">
        <v>2631</v>
      </c>
      <c r="D768" s="105" t="s">
        <v>2596</v>
      </c>
      <c r="E768" s="58" t="s">
        <v>2597</v>
      </c>
      <c r="F768" s="103" t="s">
        <v>2641</v>
      </c>
      <c r="G768" s="103" t="s">
        <v>2610</v>
      </c>
      <c r="H768" s="58" t="s">
        <v>2597</v>
      </c>
      <c r="I768" s="273" t="s">
        <v>2970</v>
      </c>
      <c r="J768" s="68" t="s">
        <v>169</v>
      </c>
      <c r="K768" s="65">
        <v>51425.4</v>
      </c>
      <c r="L768" s="65">
        <v>51425.4</v>
      </c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  <c r="V768" s="65">
        <v>0</v>
      </c>
      <c r="W768" s="67">
        <f t="shared" si="22"/>
        <v>102850.8</v>
      </c>
    </row>
    <row r="769" spans="1:27" x14ac:dyDescent="0.2">
      <c r="A769" s="76"/>
      <c r="B769" s="24">
        <v>17</v>
      </c>
      <c r="C769" s="105" t="s">
        <v>2630</v>
      </c>
      <c r="D769" s="105" t="s">
        <v>2598</v>
      </c>
      <c r="E769" s="58" t="s">
        <v>2599</v>
      </c>
      <c r="F769" s="103" t="s">
        <v>2642</v>
      </c>
      <c r="G769" s="103" t="s">
        <v>2606</v>
      </c>
      <c r="H769" s="58" t="s">
        <v>2599</v>
      </c>
      <c r="I769" s="273" t="s">
        <v>2971</v>
      </c>
      <c r="J769" s="68" t="s">
        <v>169</v>
      </c>
      <c r="K769" s="65">
        <v>0</v>
      </c>
      <c r="L769" s="65">
        <v>0</v>
      </c>
      <c r="M769" s="65">
        <v>54805.25</v>
      </c>
      <c r="N769" s="65">
        <v>54805.25</v>
      </c>
      <c r="O769" s="65">
        <v>54805.25</v>
      </c>
      <c r="P769" s="65">
        <v>54805.25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  <c r="V769" s="65">
        <v>0</v>
      </c>
      <c r="W769" s="67">
        <f t="shared" si="22"/>
        <v>219221</v>
      </c>
    </row>
    <row r="770" spans="1:27" x14ac:dyDescent="0.2">
      <c r="A770" s="76"/>
      <c r="B770" s="24">
        <v>18</v>
      </c>
      <c r="C770" s="105" t="s">
        <v>2632</v>
      </c>
      <c r="D770" s="105" t="s">
        <v>2600</v>
      </c>
      <c r="E770" s="58" t="s">
        <v>2601</v>
      </c>
      <c r="F770" s="103" t="s">
        <v>2643</v>
      </c>
      <c r="G770" s="103" t="s">
        <v>2605</v>
      </c>
      <c r="H770" s="58" t="s">
        <v>2601</v>
      </c>
      <c r="I770" s="273" t="s">
        <v>2874</v>
      </c>
      <c r="J770" s="68" t="s">
        <v>169</v>
      </c>
      <c r="K770" s="65">
        <v>53449.7</v>
      </c>
      <c r="L770" s="65">
        <v>53449.7</v>
      </c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  <c r="V770" s="65">
        <v>0</v>
      </c>
      <c r="W770" s="67">
        <f t="shared" si="22"/>
        <v>106899.4</v>
      </c>
    </row>
    <row r="771" spans="1:27" x14ac:dyDescent="0.2">
      <c r="A771" s="76"/>
      <c r="B771" s="24">
        <v>19</v>
      </c>
      <c r="C771" s="105" t="s">
        <v>2633</v>
      </c>
      <c r="D771" s="105" t="s">
        <v>2602</v>
      </c>
      <c r="E771" s="58" t="s">
        <v>2603</v>
      </c>
      <c r="F771" s="103" t="s">
        <v>2644</v>
      </c>
      <c r="G771" s="103" t="s">
        <v>2604</v>
      </c>
      <c r="H771" s="58" t="s">
        <v>2603</v>
      </c>
      <c r="I771" s="273" t="s">
        <v>2967</v>
      </c>
      <c r="J771" s="68" t="s">
        <v>169</v>
      </c>
      <c r="K771" s="65">
        <v>0</v>
      </c>
      <c r="L771" s="65">
        <v>0</v>
      </c>
      <c r="M771" s="65">
        <v>0</v>
      </c>
      <c r="N771" s="65">
        <v>0</v>
      </c>
      <c r="O771" s="65">
        <v>0</v>
      </c>
      <c r="P771" s="65">
        <v>0</v>
      </c>
      <c r="Q771" s="65">
        <v>0</v>
      </c>
      <c r="R771" s="65">
        <v>6666.666666666667</v>
      </c>
      <c r="S771" s="65">
        <v>6666.666666666667</v>
      </c>
      <c r="T771" s="65">
        <v>6666.666666666667</v>
      </c>
      <c r="U771" s="65">
        <v>0</v>
      </c>
      <c r="V771" s="65">
        <v>0</v>
      </c>
      <c r="W771" s="67">
        <f t="shared" si="22"/>
        <v>20000</v>
      </c>
    </row>
    <row r="772" spans="1:27" x14ac:dyDescent="0.2">
      <c r="A772" s="76"/>
      <c r="B772" s="24">
        <v>20</v>
      </c>
      <c r="C772" s="105" t="s">
        <v>2634</v>
      </c>
      <c r="D772" s="105" t="s">
        <v>2607</v>
      </c>
      <c r="E772" s="58" t="s">
        <v>2608</v>
      </c>
      <c r="F772" s="103" t="s">
        <v>2645</v>
      </c>
      <c r="G772" s="103" t="s">
        <v>2609</v>
      </c>
      <c r="H772" s="58" t="s">
        <v>2608</v>
      </c>
      <c r="I772" s="273" t="s">
        <v>2871</v>
      </c>
      <c r="J772" s="68" t="s">
        <v>169</v>
      </c>
      <c r="K772" s="65">
        <v>54124.3</v>
      </c>
      <c r="L772" s="65">
        <v>54124.3</v>
      </c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  <c r="V772" s="65">
        <v>0</v>
      </c>
      <c r="W772" s="67">
        <f t="shared" si="22"/>
        <v>108248.6</v>
      </c>
    </row>
    <row r="773" spans="1:27" x14ac:dyDescent="0.2">
      <c r="A773" s="76"/>
      <c r="B773" s="24">
        <v>21</v>
      </c>
      <c r="C773" s="105" t="s">
        <v>2635</v>
      </c>
      <c r="D773" s="105" t="s">
        <v>2611</v>
      </c>
      <c r="E773" s="58" t="s">
        <v>2612</v>
      </c>
      <c r="F773" s="103" t="s">
        <v>2646</v>
      </c>
      <c r="G773" s="103" t="s">
        <v>2613</v>
      </c>
      <c r="H773" s="58" t="s">
        <v>2612</v>
      </c>
      <c r="I773" s="273" t="s">
        <v>2967</v>
      </c>
      <c r="J773" s="68" t="s">
        <v>169</v>
      </c>
      <c r="K773" s="65">
        <v>0</v>
      </c>
      <c r="L773" s="65">
        <v>0</v>
      </c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8666.6666666666661</v>
      </c>
      <c r="T773" s="65">
        <v>8666.6666666666661</v>
      </c>
      <c r="U773" s="65">
        <v>8666.6666666666661</v>
      </c>
      <c r="V773" s="65">
        <v>0</v>
      </c>
      <c r="W773" s="67">
        <f t="shared" si="22"/>
        <v>26000</v>
      </c>
    </row>
    <row r="774" spans="1:27" x14ac:dyDescent="0.2">
      <c r="A774" s="76"/>
      <c r="B774" s="24">
        <v>22</v>
      </c>
      <c r="C774" s="105" t="s">
        <v>2636</v>
      </c>
      <c r="D774" s="105" t="s">
        <v>2614</v>
      </c>
      <c r="E774" s="58" t="s">
        <v>2615</v>
      </c>
      <c r="F774" s="103" t="s">
        <v>2647</v>
      </c>
      <c r="G774" s="103" t="s">
        <v>2616</v>
      </c>
      <c r="H774" s="58" t="s">
        <v>2615</v>
      </c>
      <c r="I774" s="273" t="s">
        <v>2972</v>
      </c>
      <c r="J774" s="68" t="s">
        <v>169</v>
      </c>
      <c r="K774" s="65">
        <v>33699.5</v>
      </c>
      <c r="L774" s="65">
        <v>33699.5</v>
      </c>
      <c r="M774" s="65">
        <v>0</v>
      </c>
      <c r="N774" s="65">
        <v>0</v>
      </c>
      <c r="O774" s="65">
        <v>0</v>
      </c>
      <c r="P774" s="65">
        <v>0</v>
      </c>
      <c r="Q774" s="65">
        <v>0</v>
      </c>
      <c r="R774" s="65">
        <v>0</v>
      </c>
      <c r="S774" s="65">
        <v>0</v>
      </c>
      <c r="T774" s="65">
        <v>0</v>
      </c>
      <c r="U774" s="65">
        <v>0</v>
      </c>
      <c r="V774" s="65">
        <v>0</v>
      </c>
      <c r="W774" s="67">
        <f t="shared" si="22"/>
        <v>67399</v>
      </c>
    </row>
    <row r="775" spans="1:27" x14ac:dyDescent="0.2">
      <c r="A775" s="76"/>
      <c r="B775" s="24">
        <v>23</v>
      </c>
      <c r="C775" s="105" t="s">
        <v>2617</v>
      </c>
      <c r="D775" s="105" t="s">
        <v>2617</v>
      </c>
      <c r="E775" s="58" t="s">
        <v>2618</v>
      </c>
      <c r="F775" s="103" t="s">
        <v>2623</v>
      </c>
      <c r="G775" s="103" t="s">
        <v>2623</v>
      </c>
      <c r="H775" s="58" t="s">
        <v>2618</v>
      </c>
      <c r="I775" s="273" t="s">
        <v>2973</v>
      </c>
      <c r="J775" s="68" t="s">
        <v>169</v>
      </c>
      <c r="K775" s="65">
        <v>0</v>
      </c>
      <c r="L775" s="65">
        <v>0</v>
      </c>
      <c r="M775" s="65">
        <v>0</v>
      </c>
      <c r="N775" s="65">
        <v>15024</v>
      </c>
      <c r="O775" s="65">
        <v>15024</v>
      </c>
      <c r="P775" s="65">
        <v>15024</v>
      </c>
      <c r="Q775" s="65">
        <v>0</v>
      </c>
      <c r="R775" s="65">
        <v>0</v>
      </c>
      <c r="S775" s="65">
        <v>0</v>
      </c>
      <c r="T775" s="65">
        <v>0</v>
      </c>
      <c r="U775" s="65">
        <v>0</v>
      </c>
      <c r="V775" s="65">
        <v>0</v>
      </c>
      <c r="W775" s="67">
        <f t="shared" si="22"/>
        <v>45072</v>
      </c>
    </row>
    <row r="776" spans="1:27" x14ac:dyDescent="0.2">
      <c r="A776" s="76"/>
      <c r="B776" s="24">
        <v>24</v>
      </c>
      <c r="C776" s="105" t="s">
        <v>2619</v>
      </c>
      <c r="D776" s="105" t="s">
        <v>2619</v>
      </c>
      <c r="E776" s="58" t="s">
        <v>2620</v>
      </c>
      <c r="F776" s="103" t="s">
        <v>2624</v>
      </c>
      <c r="G776" s="103" t="s">
        <v>2624</v>
      </c>
      <c r="H776" s="58" t="s">
        <v>2620</v>
      </c>
      <c r="I776" s="273" t="s">
        <v>2974</v>
      </c>
      <c r="J776" s="68" t="s">
        <v>169</v>
      </c>
      <c r="K776" s="65">
        <v>0</v>
      </c>
      <c r="L776" s="65">
        <v>0</v>
      </c>
      <c r="M776" s="65">
        <v>0</v>
      </c>
      <c r="N776" s="65">
        <v>30304.666666666664</v>
      </c>
      <c r="O776" s="65">
        <v>30304.666666666664</v>
      </c>
      <c r="P776" s="65">
        <v>30304.666666666664</v>
      </c>
      <c r="Q776" s="65">
        <v>0</v>
      </c>
      <c r="R776" s="65">
        <v>0</v>
      </c>
      <c r="S776" s="65">
        <v>0</v>
      </c>
      <c r="T776" s="65">
        <v>0</v>
      </c>
      <c r="U776" s="65">
        <v>0</v>
      </c>
      <c r="V776" s="65">
        <v>0</v>
      </c>
      <c r="W776" s="67">
        <f t="shared" si="22"/>
        <v>90914</v>
      </c>
    </row>
    <row r="777" spans="1:27" x14ac:dyDescent="0.2">
      <c r="A777" s="76"/>
      <c r="B777" s="24">
        <v>25</v>
      </c>
      <c r="C777" s="105" t="s">
        <v>2621</v>
      </c>
      <c r="D777" s="105" t="s">
        <v>2621</v>
      </c>
      <c r="E777" s="58" t="s">
        <v>2622</v>
      </c>
      <c r="F777" s="103" t="s">
        <v>2625</v>
      </c>
      <c r="G777" s="103" t="s">
        <v>2625</v>
      </c>
      <c r="H777" s="58" t="s">
        <v>2622</v>
      </c>
      <c r="I777" s="273" t="s">
        <v>2973</v>
      </c>
      <c r="J777" s="68" t="s">
        <v>169</v>
      </c>
      <c r="K777" s="65">
        <v>0</v>
      </c>
      <c r="L777" s="65">
        <v>0</v>
      </c>
      <c r="M777" s="65">
        <v>0</v>
      </c>
      <c r="N777" s="65">
        <v>16213.666666666666</v>
      </c>
      <c r="O777" s="65">
        <v>16213.666666666666</v>
      </c>
      <c r="P777" s="65">
        <v>16213.666666666666</v>
      </c>
      <c r="Q777" s="65">
        <v>0</v>
      </c>
      <c r="R777" s="65">
        <v>0</v>
      </c>
      <c r="S777" s="65">
        <v>0</v>
      </c>
      <c r="T777" s="65">
        <v>0</v>
      </c>
      <c r="U777" s="65">
        <v>0</v>
      </c>
      <c r="V777" s="65">
        <v>0</v>
      </c>
      <c r="W777" s="67">
        <f t="shared" si="22"/>
        <v>48641</v>
      </c>
    </row>
    <row r="778" spans="1:27" x14ac:dyDescent="0.2">
      <c r="A778" s="76"/>
      <c r="B778" s="11"/>
      <c r="C778" s="11"/>
      <c r="D778" s="83"/>
      <c r="F778" s="16"/>
      <c r="G778" s="16"/>
      <c r="I778" s="107"/>
      <c r="J778" s="15"/>
      <c r="K778" s="36"/>
      <c r="L778" s="36"/>
      <c r="M778" s="36"/>
      <c r="N778" s="36"/>
      <c r="O778" s="36"/>
      <c r="P778" s="36"/>
    </row>
    <row r="779" spans="1:27" ht="15.75" x14ac:dyDescent="0.25">
      <c r="A779" s="13"/>
      <c r="B779" s="13"/>
      <c r="C779" s="13"/>
      <c r="D779" s="13"/>
      <c r="E779" s="47" t="s">
        <v>33</v>
      </c>
      <c r="F779" s="48"/>
      <c r="G779" s="48"/>
      <c r="H779" s="3"/>
      <c r="I779" s="106"/>
      <c r="J779" s="49"/>
      <c r="K779" s="35">
        <f t="shared" ref="K779:W779" si="23">K14+K667+K706+K709+K752</f>
        <v>7082766.9522499964</v>
      </c>
      <c r="L779" s="35">
        <f t="shared" si="23"/>
        <v>7859625.1421935773</v>
      </c>
      <c r="M779" s="35">
        <f t="shared" si="23"/>
        <v>11695624.986101124</v>
      </c>
      <c r="N779" s="35">
        <f t="shared" si="23"/>
        <v>14241805.165123524</v>
      </c>
      <c r="O779" s="35">
        <f t="shared" si="23"/>
        <v>12497864.137217674</v>
      </c>
      <c r="P779" s="35">
        <f t="shared" si="23"/>
        <v>12869677.616320327</v>
      </c>
      <c r="Q779" s="35">
        <f t="shared" si="23"/>
        <v>14775336.755466226</v>
      </c>
      <c r="R779" s="35">
        <f t="shared" si="23"/>
        <v>15432455.049885329</v>
      </c>
      <c r="S779" s="35">
        <f t="shared" si="23"/>
        <v>15625572.91793463</v>
      </c>
      <c r="T779" s="35">
        <f t="shared" si="23"/>
        <v>20159911.470289309</v>
      </c>
      <c r="U779" s="35">
        <f t="shared" si="23"/>
        <v>13252655.470715441</v>
      </c>
      <c r="V779" s="35">
        <f t="shared" si="23"/>
        <v>11900985.985635877</v>
      </c>
      <c r="W779" s="35">
        <f t="shared" si="23"/>
        <v>157394281.64913303</v>
      </c>
      <c r="X779" s="14"/>
      <c r="Y779" s="35"/>
      <c r="Z779" s="35"/>
      <c r="AA779" s="14"/>
    </row>
    <row r="780" spans="1:27" x14ac:dyDescent="0.2">
      <c r="A780" s="13"/>
      <c r="B780" s="13"/>
      <c r="C780" s="13"/>
      <c r="D780" s="13"/>
      <c r="E780" s="15"/>
      <c r="F780" s="16"/>
      <c r="G780" s="16"/>
      <c r="H780" s="15"/>
      <c r="I780" s="107"/>
      <c r="J780" s="15"/>
      <c r="K780" s="36"/>
      <c r="L780" s="36"/>
      <c r="M780" s="36"/>
      <c r="N780" s="36"/>
      <c r="O780" s="36"/>
      <c r="P780" s="36"/>
    </row>
    <row r="781" spans="1:27" ht="15.75" x14ac:dyDescent="0.25">
      <c r="A781" s="53"/>
      <c r="B781" s="53"/>
      <c r="C781" s="120"/>
      <c r="D781" s="120"/>
      <c r="E781" s="47" t="s">
        <v>1249</v>
      </c>
      <c r="F781" s="1"/>
      <c r="G781" s="1"/>
      <c r="I781" s="2"/>
      <c r="J781" s="3"/>
      <c r="K781" s="3">
        <f>K779-'6-2022 Capital Sum'!G26</f>
        <v>0</v>
      </c>
      <c r="L781" s="3">
        <f>L779-'6-2022 Capital Sum'!H26</f>
        <v>0</v>
      </c>
      <c r="M781" s="3">
        <f>M779-'6-2022 Capital Sum'!I26</f>
        <v>0</v>
      </c>
      <c r="N781" s="3">
        <f>N779-'6-2022 Capital Sum'!J26</f>
        <v>0</v>
      </c>
      <c r="O781" s="3">
        <f>O779-'6-2022 Capital Sum'!K26</f>
        <v>0</v>
      </c>
      <c r="P781" s="3">
        <f>P779-'6-2022 Capital Sum'!L26</f>
        <v>0</v>
      </c>
      <c r="Q781" s="3">
        <f>Q779-'6-2022 Capital Sum'!M26</f>
        <v>0</v>
      </c>
      <c r="R781" s="3">
        <f>R779-'6-2022 Capital Sum'!N26</f>
        <v>0</v>
      </c>
      <c r="S781" s="3">
        <f>S779-'6-2022 Capital Sum'!O26</f>
        <v>0</v>
      </c>
      <c r="T781" s="3">
        <f>T779-'6-2022 Capital Sum'!P26</f>
        <v>0</v>
      </c>
      <c r="U781" s="3">
        <f>U779-'6-2022 Capital Sum'!Q26</f>
        <v>0</v>
      </c>
      <c r="V781" s="3">
        <f>V779-'6-2022 Capital Sum'!R26</f>
        <v>0</v>
      </c>
      <c r="W781" s="3">
        <f>W779-'6-2022 Capital Sum'!S26</f>
        <v>0</v>
      </c>
      <c r="X781" s="124"/>
      <c r="Y781" s="3"/>
      <c r="Z781" s="3"/>
    </row>
    <row r="782" spans="1:27" x14ac:dyDescent="0.2">
      <c r="B782" s="32"/>
      <c r="C782" s="32"/>
      <c r="D782" s="1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1"/>
    </row>
    <row r="783" spans="1:27" x14ac:dyDescent="0.2">
      <c r="K783" s="17"/>
      <c r="L783" s="17"/>
      <c r="M783" s="17"/>
      <c r="N783" s="17"/>
      <c r="O783" s="17"/>
      <c r="P783" s="17"/>
      <c r="Q783" s="39"/>
      <c r="R783" s="39"/>
      <c r="S783" s="39"/>
      <c r="T783" s="39"/>
      <c r="U783" s="39"/>
      <c r="V783" s="39"/>
      <c r="W783" s="39"/>
      <c r="X783" s="18"/>
    </row>
    <row r="784" spans="1:27" x14ac:dyDescent="0.2">
      <c r="A784" s="292"/>
      <c r="B784" s="292"/>
      <c r="C784" s="292"/>
      <c r="D784" s="121"/>
      <c r="E784" s="22"/>
      <c r="X784" s="18"/>
    </row>
    <row r="785" spans="1:24" ht="15.75" x14ac:dyDescent="0.25">
      <c r="A785" s="23"/>
      <c r="B785" s="23"/>
      <c r="C785" s="23"/>
      <c r="D785" s="23"/>
      <c r="E785" s="12"/>
      <c r="K785" s="17"/>
      <c r="L785" s="17"/>
      <c r="M785" s="17"/>
      <c r="N785" s="17"/>
      <c r="O785" s="17"/>
      <c r="P785" s="17"/>
      <c r="Q785" s="39"/>
      <c r="R785" s="39"/>
      <c r="S785" s="39"/>
      <c r="T785" s="39"/>
      <c r="U785" s="39"/>
      <c r="V785" s="39"/>
      <c r="W785" s="39"/>
      <c r="X785" s="18"/>
    </row>
    <row r="786" spans="1:24" x14ac:dyDescent="0.2">
      <c r="K786" s="17"/>
      <c r="L786" s="17"/>
      <c r="M786" s="17"/>
      <c r="N786" s="17"/>
      <c r="O786" s="17"/>
      <c r="P786" s="17"/>
      <c r="Q786" s="39"/>
      <c r="R786" s="39"/>
      <c r="S786" s="39"/>
      <c r="T786" s="39"/>
      <c r="U786" s="39"/>
      <c r="V786" s="39"/>
      <c r="W786" s="39"/>
      <c r="X786" s="18"/>
    </row>
    <row r="787" spans="1:24" x14ac:dyDescent="0.2">
      <c r="E787" s="24"/>
      <c r="K787" s="25"/>
      <c r="L787" s="25"/>
      <c r="M787" s="25"/>
      <c r="N787" s="25"/>
      <c r="O787" s="25"/>
      <c r="P787" s="25"/>
      <c r="Q787" s="40"/>
      <c r="R787" s="40"/>
      <c r="S787" s="40"/>
      <c r="T787" s="40"/>
      <c r="U787" s="40"/>
      <c r="V787" s="40"/>
      <c r="W787" s="40"/>
      <c r="X787" s="18"/>
    </row>
    <row r="788" spans="1:24" x14ac:dyDescent="0.2">
      <c r="K788" s="17"/>
      <c r="L788" s="17"/>
      <c r="M788" s="17"/>
      <c r="N788" s="17"/>
      <c r="O788" s="17"/>
      <c r="P788" s="17"/>
      <c r="Q788" s="39"/>
      <c r="R788" s="39"/>
      <c r="S788" s="19"/>
      <c r="T788" s="19"/>
      <c r="U788" s="39"/>
      <c r="V788" s="39"/>
      <c r="W788" s="39"/>
      <c r="X788" s="18"/>
    </row>
    <row r="789" spans="1:24" x14ac:dyDescent="0.2">
      <c r="K789" s="17"/>
      <c r="L789" s="17"/>
      <c r="M789" s="17"/>
      <c r="N789" s="17"/>
      <c r="O789" s="17"/>
      <c r="P789" s="17"/>
      <c r="Q789" s="39"/>
      <c r="R789" s="39"/>
      <c r="S789" s="39"/>
      <c r="T789" s="39"/>
      <c r="U789" s="39"/>
      <c r="V789" s="39"/>
      <c r="W789" s="39"/>
      <c r="X789" s="18"/>
    </row>
    <row r="790" spans="1:24" ht="15.75" x14ac:dyDescent="0.25">
      <c r="A790" s="291"/>
      <c r="B790" s="291"/>
      <c r="C790" s="291"/>
      <c r="D790" s="119"/>
      <c r="X790" s="18"/>
    </row>
    <row r="791" spans="1:24" x14ac:dyDescent="0.2">
      <c r="B791" s="24"/>
      <c r="C791" s="24"/>
      <c r="D791" s="24"/>
      <c r="X791" s="18"/>
    </row>
    <row r="792" spans="1:24" x14ac:dyDescent="0.2">
      <c r="B792" s="24"/>
      <c r="C792" s="24"/>
      <c r="D792" s="24"/>
      <c r="L792" s="26"/>
      <c r="X792" s="18"/>
    </row>
    <row r="793" spans="1:24" x14ac:dyDescent="0.2">
      <c r="L793" s="26"/>
      <c r="S793" s="41"/>
      <c r="T793" s="41"/>
      <c r="U793" s="41"/>
      <c r="V793" s="41"/>
    </row>
    <row r="794" spans="1:24" x14ac:dyDescent="0.2">
      <c r="S794" s="42"/>
      <c r="T794" s="43"/>
      <c r="U794" s="43"/>
      <c r="V794" s="30"/>
    </row>
    <row r="795" spans="1:24" x14ac:dyDescent="0.2">
      <c r="S795" s="42"/>
      <c r="T795" s="43"/>
      <c r="U795" s="43"/>
      <c r="V795" s="30"/>
    </row>
    <row r="797" spans="1:24" x14ac:dyDescent="0.2">
      <c r="S797" s="41"/>
      <c r="T797" s="41"/>
      <c r="U797" s="41"/>
      <c r="V797" s="41"/>
    </row>
    <row r="798" spans="1:24" x14ac:dyDescent="0.2">
      <c r="S798" s="42"/>
      <c r="T798" s="43"/>
      <c r="U798" s="43"/>
      <c r="V798" s="30"/>
    </row>
    <row r="799" spans="1:24" x14ac:dyDescent="0.2">
      <c r="S799" s="42"/>
      <c r="T799" s="43"/>
      <c r="U799" s="43"/>
      <c r="V799" s="30"/>
    </row>
    <row r="806" spans="11:19" x14ac:dyDescent="0.2">
      <c r="R806" s="26"/>
      <c r="S806" s="26"/>
    </row>
    <row r="807" spans="11:19" ht="15.75" x14ac:dyDescent="0.25">
      <c r="K807" s="3"/>
      <c r="R807" s="26"/>
      <c r="S807" s="26"/>
    </row>
    <row r="808" spans="11:19" x14ac:dyDescent="0.2">
      <c r="R808" s="26"/>
      <c r="S808" s="26"/>
    </row>
    <row r="809" spans="11:19" x14ac:dyDescent="0.2">
      <c r="R809" s="26"/>
      <c r="S809" s="26"/>
    </row>
    <row r="810" spans="11:19" x14ac:dyDescent="0.2">
      <c r="R810" s="31"/>
      <c r="S810" s="26"/>
    </row>
    <row r="811" spans="11:19" x14ac:dyDescent="0.2">
      <c r="O811" s="24"/>
      <c r="R811" s="31"/>
      <c r="S811" s="26"/>
    </row>
    <row r="812" spans="11:19" x14ac:dyDescent="0.2">
      <c r="O812" s="24"/>
      <c r="P812" s="31"/>
      <c r="R812" s="31"/>
      <c r="S812" s="26"/>
    </row>
    <row r="813" spans="11:19" x14ac:dyDescent="0.2">
      <c r="O813" s="24"/>
      <c r="P813" s="31"/>
      <c r="R813" s="31"/>
      <c r="S813" s="26"/>
    </row>
    <row r="814" spans="11:19" x14ac:dyDescent="0.2">
      <c r="O814" s="24"/>
      <c r="P814" s="31"/>
      <c r="R814" s="31"/>
      <c r="S814" s="26"/>
    </row>
    <row r="815" spans="11:19" x14ac:dyDescent="0.2">
      <c r="O815" s="24"/>
      <c r="P815" s="31"/>
      <c r="R815" s="31"/>
    </row>
    <row r="816" spans="11:19" x14ac:dyDescent="0.2">
      <c r="O816" s="24"/>
      <c r="P816" s="31"/>
    </row>
    <row r="817" spans="15:15" x14ac:dyDescent="0.2">
      <c r="O817" s="24"/>
    </row>
    <row r="818" spans="15:15" x14ac:dyDescent="0.2">
      <c r="O818" s="24"/>
    </row>
  </sheetData>
  <autoFilter ref="A709:W750" xr:uid="{029ACAB0-1AD3-41F6-847D-F241C5DAFD16}"/>
  <mergeCells count="9">
    <mergeCell ref="A784:C784"/>
    <mergeCell ref="A790:C790"/>
    <mergeCell ref="A2:W2"/>
    <mergeCell ref="A3:W3"/>
    <mergeCell ref="A4:W4"/>
    <mergeCell ref="A5:W5"/>
    <mergeCell ref="A7:W7"/>
    <mergeCell ref="A8:W8"/>
    <mergeCell ref="A9:W9"/>
  </mergeCells>
  <phoneticPr fontId="17" type="noConversion"/>
  <printOptions horizontalCentered="1" verticalCentered="1"/>
  <pageMargins left="0.75" right="0.75" top="1" bottom="0.75" header="0.5" footer="0.5"/>
  <pageSetup scale="30" orientation="landscape" r:id="rId1"/>
  <headerFooter alignWithMargins="0">
    <oddFooter>&amp;L&amp;Z&amp;F&amp;RVersion: 1/24/2020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73A9-B724-4AD4-AD67-EECA398344D6}">
  <sheetPr transitionEvaluation="1" transitionEntry="1">
    <tabColor theme="0" tint="-0.499984740745262"/>
    <pageSetUpPr fitToPage="1"/>
  </sheetPr>
  <dimension ref="A1:T64"/>
  <sheetViews>
    <sheetView view="pageBreakPreview" zoomScale="60" zoomScaleNormal="70" workbookViewId="0">
      <pane ySplit="12" topLeftCell="A13" activePane="bottomLeft" state="frozen"/>
      <selection pane="bottomLeft" activeCell="A2" sqref="A2:S2"/>
    </sheetView>
  </sheetViews>
  <sheetFormatPr defaultColWidth="9.77734375" defaultRowHeight="15" x14ac:dyDescent="0.2"/>
  <cols>
    <col min="1" max="1" width="4.44140625" style="53" customWidth="1"/>
    <col min="2" max="2" width="8.5546875" style="53" customWidth="1"/>
    <col min="3" max="3" width="13" style="1" customWidth="1"/>
    <col min="4" max="4" width="25.6640625" style="1" customWidth="1"/>
    <col min="5" max="5" width="13.77734375" style="1" customWidth="1"/>
    <col min="6" max="6" width="3.77734375" style="2" customWidth="1"/>
    <col min="7" max="7" width="11" style="1" bestFit="1" customWidth="1"/>
    <col min="8" max="8" width="11.109375" style="1" customWidth="1"/>
    <col min="9" max="18" width="11.77734375" style="1" customWidth="1"/>
    <col min="19" max="19" width="12.77734375" style="1" customWidth="1"/>
    <col min="20" max="20" width="7.109375" style="1" customWidth="1"/>
    <col min="21" max="22" width="9.77734375" style="1" customWidth="1"/>
    <col min="23" max="29" width="12.77734375" style="1" customWidth="1"/>
    <col min="30" max="16384" width="9.77734375" style="1"/>
  </cols>
  <sheetData>
    <row r="1" spans="1:20" x14ac:dyDescent="0.2">
      <c r="A1" s="99" t="s">
        <v>2826</v>
      </c>
      <c r="B1" s="100"/>
      <c r="C1" s="101"/>
      <c r="D1" s="101"/>
    </row>
    <row r="2" spans="1:20" ht="15.75" x14ac:dyDescent="0.25">
      <c r="A2" s="290" t="s">
        <v>57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20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20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1:20" s="3" customFormat="1" ht="15.75" x14ac:dyDescent="0.25">
      <c r="A5" s="290" t="s">
        <v>2577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20" ht="15.75" x14ac:dyDescent="0.25">
      <c r="A6" s="52" t="s">
        <v>0</v>
      </c>
      <c r="B6" s="52"/>
      <c r="C6" s="4"/>
      <c r="D6" s="5"/>
      <c r="E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15.75" x14ac:dyDescent="0.25">
      <c r="A7" s="290" t="s">
        <v>1272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</row>
    <row r="8" spans="1:20" x14ac:dyDescent="0.2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</row>
    <row r="9" spans="1:20" ht="15.75" x14ac:dyDescent="0.25">
      <c r="A9" s="293" t="s">
        <v>53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</row>
    <row r="10" spans="1:20" x14ac:dyDescent="0.2">
      <c r="C10" s="5"/>
      <c r="D10" s="5"/>
      <c r="E10" s="5"/>
      <c r="F10" s="6"/>
      <c r="G10" s="5"/>
      <c r="H10" s="5"/>
      <c r="I10" s="5"/>
      <c r="J10" s="5"/>
      <c r="S10" s="265" t="s">
        <v>2</v>
      </c>
    </row>
    <row r="11" spans="1:20" ht="15" customHeight="1" x14ac:dyDescent="0.2">
      <c r="F11" s="6"/>
      <c r="G11" s="8" t="s">
        <v>3</v>
      </c>
      <c r="H11" s="8" t="s">
        <v>3</v>
      </c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  <c r="N11" s="8" t="s">
        <v>3</v>
      </c>
      <c r="O11" s="8" t="s">
        <v>3</v>
      </c>
      <c r="P11" s="8" t="s">
        <v>3</v>
      </c>
      <c r="Q11" s="8" t="s">
        <v>3</v>
      </c>
      <c r="R11" s="8" t="s">
        <v>3</v>
      </c>
      <c r="S11" s="265" t="s">
        <v>4</v>
      </c>
    </row>
    <row r="12" spans="1:20" ht="15.75" thickBot="1" x14ac:dyDescent="0.25">
      <c r="A12" s="59" t="s">
        <v>5</v>
      </c>
      <c r="B12" s="59" t="s">
        <v>54</v>
      </c>
      <c r="C12" s="57" t="s">
        <v>35</v>
      </c>
      <c r="D12" s="57" t="s">
        <v>34</v>
      </c>
      <c r="E12" s="57" t="s">
        <v>38</v>
      </c>
      <c r="F12" s="9"/>
      <c r="G12" s="10" t="s">
        <v>6</v>
      </c>
      <c r="H12" s="10" t="s">
        <v>7</v>
      </c>
      <c r="I12" s="10" t="s">
        <v>8</v>
      </c>
      <c r="J12" s="10" t="s">
        <v>9</v>
      </c>
      <c r="K12" s="10" t="s">
        <v>10</v>
      </c>
      <c r="L12" s="10" t="s">
        <v>11</v>
      </c>
      <c r="M12" s="10" t="s">
        <v>12</v>
      </c>
      <c r="N12" s="10" t="s">
        <v>13</v>
      </c>
      <c r="O12" s="10" t="s">
        <v>14</v>
      </c>
      <c r="P12" s="10" t="s">
        <v>15</v>
      </c>
      <c r="Q12" s="10" t="s">
        <v>16</v>
      </c>
      <c r="R12" s="10" t="s">
        <v>17</v>
      </c>
      <c r="S12" s="10" t="s">
        <v>18</v>
      </c>
      <c r="T12" s="84"/>
    </row>
    <row r="13" spans="1:20" ht="15.75" x14ac:dyDescent="0.25">
      <c r="A13" s="85"/>
      <c r="B13" s="85"/>
      <c r="C13" s="83"/>
      <c r="S13" s="3"/>
    </row>
    <row r="14" spans="1:20" s="36" customFormat="1" ht="15.75" x14ac:dyDescent="0.25">
      <c r="A14" s="87" t="s">
        <v>41</v>
      </c>
      <c r="B14" s="3" t="s">
        <v>30</v>
      </c>
      <c r="F14" s="93"/>
      <c r="G14" s="124">
        <f t="shared" ref="G14:R14" si="0">SUM(G15:G15)</f>
        <v>8637296.5674758628</v>
      </c>
      <c r="H14" s="124">
        <f t="shared" si="0"/>
        <v>8884296.5674758628</v>
      </c>
      <c r="I14" s="124">
        <f t="shared" si="0"/>
        <v>8766796.5674758628</v>
      </c>
      <c r="J14" s="124">
        <f t="shared" si="0"/>
        <v>8711681.3396676853</v>
      </c>
      <c r="K14" s="124">
        <f t="shared" si="0"/>
        <v>9123646.1529502496</v>
      </c>
      <c r="L14" s="124">
        <f t="shared" si="0"/>
        <v>9198193.2013912089</v>
      </c>
      <c r="M14" s="124">
        <f t="shared" si="0"/>
        <v>9060148.0037444625</v>
      </c>
      <c r="N14" s="124">
        <f t="shared" si="0"/>
        <v>9179757.363169916</v>
      </c>
      <c r="O14" s="124">
        <f t="shared" si="0"/>
        <v>9388768.9671254084</v>
      </c>
      <c r="P14" s="124">
        <f t="shared" si="0"/>
        <v>9151660.0782365184</v>
      </c>
      <c r="Q14" s="124">
        <f t="shared" si="0"/>
        <v>7589577.8230347764</v>
      </c>
      <c r="R14" s="124">
        <f t="shared" si="0"/>
        <v>6850905.0817820942</v>
      </c>
      <c r="S14" s="124">
        <f t="shared" ref="S14:S17" si="1">SUM(G14:R14)</f>
        <v>104542727.71352991</v>
      </c>
    </row>
    <row r="15" spans="1:20" x14ac:dyDescent="0.2">
      <c r="A15" s="85" t="s">
        <v>49</v>
      </c>
      <c r="B15" s="95"/>
      <c r="C15" s="58" t="s">
        <v>1273</v>
      </c>
      <c r="D15" s="58" t="s">
        <v>30</v>
      </c>
      <c r="E15" s="58" t="s">
        <v>1248</v>
      </c>
      <c r="F15" s="62"/>
      <c r="G15" s="271">
        <f>'9-2023 Capital Detail'!K14</f>
        <v>8637296.5674758628</v>
      </c>
      <c r="H15" s="271">
        <f>'9-2023 Capital Detail'!L14</f>
        <v>8884296.5674758628</v>
      </c>
      <c r="I15" s="271">
        <f>'9-2023 Capital Detail'!M14</f>
        <v>8766796.5674758628</v>
      </c>
      <c r="J15" s="271">
        <f>'9-2023 Capital Detail'!N14</f>
        <v>8711681.3396676853</v>
      </c>
      <c r="K15" s="271">
        <f>'9-2023 Capital Detail'!O14</f>
        <v>9123646.1529502496</v>
      </c>
      <c r="L15" s="271">
        <f>'9-2023 Capital Detail'!P14</f>
        <v>9198193.2013912089</v>
      </c>
      <c r="M15" s="271">
        <f>'9-2023 Capital Detail'!Q14</f>
        <v>9060148.0037444625</v>
      </c>
      <c r="N15" s="271">
        <f>'9-2023 Capital Detail'!R14</f>
        <v>9179757.363169916</v>
      </c>
      <c r="O15" s="271">
        <f>'9-2023 Capital Detail'!S14</f>
        <v>9388768.9671254084</v>
      </c>
      <c r="P15" s="271">
        <f>'9-2023 Capital Detail'!T14</f>
        <v>9151660.0782365184</v>
      </c>
      <c r="Q15" s="271">
        <f>'9-2023 Capital Detail'!U14</f>
        <v>7589577.8230347764</v>
      </c>
      <c r="R15" s="271">
        <f>'9-2023 Capital Detail'!V14</f>
        <v>6850905.0817820942</v>
      </c>
      <c r="S15" s="272">
        <f t="shared" si="1"/>
        <v>104542727.71352991</v>
      </c>
      <c r="T15" s="36"/>
    </row>
    <row r="16" spans="1:20" ht="15.75" x14ac:dyDescent="0.25">
      <c r="A16" s="87" t="s">
        <v>42</v>
      </c>
      <c r="B16" s="3" t="s">
        <v>22</v>
      </c>
      <c r="C16" s="83"/>
      <c r="E16" s="3"/>
      <c r="F16" s="36"/>
      <c r="G16" s="124">
        <f t="shared" ref="G16:R16" si="2">SUM(G17:G17)</f>
        <v>1392937.3</v>
      </c>
      <c r="H16" s="124">
        <f t="shared" si="2"/>
        <v>1591413.4000000001</v>
      </c>
      <c r="I16" s="124">
        <f t="shared" si="2"/>
        <v>1293302.5999999999</v>
      </c>
      <c r="J16" s="124">
        <f t="shared" si="2"/>
        <v>1656018.6</v>
      </c>
      <c r="K16" s="124">
        <f t="shared" si="2"/>
        <v>1588061.4</v>
      </c>
      <c r="L16" s="124">
        <f t="shared" si="2"/>
        <v>1533177.9</v>
      </c>
      <c r="M16" s="124">
        <f t="shared" si="2"/>
        <v>1445318.4000000001</v>
      </c>
      <c r="N16" s="124">
        <f t="shared" si="2"/>
        <v>1251344.3999999999</v>
      </c>
      <c r="O16" s="124">
        <f t="shared" si="2"/>
        <v>1498077.5999999999</v>
      </c>
      <c r="P16" s="124">
        <f t="shared" si="2"/>
        <v>1591531.2000000002</v>
      </c>
      <c r="Q16" s="124">
        <f t="shared" si="2"/>
        <v>1694428.4</v>
      </c>
      <c r="R16" s="124">
        <f t="shared" si="2"/>
        <v>928175.99999999988</v>
      </c>
      <c r="S16" s="124">
        <f t="shared" si="1"/>
        <v>17463787.199999999</v>
      </c>
      <c r="T16" s="36"/>
    </row>
    <row r="17" spans="1:20" x14ac:dyDescent="0.2">
      <c r="A17" s="85" t="s">
        <v>49</v>
      </c>
      <c r="B17" s="95"/>
      <c r="C17" s="58" t="s">
        <v>1248</v>
      </c>
      <c r="D17" s="58" t="s">
        <v>1248</v>
      </c>
      <c r="E17" s="58" t="s">
        <v>1248</v>
      </c>
      <c r="F17" s="62"/>
      <c r="G17" s="271">
        <f>'9-2023 Capital Detail'!K415</f>
        <v>1392937.3</v>
      </c>
      <c r="H17" s="271">
        <f>'9-2023 Capital Detail'!L415</f>
        <v>1591413.4000000001</v>
      </c>
      <c r="I17" s="271">
        <f>'9-2023 Capital Detail'!M415</f>
        <v>1293302.5999999999</v>
      </c>
      <c r="J17" s="271">
        <f>'9-2023 Capital Detail'!N415</f>
        <v>1656018.6</v>
      </c>
      <c r="K17" s="271">
        <f>'9-2023 Capital Detail'!O415</f>
        <v>1588061.4</v>
      </c>
      <c r="L17" s="271">
        <f>'9-2023 Capital Detail'!P415</f>
        <v>1533177.9</v>
      </c>
      <c r="M17" s="271">
        <f>'9-2023 Capital Detail'!Q415</f>
        <v>1445318.4000000001</v>
      </c>
      <c r="N17" s="271">
        <f>'9-2023 Capital Detail'!R415</f>
        <v>1251344.3999999999</v>
      </c>
      <c r="O17" s="271">
        <f>'9-2023 Capital Detail'!S415</f>
        <v>1498077.5999999999</v>
      </c>
      <c r="P17" s="271">
        <f>'9-2023 Capital Detail'!T415</f>
        <v>1591531.2000000002</v>
      </c>
      <c r="Q17" s="271">
        <f>'9-2023 Capital Detail'!U415</f>
        <v>1694428.4</v>
      </c>
      <c r="R17" s="271">
        <f>'9-2023 Capital Detail'!V415</f>
        <v>928175.99999999988</v>
      </c>
      <c r="S17" s="272">
        <f t="shared" si="1"/>
        <v>17463787.199999999</v>
      </c>
      <c r="T17" s="36"/>
    </row>
    <row r="18" spans="1:20" ht="15.75" x14ac:dyDescent="0.25">
      <c r="A18" s="87" t="s">
        <v>44</v>
      </c>
      <c r="B18" s="3" t="s">
        <v>1274</v>
      </c>
      <c r="C18" s="83"/>
      <c r="E18" s="3"/>
      <c r="F18" s="36"/>
      <c r="G18" s="124">
        <f>G19</f>
        <v>50000</v>
      </c>
      <c r="H18" s="124">
        <f t="shared" ref="H18:S18" si="3">H19</f>
        <v>50000</v>
      </c>
      <c r="I18" s="124">
        <f t="shared" si="3"/>
        <v>0</v>
      </c>
      <c r="J18" s="124">
        <f t="shared" si="3"/>
        <v>0</v>
      </c>
      <c r="K18" s="124">
        <f t="shared" si="3"/>
        <v>0</v>
      </c>
      <c r="L18" s="124">
        <f t="shared" si="3"/>
        <v>0</v>
      </c>
      <c r="M18" s="124">
        <f t="shared" si="3"/>
        <v>0</v>
      </c>
      <c r="N18" s="124">
        <f t="shared" si="3"/>
        <v>0</v>
      </c>
      <c r="O18" s="124">
        <f t="shared" si="3"/>
        <v>0</v>
      </c>
      <c r="P18" s="124">
        <f t="shared" si="3"/>
        <v>300000</v>
      </c>
      <c r="Q18" s="124">
        <f t="shared" si="3"/>
        <v>300000</v>
      </c>
      <c r="R18" s="124">
        <f t="shared" si="3"/>
        <v>0</v>
      </c>
      <c r="S18" s="124">
        <f t="shared" si="3"/>
        <v>700000</v>
      </c>
      <c r="T18" s="36"/>
    </row>
    <row r="19" spans="1:20" s="3" customFormat="1" ht="15.75" x14ac:dyDescent="0.25">
      <c r="A19" s="85">
        <v>1</v>
      </c>
      <c r="B19" s="95"/>
      <c r="C19" s="105" t="s">
        <v>1248</v>
      </c>
      <c r="D19" s="111" t="s">
        <v>1248</v>
      </c>
      <c r="E19" s="58" t="s">
        <v>1248</v>
      </c>
      <c r="F19" s="51"/>
      <c r="G19" s="271">
        <f>'9-2023 Capital Detail'!K443</f>
        <v>50000</v>
      </c>
      <c r="H19" s="271">
        <f>'9-2023 Capital Detail'!L443</f>
        <v>50000</v>
      </c>
      <c r="I19" s="271">
        <f>'9-2023 Capital Detail'!M443</f>
        <v>0</v>
      </c>
      <c r="J19" s="271">
        <f>'9-2023 Capital Detail'!N443</f>
        <v>0</v>
      </c>
      <c r="K19" s="271">
        <f>'9-2023 Capital Detail'!O443</f>
        <v>0</v>
      </c>
      <c r="L19" s="271">
        <f>'9-2023 Capital Detail'!P443</f>
        <v>0</v>
      </c>
      <c r="M19" s="271">
        <f>'9-2023 Capital Detail'!Q443</f>
        <v>0</v>
      </c>
      <c r="N19" s="271">
        <f>'9-2023 Capital Detail'!R443</f>
        <v>0</v>
      </c>
      <c r="O19" s="271">
        <f>'9-2023 Capital Detail'!S443</f>
        <v>0</v>
      </c>
      <c r="P19" s="271">
        <f>'9-2023 Capital Detail'!T443</f>
        <v>300000</v>
      </c>
      <c r="Q19" s="271">
        <f>'9-2023 Capital Detail'!U443</f>
        <v>300000</v>
      </c>
      <c r="R19" s="271">
        <f>'9-2023 Capital Detail'!V443</f>
        <v>0</v>
      </c>
      <c r="S19" s="272">
        <f>SUM(G19:R19)</f>
        <v>700000</v>
      </c>
      <c r="T19" s="35"/>
    </row>
    <row r="20" spans="1:20" ht="15.75" x14ac:dyDescent="0.25">
      <c r="A20" s="92" t="s">
        <v>43</v>
      </c>
      <c r="B20" s="3" t="s">
        <v>23</v>
      </c>
      <c r="C20" s="83"/>
      <c r="E20" s="3"/>
      <c r="F20" s="36"/>
      <c r="G20" s="124">
        <f t="shared" ref="G20:S20" si="4">G21</f>
        <v>1430000</v>
      </c>
      <c r="H20" s="124">
        <f t="shared" si="4"/>
        <v>2090000</v>
      </c>
      <c r="I20" s="124">
        <f t="shared" si="4"/>
        <v>2480000</v>
      </c>
      <c r="J20" s="124">
        <f t="shared" si="4"/>
        <v>2900000</v>
      </c>
      <c r="K20" s="124">
        <f t="shared" si="4"/>
        <v>2900000</v>
      </c>
      <c r="L20" s="124">
        <f t="shared" si="4"/>
        <v>2823479</v>
      </c>
      <c r="M20" s="124">
        <f t="shared" si="4"/>
        <v>2578792</v>
      </c>
      <c r="N20" s="124">
        <f t="shared" si="4"/>
        <v>2832333</v>
      </c>
      <c r="O20" s="124">
        <f t="shared" si="4"/>
        <v>3272190</v>
      </c>
      <c r="P20" s="124">
        <f t="shared" si="4"/>
        <v>2732832</v>
      </c>
      <c r="Q20" s="124">
        <f t="shared" si="4"/>
        <v>2645097</v>
      </c>
      <c r="R20" s="124">
        <f t="shared" si="4"/>
        <v>1430460</v>
      </c>
      <c r="S20" s="124">
        <f t="shared" si="4"/>
        <v>30115183</v>
      </c>
      <c r="T20" s="36"/>
    </row>
    <row r="21" spans="1:20" s="35" customFormat="1" ht="15.75" x14ac:dyDescent="0.25">
      <c r="A21" s="85">
        <v>1</v>
      </c>
      <c r="B21" s="95"/>
      <c r="C21" s="105" t="s">
        <v>1248</v>
      </c>
      <c r="D21" s="111" t="s">
        <v>1248</v>
      </c>
      <c r="E21" s="58" t="s">
        <v>1248</v>
      </c>
      <c r="F21" s="94"/>
      <c r="G21" s="271">
        <f>'9-2023 Capital Detail'!K446</f>
        <v>1430000</v>
      </c>
      <c r="H21" s="271">
        <f>'9-2023 Capital Detail'!L446</f>
        <v>2090000</v>
      </c>
      <c r="I21" s="271">
        <f>'9-2023 Capital Detail'!M446</f>
        <v>2480000</v>
      </c>
      <c r="J21" s="271">
        <f>'9-2023 Capital Detail'!N446</f>
        <v>2900000</v>
      </c>
      <c r="K21" s="271">
        <f>'9-2023 Capital Detail'!O446</f>
        <v>2900000</v>
      </c>
      <c r="L21" s="271">
        <f>'9-2023 Capital Detail'!P446</f>
        <v>2823479</v>
      </c>
      <c r="M21" s="271">
        <f>'9-2023 Capital Detail'!Q446</f>
        <v>2578792</v>
      </c>
      <c r="N21" s="271">
        <f>'9-2023 Capital Detail'!R446</f>
        <v>2832333</v>
      </c>
      <c r="O21" s="271">
        <f>'9-2023 Capital Detail'!S446</f>
        <v>3272190</v>
      </c>
      <c r="P21" s="271">
        <f>'9-2023 Capital Detail'!T446</f>
        <v>2732832</v>
      </c>
      <c r="Q21" s="271">
        <f>'9-2023 Capital Detail'!U446</f>
        <v>2645097</v>
      </c>
      <c r="R21" s="271">
        <f>'9-2023 Capital Detail'!V446</f>
        <v>1430460</v>
      </c>
      <c r="S21" s="272">
        <f>SUM(G21:R21)</f>
        <v>30115183</v>
      </c>
    </row>
    <row r="22" spans="1:20" s="36" customFormat="1" ht="15.75" x14ac:dyDescent="0.25">
      <c r="A22" s="87" t="s">
        <v>45</v>
      </c>
      <c r="B22" s="3" t="s">
        <v>1275</v>
      </c>
      <c r="C22" s="83"/>
      <c r="D22" s="1"/>
      <c r="E22" s="3"/>
      <c r="G22" s="124">
        <f>SUM(G23:G23)</f>
        <v>205557.76000000001</v>
      </c>
      <c r="H22" s="124">
        <f t="shared" ref="H22:R22" si="5">SUM(H23:H23)</f>
        <v>342955.66000000003</v>
      </c>
      <c r="I22" s="124">
        <f t="shared" si="5"/>
        <v>368667.30000000005</v>
      </c>
      <c r="J22" s="124">
        <f t="shared" si="5"/>
        <v>509692.4</v>
      </c>
      <c r="K22" s="124">
        <f t="shared" si="5"/>
        <v>404939.30000000005</v>
      </c>
      <c r="L22" s="124">
        <f t="shared" si="5"/>
        <v>267541.40000000002</v>
      </c>
      <c r="M22" s="124">
        <f t="shared" si="5"/>
        <v>230028.71333333335</v>
      </c>
      <c r="N22" s="124">
        <f t="shared" si="5"/>
        <v>137524.94666666668</v>
      </c>
      <c r="O22" s="124">
        <f t="shared" si="5"/>
        <v>137524.94666666668</v>
      </c>
      <c r="P22" s="124">
        <f t="shared" si="5"/>
        <v>176685.37333333335</v>
      </c>
      <c r="Q22" s="124">
        <f t="shared" si="5"/>
        <v>128164.04000000001</v>
      </c>
      <c r="R22" s="124">
        <f t="shared" si="5"/>
        <v>128164.04000000001</v>
      </c>
      <c r="S22" s="124">
        <f>SUM(G22:R22)</f>
        <v>3037445.8800000008</v>
      </c>
    </row>
    <row r="23" spans="1:20" s="3" customFormat="1" ht="15.75" x14ac:dyDescent="0.25">
      <c r="A23" s="85">
        <v>1</v>
      </c>
      <c r="B23" s="95"/>
      <c r="C23" s="105" t="s">
        <v>1248</v>
      </c>
      <c r="D23" s="111" t="s">
        <v>1248</v>
      </c>
      <c r="E23" s="58" t="s">
        <v>1248</v>
      </c>
      <c r="F23" s="51"/>
      <c r="G23" s="271">
        <f>'9-2023 Capital Detail'!K479</f>
        <v>205557.76000000001</v>
      </c>
      <c r="H23" s="271">
        <f>'9-2023 Capital Detail'!L479</f>
        <v>342955.66000000003</v>
      </c>
      <c r="I23" s="271">
        <f>'9-2023 Capital Detail'!M479</f>
        <v>368667.30000000005</v>
      </c>
      <c r="J23" s="271">
        <f>'9-2023 Capital Detail'!N479</f>
        <v>509692.4</v>
      </c>
      <c r="K23" s="271">
        <f>'9-2023 Capital Detail'!O479</f>
        <v>404939.30000000005</v>
      </c>
      <c r="L23" s="271">
        <f>'9-2023 Capital Detail'!P479</f>
        <v>267541.40000000002</v>
      </c>
      <c r="M23" s="271">
        <f>'9-2023 Capital Detail'!Q479</f>
        <v>230028.71333333335</v>
      </c>
      <c r="N23" s="271">
        <f>'9-2023 Capital Detail'!R479</f>
        <v>137524.94666666668</v>
      </c>
      <c r="O23" s="271">
        <f>'9-2023 Capital Detail'!S479</f>
        <v>137524.94666666668</v>
      </c>
      <c r="P23" s="271">
        <f>'9-2023 Capital Detail'!T479</f>
        <v>176685.37333333335</v>
      </c>
      <c r="Q23" s="271">
        <f>'9-2023 Capital Detail'!U479</f>
        <v>128164.04000000001</v>
      </c>
      <c r="R23" s="271">
        <f>'9-2023 Capital Detail'!V479</f>
        <v>128164.04000000001</v>
      </c>
      <c r="S23" s="272">
        <f>SUM(G23:R23)</f>
        <v>3037445.8800000008</v>
      </c>
      <c r="T23" s="61"/>
    </row>
    <row r="24" spans="1:20" ht="15.75" x14ac:dyDescent="0.25">
      <c r="A24" s="85"/>
      <c r="B24" s="85"/>
      <c r="C24" s="83"/>
      <c r="S24" s="3"/>
      <c r="T24" s="84"/>
    </row>
    <row r="25" spans="1:20" ht="15.75" x14ac:dyDescent="0.25">
      <c r="A25" s="55"/>
      <c r="B25" s="55"/>
      <c r="C25" s="13"/>
      <c r="S25" s="3"/>
      <c r="T25" s="84"/>
    </row>
    <row r="26" spans="1:20" ht="15.75" x14ac:dyDescent="0.25">
      <c r="A26" s="55"/>
      <c r="B26" s="55"/>
      <c r="C26" s="13"/>
      <c r="D26" s="47" t="s">
        <v>33</v>
      </c>
      <c r="E26" s="47"/>
      <c r="F26" s="3"/>
      <c r="G26" s="3">
        <f t="shared" ref="G26:S26" si="6">G18+G20+G22+G16+G14</f>
        <v>11715791.627475863</v>
      </c>
      <c r="H26" s="3">
        <f t="shared" si="6"/>
        <v>12958665.627475863</v>
      </c>
      <c r="I26" s="3">
        <f t="shared" si="6"/>
        <v>12908766.467475861</v>
      </c>
      <c r="J26" s="3">
        <f t="shared" si="6"/>
        <v>13777392.339667685</v>
      </c>
      <c r="K26" s="3">
        <f t="shared" si="6"/>
        <v>14016646.852950249</v>
      </c>
      <c r="L26" s="3">
        <f t="shared" si="6"/>
        <v>13822391.50139121</v>
      </c>
      <c r="M26" s="3">
        <f t="shared" si="6"/>
        <v>13314287.117077796</v>
      </c>
      <c r="N26" s="3">
        <f t="shared" si="6"/>
        <v>13400959.709836584</v>
      </c>
      <c r="O26" s="3">
        <f t="shared" si="6"/>
        <v>14296561.513792075</v>
      </c>
      <c r="P26" s="3">
        <f t="shared" si="6"/>
        <v>13952708.651569853</v>
      </c>
      <c r="Q26" s="3">
        <f t="shared" si="6"/>
        <v>12357267.263034776</v>
      </c>
      <c r="R26" s="3">
        <f t="shared" si="6"/>
        <v>9337705.1217820942</v>
      </c>
      <c r="S26" s="3">
        <f t="shared" si="6"/>
        <v>155859143.79352993</v>
      </c>
      <c r="T26" s="112">
        <f>SUM(S18,S20,S22,S16,S14)-S26</f>
        <v>0</v>
      </c>
    </row>
    <row r="27" spans="1:20" ht="15.75" x14ac:dyDescent="0.25">
      <c r="A27" s="55"/>
      <c r="B27" s="55"/>
      <c r="C27" s="1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46"/>
    </row>
    <row r="29" spans="1:20" x14ac:dyDescent="0.2">
      <c r="C29" s="22"/>
      <c r="D29" s="22"/>
      <c r="E29" s="22"/>
    </row>
    <row r="30" spans="1:20" x14ac:dyDescent="0.2">
      <c r="A30" s="114"/>
      <c r="B30" s="114"/>
      <c r="C30" s="12"/>
      <c r="D30" s="12"/>
      <c r="E30" s="12"/>
    </row>
    <row r="31" spans="1:20" ht="15.75" x14ac:dyDescent="0.25">
      <c r="A31" s="86"/>
      <c r="B31" s="86"/>
    </row>
    <row r="32" spans="1:20" x14ac:dyDescent="0.2">
      <c r="C32" s="113"/>
      <c r="E32" s="24"/>
    </row>
    <row r="36" spans="1:20" ht="15.75" x14ac:dyDescent="0.25">
      <c r="A36" s="291"/>
      <c r="B36" s="291"/>
      <c r="C36" s="291"/>
      <c r="T36" s="18"/>
    </row>
    <row r="37" spans="1:20" x14ac:dyDescent="0.2">
      <c r="C37" s="24"/>
      <c r="T37" s="18"/>
    </row>
    <row r="38" spans="1:20" x14ac:dyDescent="0.2">
      <c r="C38" s="24"/>
      <c r="H38" s="26"/>
      <c r="T38" s="18"/>
    </row>
    <row r="39" spans="1:20" x14ac:dyDescent="0.2">
      <c r="H39" s="26"/>
      <c r="O39" s="27"/>
      <c r="P39" s="27"/>
      <c r="Q39" s="27"/>
      <c r="R39" s="27"/>
    </row>
    <row r="40" spans="1:20" x14ac:dyDescent="0.2">
      <c r="O40" s="28"/>
      <c r="P40" s="29"/>
      <c r="Q40" s="29"/>
      <c r="R40" s="30"/>
    </row>
    <row r="41" spans="1:20" x14ac:dyDescent="0.2">
      <c r="O41" s="28"/>
      <c r="P41" s="29"/>
      <c r="Q41" s="29"/>
      <c r="R41" s="30"/>
    </row>
    <row r="43" spans="1:20" x14ac:dyDescent="0.2">
      <c r="O43" s="27"/>
      <c r="P43" s="27"/>
      <c r="Q43" s="27"/>
      <c r="R43" s="27"/>
    </row>
    <row r="44" spans="1:20" x14ac:dyDescent="0.2">
      <c r="O44" s="28"/>
      <c r="P44" s="29"/>
      <c r="Q44" s="29"/>
      <c r="R44" s="30"/>
    </row>
    <row r="45" spans="1:20" x14ac:dyDescent="0.2">
      <c r="O45" s="28"/>
      <c r="P45" s="29"/>
      <c r="Q45" s="29"/>
      <c r="R45" s="30"/>
    </row>
    <row r="52" spans="7:15" x14ac:dyDescent="0.2">
      <c r="N52" s="26"/>
      <c r="O52" s="26"/>
    </row>
    <row r="53" spans="7:15" ht="15.75" x14ac:dyDescent="0.25">
      <c r="G53" s="3"/>
      <c r="N53" s="26"/>
      <c r="O53" s="26"/>
    </row>
    <row r="54" spans="7:15" x14ac:dyDescent="0.2">
      <c r="N54" s="26"/>
      <c r="O54" s="26"/>
    </row>
    <row r="55" spans="7:15" x14ac:dyDescent="0.2">
      <c r="N55" s="26"/>
      <c r="O55" s="26"/>
    </row>
    <row r="56" spans="7:15" x14ac:dyDescent="0.2">
      <c r="N56" s="31"/>
      <c r="O56" s="26"/>
    </row>
    <row r="57" spans="7:15" x14ac:dyDescent="0.2">
      <c r="K57" s="24"/>
      <c r="N57" s="31"/>
      <c r="O57" s="26"/>
    </row>
    <row r="58" spans="7:15" x14ac:dyDescent="0.2">
      <c r="K58" s="24"/>
      <c r="L58" s="31"/>
      <c r="N58" s="31"/>
      <c r="O58" s="26"/>
    </row>
    <row r="59" spans="7:15" x14ac:dyDescent="0.2">
      <c r="K59" s="24"/>
      <c r="L59" s="31"/>
      <c r="N59" s="31"/>
      <c r="O59" s="26"/>
    </row>
    <row r="60" spans="7:15" x14ac:dyDescent="0.2">
      <c r="K60" s="24"/>
      <c r="L60" s="31"/>
      <c r="N60" s="31"/>
      <c r="O60" s="26"/>
    </row>
    <row r="61" spans="7:15" x14ac:dyDescent="0.2">
      <c r="K61" s="24"/>
      <c r="L61" s="31"/>
      <c r="N61" s="31"/>
    </row>
    <row r="62" spans="7:15" x14ac:dyDescent="0.2">
      <c r="K62" s="24"/>
      <c r="L62" s="31"/>
    </row>
    <row r="63" spans="7:15" x14ac:dyDescent="0.2">
      <c r="K63" s="24"/>
    </row>
    <row r="64" spans="7:15" x14ac:dyDescent="0.2">
      <c r="K64" s="24"/>
    </row>
  </sheetData>
  <mergeCells count="8">
    <mergeCell ref="A9:S9"/>
    <mergeCell ref="A36:C36"/>
    <mergeCell ref="A2:S2"/>
    <mergeCell ref="A3:S3"/>
    <mergeCell ref="A4:S4"/>
    <mergeCell ref="A5:S5"/>
    <mergeCell ref="A7:S7"/>
    <mergeCell ref="A8:S8"/>
  </mergeCells>
  <printOptions horizontalCentered="1" verticalCentered="1"/>
  <pageMargins left="0.75" right="0.75" top="1" bottom="0.75" header="0.5" footer="0.5"/>
  <pageSetup scale="44" orientation="landscape" r:id="rId1"/>
  <headerFooter alignWithMargins="0">
    <oddFooter>&amp;L&amp;Z&amp;F&amp;RVersion: 1/24/2020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001DE-5F51-438E-B48D-CA82357E1B4E}">
  <sheetPr transitionEvaluation="1" transitionEntry="1">
    <tabColor theme="9" tint="0.39997558519241921"/>
    <pageSetUpPr fitToPage="1"/>
  </sheetPr>
  <dimension ref="A2:AB545"/>
  <sheetViews>
    <sheetView zoomScale="60" zoomScaleNormal="60" zoomScaleSheetLayoutView="63" workbookViewId="0">
      <pane xSplit="10" ySplit="12" topLeftCell="K13" activePane="bottomRight" state="frozen"/>
      <selection pane="topRight"/>
      <selection pane="bottomLeft"/>
      <selection pane="bottomRight" activeCell="A2" sqref="A2:W2"/>
    </sheetView>
  </sheetViews>
  <sheetFormatPr defaultColWidth="9.77734375" defaultRowHeight="15" outlineLevelCol="1" x14ac:dyDescent="0.2"/>
  <cols>
    <col min="1" max="1" width="5.5546875" style="265" customWidth="1"/>
    <col min="2" max="2" width="9.5546875" style="1" customWidth="1"/>
    <col min="3" max="3" width="14.33203125" style="1" bestFit="1" customWidth="1"/>
    <col min="4" max="4" width="14.44140625" style="1" bestFit="1" customWidth="1"/>
    <col min="5" max="5" width="34.21875" style="1" bestFit="1" customWidth="1"/>
    <col min="6" max="6" width="14.33203125" style="2" bestFit="1" customWidth="1"/>
    <col min="7" max="7" width="14.44140625" style="2" bestFit="1" customWidth="1"/>
    <col min="8" max="8" width="34.21875" style="1" bestFit="1" customWidth="1"/>
    <col min="9" max="9" width="13.5546875" style="265" bestFit="1" customWidth="1"/>
    <col min="10" max="10" width="25.77734375" style="1" bestFit="1" customWidth="1"/>
    <col min="11" max="12" width="11" style="1" bestFit="1" customWidth="1" outlineLevel="1"/>
    <col min="13" max="16" width="11" style="1" customWidth="1" outlineLevel="1"/>
    <col min="17" max="19" width="11" style="36" customWidth="1" outlineLevel="1"/>
    <col min="20" max="21" width="11" style="36" bestFit="1" customWidth="1" outlineLevel="1"/>
    <col min="22" max="22" width="9.77734375" style="36" customWidth="1" outlineLevel="1"/>
    <col min="23" max="23" width="12.6640625" style="36" customWidth="1"/>
    <col min="24" max="24" width="8.88671875" style="1" customWidth="1"/>
    <col min="25" max="25" width="13.21875" style="1" customWidth="1"/>
    <col min="26" max="26" width="13" style="1" customWidth="1"/>
    <col min="27" max="29" width="9.77734375" style="1" customWidth="1"/>
    <col min="30" max="36" width="12.77734375" style="1" customWidth="1"/>
    <col min="37" max="16384" width="9.77734375" style="1"/>
  </cols>
  <sheetData>
    <row r="2" spans="1:28" ht="15.75" x14ac:dyDescent="0.25">
      <c r="A2" s="291" t="s">
        <v>57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70"/>
    </row>
    <row r="3" spans="1:28" x14ac:dyDescent="0.2">
      <c r="A3" s="289" t="s">
        <v>2573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71"/>
    </row>
    <row r="4" spans="1:28" x14ac:dyDescent="0.2">
      <c r="A4" s="289" t="s">
        <v>37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65"/>
    </row>
    <row r="5" spans="1:28" s="3" customFormat="1" ht="15.75" x14ac:dyDescent="0.25">
      <c r="A5" s="290" t="s">
        <v>2576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72"/>
    </row>
    <row r="6" spans="1:28" ht="15.75" x14ac:dyDescent="0.25">
      <c r="A6" s="266" t="s">
        <v>0</v>
      </c>
      <c r="B6" s="4"/>
      <c r="C6" s="4"/>
      <c r="D6" s="4"/>
      <c r="E6" s="5"/>
      <c r="H6" s="5"/>
      <c r="J6" s="5"/>
      <c r="K6" s="5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8" ht="15.75" x14ac:dyDescent="0.25">
      <c r="A7" s="290" t="s">
        <v>27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72"/>
    </row>
    <row r="8" spans="1:28" ht="15.75" x14ac:dyDescent="0.25">
      <c r="A8" s="289" t="s">
        <v>1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72"/>
    </row>
    <row r="9" spans="1:28" ht="15.75" x14ac:dyDescent="0.25">
      <c r="A9" s="293" t="s">
        <v>53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72"/>
    </row>
    <row r="10" spans="1:28" x14ac:dyDescent="0.2">
      <c r="B10" s="5"/>
      <c r="C10" s="5"/>
      <c r="D10" s="5"/>
      <c r="E10" s="5"/>
      <c r="F10" s="6"/>
      <c r="G10" s="6"/>
      <c r="I10" s="7"/>
      <c r="J10" s="7"/>
      <c r="K10" s="5"/>
      <c r="L10" s="5"/>
      <c r="M10" s="5"/>
      <c r="N10" s="5"/>
      <c r="W10" s="44" t="s">
        <v>2</v>
      </c>
      <c r="Y10" s="126"/>
      <c r="Z10" s="122"/>
    </row>
    <row r="11" spans="1:28" ht="15" customHeight="1" x14ac:dyDescent="0.2">
      <c r="C11" s="265" t="s">
        <v>1282</v>
      </c>
      <c r="D11" s="265" t="s">
        <v>20</v>
      </c>
      <c r="F11" s="265" t="s">
        <v>1282</v>
      </c>
      <c r="G11" s="265" t="s">
        <v>20</v>
      </c>
      <c r="H11" s="7"/>
      <c r="I11" s="7" t="s">
        <v>40</v>
      </c>
      <c r="J11" s="7"/>
      <c r="K11" s="37" t="s">
        <v>3</v>
      </c>
      <c r="L11" s="37" t="s">
        <v>3</v>
      </c>
      <c r="M11" s="37" t="s">
        <v>3</v>
      </c>
      <c r="N11" s="37" t="s">
        <v>3</v>
      </c>
      <c r="O11" s="37" t="s">
        <v>3</v>
      </c>
      <c r="P11" s="37" t="s">
        <v>3</v>
      </c>
      <c r="Q11" s="37" t="s">
        <v>3</v>
      </c>
      <c r="R11" s="37" t="s">
        <v>3</v>
      </c>
      <c r="S11" s="37" t="s">
        <v>3</v>
      </c>
      <c r="T11" s="37" t="s">
        <v>3</v>
      </c>
      <c r="U11" s="37" t="s">
        <v>3</v>
      </c>
      <c r="V11" s="37" t="s">
        <v>3</v>
      </c>
      <c r="W11" s="44" t="s">
        <v>4</v>
      </c>
      <c r="Y11" s="126"/>
      <c r="Z11" s="122"/>
    </row>
    <row r="12" spans="1:28" ht="19.899999999999999" customHeight="1" thickBot="1" x14ac:dyDescent="0.25">
      <c r="A12" s="59" t="s">
        <v>5</v>
      </c>
      <c r="B12" s="57" t="s">
        <v>54</v>
      </c>
      <c r="C12" s="57" t="s">
        <v>35</v>
      </c>
      <c r="D12" s="57" t="s">
        <v>35</v>
      </c>
      <c r="E12" s="57" t="s">
        <v>34</v>
      </c>
      <c r="F12" s="9" t="s">
        <v>38</v>
      </c>
      <c r="G12" s="9" t="s">
        <v>38</v>
      </c>
      <c r="H12" s="9" t="s">
        <v>39</v>
      </c>
      <c r="I12" s="9" t="s">
        <v>29</v>
      </c>
      <c r="J12" s="9" t="s">
        <v>28</v>
      </c>
      <c r="K12" s="10" t="s">
        <v>6</v>
      </c>
      <c r="L12" s="10" t="s">
        <v>7</v>
      </c>
      <c r="M12" s="10" t="s">
        <v>8</v>
      </c>
      <c r="N12" s="10" t="s">
        <v>9</v>
      </c>
      <c r="O12" s="10" t="s">
        <v>10</v>
      </c>
      <c r="P12" s="10" t="s">
        <v>11</v>
      </c>
      <c r="Q12" s="38" t="s">
        <v>12</v>
      </c>
      <c r="R12" s="38" t="s">
        <v>13</v>
      </c>
      <c r="S12" s="38" t="s">
        <v>14</v>
      </c>
      <c r="T12" s="38" t="s">
        <v>15</v>
      </c>
      <c r="U12" s="38" t="s">
        <v>16</v>
      </c>
      <c r="V12" s="38" t="s">
        <v>17</v>
      </c>
      <c r="W12" s="38" t="s">
        <v>18</v>
      </c>
      <c r="X12" s="84"/>
      <c r="Y12" s="125"/>
      <c r="Z12" s="125"/>
      <c r="AA12" s="84"/>
    </row>
    <row r="13" spans="1:28" x14ac:dyDescent="0.2">
      <c r="A13" s="76"/>
      <c r="B13" s="83"/>
      <c r="C13" s="83"/>
      <c r="D13" s="83"/>
      <c r="J13" s="15"/>
      <c r="K13" s="36"/>
      <c r="L13" s="36"/>
      <c r="M13" s="36"/>
      <c r="N13" s="36"/>
      <c r="O13" s="36"/>
      <c r="P13" s="36"/>
      <c r="Y13" s="122"/>
      <c r="Z13" s="122"/>
    </row>
    <row r="14" spans="1:28" ht="15.75" x14ac:dyDescent="0.25">
      <c r="A14" s="77" t="s">
        <v>41</v>
      </c>
      <c r="B14" s="3" t="s">
        <v>30</v>
      </c>
      <c r="F14" s="48"/>
      <c r="G14" s="48"/>
      <c r="H14" s="3"/>
      <c r="I14" s="106"/>
      <c r="J14" s="49"/>
      <c r="K14" s="35">
        <f t="shared" ref="K14:V14" si="0">SUM(K15:K413)</f>
        <v>8637296.5674758628</v>
      </c>
      <c r="L14" s="35">
        <f t="shared" si="0"/>
        <v>8884296.5674758628</v>
      </c>
      <c r="M14" s="35">
        <f t="shared" si="0"/>
        <v>8766796.5674758628</v>
      </c>
      <c r="N14" s="35">
        <f t="shared" si="0"/>
        <v>8711681.3396676853</v>
      </c>
      <c r="O14" s="35">
        <f t="shared" si="0"/>
        <v>9123646.1529502496</v>
      </c>
      <c r="P14" s="35">
        <f t="shared" si="0"/>
        <v>9198193.2013912089</v>
      </c>
      <c r="Q14" s="35">
        <f t="shared" si="0"/>
        <v>9060148.0037444625</v>
      </c>
      <c r="R14" s="35">
        <f t="shared" si="0"/>
        <v>9179757.363169916</v>
      </c>
      <c r="S14" s="35">
        <f t="shared" si="0"/>
        <v>9388768.9671254084</v>
      </c>
      <c r="T14" s="35">
        <f t="shared" si="0"/>
        <v>9151660.0782365184</v>
      </c>
      <c r="U14" s="35">
        <f t="shared" si="0"/>
        <v>7589577.8230347764</v>
      </c>
      <c r="V14" s="35">
        <f t="shared" si="0"/>
        <v>6850905.0817820942</v>
      </c>
      <c r="W14" s="35">
        <f>SUM(K14:V14)</f>
        <v>104542727.71352991</v>
      </c>
      <c r="X14" s="36"/>
      <c r="Y14" s="124"/>
      <c r="Z14" s="124"/>
    </row>
    <row r="15" spans="1:28" x14ac:dyDescent="0.2">
      <c r="A15" s="76"/>
      <c r="B15" s="24">
        <v>1</v>
      </c>
      <c r="C15" s="105" t="s">
        <v>3564</v>
      </c>
      <c r="D15" s="105" t="s">
        <v>3564</v>
      </c>
      <c r="E15" s="58" t="s">
        <v>3565</v>
      </c>
      <c r="F15" s="69" t="s">
        <v>3564</v>
      </c>
      <c r="G15" s="69" t="s">
        <v>3564</v>
      </c>
      <c r="H15" s="58" t="s">
        <v>3565</v>
      </c>
      <c r="I15" s="104" t="s">
        <v>2979</v>
      </c>
      <c r="J15" s="68" t="s">
        <v>1217</v>
      </c>
      <c r="K15" s="65">
        <v>6916.477272727273</v>
      </c>
      <c r="L15" s="65">
        <v>6916.477272727273</v>
      </c>
      <c r="M15" s="65">
        <v>6916.477272727273</v>
      </c>
      <c r="N15" s="65">
        <v>6916.477272727273</v>
      </c>
      <c r="O15" s="65">
        <v>6916.477272727273</v>
      </c>
      <c r="P15" s="65">
        <v>6916.477272727273</v>
      </c>
      <c r="Q15" s="65"/>
      <c r="R15" s="65"/>
      <c r="S15" s="65"/>
      <c r="T15" s="65"/>
      <c r="U15" s="65"/>
      <c r="V15" s="65"/>
      <c r="W15" s="67">
        <f t="shared" ref="W15:W78" si="1">SUM(K15:V15)</f>
        <v>41498.86363636364</v>
      </c>
      <c r="X15" s="36"/>
      <c r="Z15" s="122"/>
      <c r="AB15" s="131" t="e" vm="1">
        <f>VLOOKUP($E15,'[1]Distr. Lateral Undergrounding'!$C$5:$D$815,2,FALSE)</f>
        <v>#VALUE!</v>
      </c>
    </row>
    <row r="16" spans="1:28" x14ac:dyDescent="0.2">
      <c r="A16" s="76"/>
      <c r="B16" s="24">
        <v>2</v>
      </c>
      <c r="C16" s="105" t="s">
        <v>3566</v>
      </c>
      <c r="D16" s="105" t="s">
        <v>3566</v>
      </c>
      <c r="E16" s="58" t="s">
        <v>3567</v>
      </c>
      <c r="F16" s="69" t="s">
        <v>3566</v>
      </c>
      <c r="G16" s="69" t="s">
        <v>3566</v>
      </c>
      <c r="H16" s="58" t="s">
        <v>3567</v>
      </c>
      <c r="I16" s="104" t="s">
        <v>2979</v>
      </c>
      <c r="J16" s="68" t="s">
        <v>1217</v>
      </c>
      <c r="K16" s="65">
        <v>10831.660353535355</v>
      </c>
      <c r="L16" s="65">
        <v>10831.660353535355</v>
      </c>
      <c r="M16" s="65">
        <v>10831.660353535355</v>
      </c>
      <c r="N16" s="65">
        <v>10831.660353535355</v>
      </c>
      <c r="O16" s="65">
        <v>10831.660353535355</v>
      </c>
      <c r="P16" s="65">
        <v>10831.660353535355</v>
      </c>
      <c r="Q16" s="65"/>
      <c r="R16" s="65"/>
      <c r="S16" s="65"/>
      <c r="T16" s="65"/>
      <c r="U16" s="65"/>
      <c r="V16" s="65"/>
      <c r="W16" s="67">
        <f t="shared" si="1"/>
        <v>64989.962121212135</v>
      </c>
      <c r="X16" s="36"/>
      <c r="Z16" s="122"/>
      <c r="AB16" s="131" t="e" vm="1">
        <f>VLOOKUP($E16,'[1]Distr. Lateral Undergrounding'!$C$5:$D$815,2,FALSE)</f>
        <v>#VALUE!</v>
      </c>
    </row>
    <row r="17" spans="1:28" x14ac:dyDescent="0.2">
      <c r="A17" s="76"/>
      <c r="B17" s="24">
        <v>3</v>
      </c>
      <c r="C17" s="105" t="s">
        <v>3568</v>
      </c>
      <c r="D17" s="105" t="s">
        <v>3568</v>
      </c>
      <c r="E17" s="58" t="s">
        <v>3569</v>
      </c>
      <c r="F17" s="69" t="s">
        <v>3568</v>
      </c>
      <c r="G17" s="69" t="s">
        <v>3568</v>
      </c>
      <c r="H17" s="58" t="s">
        <v>3569</v>
      </c>
      <c r="I17" s="104" t="s">
        <v>2979</v>
      </c>
      <c r="J17" s="68" t="s">
        <v>1217</v>
      </c>
      <c r="K17" s="65">
        <v>3354.3876262626254</v>
      </c>
      <c r="L17" s="65">
        <v>3354.3876262626254</v>
      </c>
      <c r="M17" s="65">
        <v>3354.3876262626254</v>
      </c>
      <c r="N17" s="65">
        <v>3354.3876262626254</v>
      </c>
      <c r="O17" s="65">
        <v>3354.3876262626254</v>
      </c>
      <c r="P17" s="65">
        <v>3354.3876262626254</v>
      </c>
      <c r="Q17" s="65"/>
      <c r="R17" s="65"/>
      <c r="S17" s="65"/>
      <c r="T17" s="65"/>
      <c r="U17" s="65"/>
      <c r="V17" s="65"/>
      <c r="W17" s="67">
        <f t="shared" si="1"/>
        <v>20126.325757575753</v>
      </c>
      <c r="X17" s="36"/>
      <c r="Z17" s="122"/>
      <c r="AB17" s="131" t="e" vm="1">
        <f>VLOOKUP($E17,'[1]Distr. Lateral Undergrounding'!$C$5:$D$815,2,FALSE)</f>
        <v>#VALUE!</v>
      </c>
    </row>
    <row r="18" spans="1:28" x14ac:dyDescent="0.2">
      <c r="A18" s="76"/>
      <c r="B18" s="24">
        <v>4</v>
      </c>
      <c r="C18" s="105" t="s">
        <v>3570</v>
      </c>
      <c r="D18" s="105" t="s">
        <v>3570</v>
      </c>
      <c r="E18" s="58" t="s">
        <v>3571</v>
      </c>
      <c r="F18" s="69" t="s">
        <v>3570</v>
      </c>
      <c r="G18" s="69" t="s">
        <v>3570</v>
      </c>
      <c r="H18" s="58" t="s">
        <v>3571</v>
      </c>
      <c r="I18" s="104" t="s">
        <v>2979</v>
      </c>
      <c r="J18" s="68" t="s">
        <v>1217</v>
      </c>
      <c r="K18" s="65">
        <v>6397.2222222222217</v>
      </c>
      <c r="L18" s="65">
        <v>6397.2222222222217</v>
      </c>
      <c r="M18" s="65">
        <v>6397.2222222222217</v>
      </c>
      <c r="N18" s="65">
        <v>6397.2222222222217</v>
      </c>
      <c r="O18" s="65">
        <v>6397.2222222222217</v>
      </c>
      <c r="P18" s="65">
        <v>6397.2222222222217</v>
      </c>
      <c r="Q18" s="65"/>
      <c r="R18" s="65"/>
      <c r="S18" s="65"/>
      <c r="T18" s="65"/>
      <c r="U18" s="65"/>
      <c r="V18" s="65"/>
      <c r="W18" s="67">
        <f t="shared" si="1"/>
        <v>38383.333333333328</v>
      </c>
      <c r="X18" s="36"/>
      <c r="Z18" s="122"/>
      <c r="AB18" s="131" t="e" vm="1">
        <f>VLOOKUP($E18,'[1]Distr. Lateral Undergrounding'!$C$5:$D$815,2,FALSE)</f>
        <v>#VALUE!</v>
      </c>
    </row>
    <row r="19" spans="1:28" x14ac:dyDescent="0.2">
      <c r="A19" s="76"/>
      <c r="B19" s="24">
        <v>5</v>
      </c>
      <c r="C19" s="105" t="s">
        <v>3572</v>
      </c>
      <c r="D19" s="105" t="s">
        <v>3572</v>
      </c>
      <c r="E19" s="58" t="s">
        <v>3573</v>
      </c>
      <c r="F19" s="69" t="s">
        <v>3572</v>
      </c>
      <c r="G19" s="69" t="s">
        <v>3572</v>
      </c>
      <c r="H19" s="58" t="s">
        <v>3573</v>
      </c>
      <c r="I19" s="104" t="s">
        <v>2979</v>
      </c>
      <c r="J19" s="68" t="s">
        <v>1217</v>
      </c>
      <c r="K19" s="65">
        <v>4579.829545454545</v>
      </c>
      <c r="L19" s="65">
        <v>4579.829545454545</v>
      </c>
      <c r="M19" s="65">
        <v>4579.829545454545</v>
      </c>
      <c r="N19" s="65">
        <v>4579.829545454545</v>
      </c>
      <c r="O19" s="65">
        <v>4579.829545454545</v>
      </c>
      <c r="P19" s="65">
        <v>4579.829545454545</v>
      </c>
      <c r="Q19" s="65"/>
      <c r="R19" s="65"/>
      <c r="S19" s="65"/>
      <c r="T19" s="65"/>
      <c r="U19" s="65"/>
      <c r="V19" s="65"/>
      <c r="W19" s="67">
        <f t="shared" si="1"/>
        <v>27478.977272727268</v>
      </c>
      <c r="X19" s="36"/>
      <c r="Z19" s="122"/>
      <c r="AB19" s="131" t="e" vm="1">
        <f>VLOOKUP($E19,'[1]Distr. Lateral Undergrounding'!$C$5:$D$815,2,FALSE)</f>
        <v>#VALUE!</v>
      </c>
    </row>
    <row r="20" spans="1:28" x14ac:dyDescent="0.2">
      <c r="A20" s="76"/>
      <c r="B20" s="24">
        <v>6</v>
      </c>
      <c r="C20" s="105" t="s">
        <v>3574</v>
      </c>
      <c r="D20" s="105" t="s">
        <v>3574</v>
      </c>
      <c r="E20" s="58" t="s">
        <v>3575</v>
      </c>
      <c r="F20" s="69" t="s">
        <v>3574</v>
      </c>
      <c r="G20" s="69" t="s">
        <v>3574</v>
      </c>
      <c r="H20" s="58" t="s">
        <v>3575</v>
      </c>
      <c r="I20" s="104" t="s">
        <v>2979</v>
      </c>
      <c r="J20" s="68" t="s">
        <v>1217</v>
      </c>
      <c r="K20" s="65">
        <v>6885.3219696969709</v>
      </c>
      <c r="L20" s="65">
        <v>6885.3219696969709</v>
      </c>
      <c r="M20" s="65">
        <v>6885.3219696969709</v>
      </c>
      <c r="N20" s="65">
        <v>6885.3219696969709</v>
      </c>
      <c r="O20" s="65">
        <v>6885.3219696969709</v>
      </c>
      <c r="P20" s="65">
        <v>6885.3219696969709</v>
      </c>
      <c r="Q20" s="65"/>
      <c r="R20" s="65"/>
      <c r="S20" s="65"/>
      <c r="T20" s="65"/>
      <c r="U20" s="65"/>
      <c r="V20" s="65"/>
      <c r="W20" s="67">
        <f t="shared" si="1"/>
        <v>41311.931818181823</v>
      </c>
      <c r="X20" s="36"/>
      <c r="Z20" s="122"/>
      <c r="AB20" s="131" t="e" vm="1">
        <f>VLOOKUP($E20,'[1]Distr. Lateral Undergrounding'!$C$5:$D$815,2,FALSE)</f>
        <v>#VALUE!</v>
      </c>
    </row>
    <row r="21" spans="1:28" x14ac:dyDescent="0.2">
      <c r="A21" s="76"/>
      <c r="B21" s="24">
        <v>7</v>
      </c>
      <c r="C21" s="105" t="s">
        <v>3576</v>
      </c>
      <c r="D21" s="105" t="s">
        <v>3576</v>
      </c>
      <c r="E21" s="58" t="s">
        <v>3577</v>
      </c>
      <c r="F21" s="69" t="s">
        <v>3576</v>
      </c>
      <c r="G21" s="69" t="s">
        <v>3576</v>
      </c>
      <c r="H21" s="58" t="s">
        <v>3577</v>
      </c>
      <c r="I21" s="104" t="s">
        <v>2979</v>
      </c>
      <c r="J21" s="68" t="s">
        <v>1217</v>
      </c>
      <c r="K21" s="65">
        <v>13220.233585858587</v>
      </c>
      <c r="L21" s="65">
        <v>13220.233585858587</v>
      </c>
      <c r="M21" s="65">
        <v>13220.233585858587</v>
      </c>
      <c r="N21" s="65">
        <v>13220.233585858587</v>
      </c>
      <c r="O21" s="65">
        <v>13220.233585858587</v>
      </c>
      <c r="P21" s="65">
        <v>13220.233585858587</v>
      </c>
      <c r="Q21" s="65"/>
      <c r="R21" s="65"/>
      <c r="S21" s="65"/>
      <c r="T21" s="65"/>
      <c r="U21" s="65"/>
      <c r="V21" s="65"/>
      <c r="W21" s="67">
        <f t="shared" si="1"/>
        <v>79321.40151515152</v>
      </c>
      <c r="X21" s="36"/>
      <c r="Z21" s="122"/>
      <c r="AB21" s="131" t="e" vm="1">
        <f>VLOOKUP($E21,'[1]Distr. Lateral Undergrounding'!$C$5:$D$815,2,FALSE)</f>
        <v>#VALUE!</v>
      </c>
    </row>
    <row r="22" spans="1:28" x14ac:dyDescent="0.2">
      <c r="A22" s="76"/>
      <c r="B22" s="24">
        <v>8</v>
      </c>
      <c r="C22" s="105" t="s">
        <v>3578</v>
      </c>
      <c r="D22" s="105" t="s">
        <v>3578</v>
      </c>
      <c r="E22" s="58" t="s">
        <v>3579</v>
      </c>
      <c r="F22" s="69" t="s">
        <v>3578</v>
      </c>
      <c r="G22" s="69" t="s">
        <v>3578</v>
      </c>
      <c r="H22" s="58" t="s">
        <v>3579</v>
      </c>
      <c r="I22" s="104" t="s">
        <v>2979</v>
      </c>
      <c r="J22" s="68" t="s">
        <v>1217</v>
      </c>
      <c r="K22" s="65">
        <v>3011.6792929292919</v>
      </c>
      <c r="L22" s="65">
        <v>3011.6792929292919</v>
      </c>
      <c r="M22" s="65">
        <v>3011.6792929292919</v>
      </c>
      <c r="N22" s="65">
        <v>3011.6792929292919</v>
      </c>
      <c r="O22" s="65">
        <v>3011.6792929292919</v>
      </c>
      <c r="P22" s="65">
        <v>3011.6792929292919</v>
      </c>
      <c r="Q22" s="65"/>
      <c r="R22" s="65"/>
      <c r="S22" s="65"/>
      <c r="T22" s="65"/>
      <c r="U22" s="65"/>
      <c r="V22" s="65"/>
      <c r="W22" s="67">
        <f t="shared" si="1"/>
        <v>18070.075757575753</v>
      </c>
      <c r="X22" s="36"/>
      <c r="Z22" s="122"/>
      <c r="AB22" s="131" t="e" vm="1">
        <f>VLOOKUP($E22,'[1]Distr. Lateral Undergrounding'!$C$5:$D$815,2,FALSE)</f>
        <v>#VALUE!</v>
      </c>
    </row>
    <row r="23" spans="1:28" x14ac:dyDescent="0.2">
      <c r="A23" s="76"/>
      <c r="B23" s="24">
        <v>9</v>
      </c>
      <c r="C23" s="105" t="s">
        <v>3580</v>
      </c>
      <c r="D23" s="105" t="s">
        <v>3580</v>
      </c>
      <c r="E23" s="58" t="s">
        <v>3581</v>
      </c>
      <c r="F23" s="69" t="s">
        <v>3580</v>
      </c>
      <c r="G23" s="69" t="s">
        <v>3580</v>
      </c>
      <c r="H23" s="58" t="s">
        <v>3581</v>
      </c>
      <c r="I23" s="104" t="s">
        <v>2979</v>
      </c>
      <c r="J23" s="68" t="s">
        <v>1217</v>
      </c>
      <c r="K23" s="65">
        <v>4538.2891414141432</v>
      </c>
      <c r="L23" s="65">
        <v>4538.2891414141432</v>
      </c>
      <c r="M23" s="65">
        <v>4538.2891414141432</v>
      </c>
      <c r="N23" s="65">
        <v>4538.2891414141432</v>
      </c>
      <c r="O23" s="65">
        <v>4538.2891414141432</v>
      </c>
      <c r="P23" s="65">
        <v>4538.2891414141432</v>
      </c>
      <c r="Q23" s="65"/>
      <c r="R23" s="65"/>
      <c r="S23" s="65"/>
      <c r="T23" s="65"/>
      <c r="U23" s="65"/>
      <c r="V23" s="65"/>
      <c r="W23" s="67">
        <f t="shared" si="1"/>
        <v>27229.734848484855</v>
      </c>
      <c r="X23" s="36"/>
      <c r="Z23" s="122"/>
      <c r="AB23" s="131" t="e" vm="1">
        <f>VLOOKUP($E23,'[1]Distr. Lateral Undergrounding'!$C$5:$D$815,2,FALSE)</f>
        <v>#VALUE!</v>
      </c>
    </row>
    <row r="24" spans="1:28" x14ac:dyDescent="0.2">
      <c r="A24" s="76"/>
      <c r="B24" s="24">
        <v>10</v>
      </c>
      <c r="C24" s="105" t="s">
        <v>3582</v>
      </c>
      <c r="D24" s="105" t="s">
        <v>3582</v>
      </c>
      <c r="E24" s="58" t="s">
        <v>3583</v>
      </c>
      <c r="F24" s="69" t="s">
        <v>3582</v>
      </c>
      <c r="G24" s="69" t="s">
        <v>3582</v>
      </c>
      <c r="H24" s="58" t="s">
        <v>3583</v>
      </c>
      <c r="I24" s="104" t="s">
        <v>2979</v>
      </c>
      <c r="J24" s="68" t="s">
        <v>1217</v>
      </c>
      <c r="K24" s="65">
        <v>25381.186868686866</v>
      </c>
      <c r="L24" s="65">
        <v>25381.186868686866</v>
      </c>
      <c r="M24" s="65">
        <v>25381.186868686866</v>
      </c>
      <c r="N24" s="65">
        <v>25381.186868686866</v>
      </c>
      <c r="O24" s="65">
        <v>25381.186868686866</v>
      </c>
      <c r="P24" s="65">
        <v>25381.186868686866</v>
      </c>
      <c r="Q24" s="65"/>
      <c r="R24" s="65"/>
      <c r="S24" s="65"/>
      <c r="T24" s="65"/>
      <c r="U24" s="65"/>
      <c r="V24" s="65"/>
      <c r="W24" s="67">
        <f t="shared" si="1"/>
        <v>152287.12121212119</v>
      </c>
      <c r="X24" s="36"/>
      <c r="Z24" s="122"/>
      <c r="AB24" s="131" t="e" vm="1">
        <f>VLOOKUP($E24,'[1]Distr. Lateral Undergrounding'!$C$5:$D$815,2,FALSE)</f>
        <v>#VALUE!</v>
      </c>
    </row>
    <row r="25" spans="1:28" x14ac:dyDescent="0.2">
      <c r="A25" s="76"/>
      <c r="B25" s="24">
        <v>11</v>
      </c>
      <c r="C25" s="105" t="s">
        <v>3584</v>
      </c>
      <c r="D25" s="105" t="s">
        <v>3584</v>
      </c>
      <c r="E25" s="58" t="s">
        <v>3585</v>
      </c>
      <c r="F25" s="69" t="s">
        <v>3584</v>
      </c>
      <c r="G25" s="69" t="s">
        <v>3584</v>
      </c>
      <c r="H25" s="58" t="s">
        <v>3585</v>
      </c>
      <c r="I25" s="104" t="s">
        <v>2979</v>
      </c>
      <c r="J25" s="68" t="s">
        <v>1217</v>
      </c>
      <c r="K25" s="65">
        <v>21414.078282828286</v>
      </c>
      <c r="L25" s="65">
        <v>21414.078282828286</v>
      </c>
      <c r="M25" s="65">
        <v>21414.078282828286</v>
      </c>
      <c r="N25" s="65">
        <v>21414.078282828286</v>
      </c>
      <c r="O25" s="65">
        <v>21414.078282828286</v>
      </c>
      <c r="P25" s="65">
        <v>21414.078282828286</v>
      </c>
      <c r="Q25" s="65"/>
      <c r="R25" s="65"/>
      <c r="S25" s="65"/>
      <c r="T25" s="65"/>
      <c r="U25" s="65"/>
      <c r="V25" s="65"/>
      <c r="W25" s="67">
        <f t="shared" si="1"/>
        <v>128484.46969696971</v>
      </c>
      <c r="X25" s="36"/>
      <c r="Z25" s="122"/>
      <c r="AB25" s="131" t="e" vm="1">
        <f>VLOOKUP($E25,'[1]Distr. Lateral Undergrounding'!$C$5:$D$815,2,FALSE)</f>
        <v>#VALUE!</v>
      </c>
    </row>
    <row r="26" spans="1:28" x14ac:dyDescent="0.2">
      <c r="A26" s="76"/>
      <c r="B26" s="24">
        <v>12</v>
      </c>
      <c r="C26" s="105" t="s">
        <v>3586</v>
      </c>
      <c r="D26" s="105" t="s">
        <v>3586</v>
      </c>
      <c r="E26" s="58" t="s">
        <v>3587</v>
      </c>
      <c r="F26" s="69" t="s">
        <v>3586</v>
      </c>
      <c r="G26" s="69" t="s">
        <v>3586</v>
      </c>
      <c r="H26" s="58" t="s">
        <v>3587</v>
      </c>
      <c r="I26" s="104" t="s">
        <v>2979</v>
      </c>
      <c r="J26" s="68" t="s">
        <v>1217</v>
      </c>
      <c r="K26" s="65">
        <v>24882.702020202021</v>
      </c>
      <c r="L26" s="65">
        <v>24882.702020202021</v>
      </c>
      <c r="M26" s="65">
        <v>24882.702020202021</v>
      </c>
      <c r="N26" s="65">
        <v>24882.702020202021</v>
      </c>
      <c r="O26" s="65">
        <v>24882.702020202021</v>
      </c>
      <c r="P26" s="65">
        <v>24882.702020202021</v>
      </c>
      <c r="Q26" s="65"/>
      <c r="R26" s="65"/>
      <c r="S26" s="65"/>
      <c r="T26" s="65"/>
      <c r="U26" s="65"/>
      <c r="V26" s="65"/>
      <c r="W26" s="67">
        <f t="shared" si="1"/>
        <v>149296.21212121213</v>
      </c>
      <c r="X26" s="36"/>
      <c r="Z26" s="122"/>
      <c r="AB26" s="131" t="e" vm="1">
        <f>VLOOKUP($E26,'[1]Distr. Lateral Undergrounding'!$C$5:$D$815,2,FALSE)</f>
        <v>#VALUE!</v>
      </c>
    </row>
    <row r="27" spans="1:28" x14ac:dyDescent="0.2">
      <c r="A27" s="76"/>
      <c r="B27" s="24">
        <v>13</v>
      </c>
      <c r="C27" s="105" t="s">
        <v>3588</v>
      </c>
      <c r="D27" s="105" t="s">
        <v>3588</v>
      </c>
      <c r="E27" s="58" t="s">
        <v>3589</v>
      </c>
      <c r="F27" s="69" t="s">
        <v>3588</v>
      </c>
      <c r="G27" s="69" t="s">
        <v>3588</v>
      </c>
      <c r="H27" s="58" t="s">
        <v>3589</v>
      </c>
      <c r="I27" s="104" t="s">
        <v>2979</v>
      </c>
      <c r="J27" s="68" t="s">
        <v>1217</v>
      </c>
      <c r="K27" s="65">
        <v>4361.7424242424231</v>
      </c>
      <c r="L27" s="65">
        <v>4361.7424242424231</v>
      </c>
      <c r="M27" s="65">
        <v>4361.7424242424231</v>
      </c>
      <c r="N27" s="65">
        <v>4361.7424242424231</v>
      </c>
      <c r="O27" s="65">
        <v>4361.7424242424231</v>
      </c>
      <c r="P27" s="65">
        <v>4361.7424242424231</v>
      </c>
      <c r="Q27" s="65"/>
      <c r="R27" s="65"/>
      <c r="S27" s="65"/>
      <c r="T27" s="65"/>
      <c r="U27" s="65"/>
      <c r="V27" s="65"/>
      <c r="W27" s="67">
        <f t="shared" si="1"/>
        <v>26170.45454545454</v>
      </c>
      <c r="X27" s="36"/>
      <c r="Z27" s="122"/>
      <c r="AB27" s="131" t="e" vm="1">
        <f>VLOOKUP($E27,'[1]Distr. Lateral Undergrounding'!$C$5:$D$815,2,FALSE)</f>
        <v>#VALUE!</v>
      </c>
    </row>
    <row r="28" spans="1:28" x14ac:dyDescent="0.2">
      <c r="A28" s="76"/>
      <c r="B28" s="24">
        <v>14</v>
      </c>
      <c r="C28" s="105" t="s">
        <v>3590</v>
      </c>
      <c r="D28" s="105" t="s">
        <v>3590</v>
      </c>
      <c r="E28" s="58" t="s">
        <v>3591</v>
      </c>
      <c r="F28" s="69" t="s">
        <v>3590</v>
      </c>
      <c r="G28" s="69" t="s">
        <v>3590</v>
      </c>
      <c r="H28" s="58" t="s">
        <v>3591</v>
      </c>
      <c r="I28" s="104" t="s">
        <v>2979</v>
      </c>
      <c r="J28" s="68" t="s">
        <v>1217</v>
      </c>
      <c r="K28" s="65">
        <v>20728.661616161618</v>
      </c>
      <c r="L28" s="65">
        <v>20728.661616161618</v>
      </c>
      <c r="M28" s="65">
        <v>20728.661616161618</v>
      </c>
      <c r="N28" s="65">
        <v>20728.661616161618</v>
      </c>
      <c r="O28" s="65">
        <v>20728.661616161618</v>
      </c>
      <c r="P28" s="65">
        <v>20728.661616161618</v>
      </c>
      <c r="Q28" s="65"/>
      <c r="R28" s="65"/>
      <c r="S28" s="65"/>
      <c r="T28" s="65"/>
      <c r="U28" s="65"/>
      <c r="V28" s="65"/>
      <c r="W28" s="67">
        <f t="shared" si="1"/>
        <v>124371.9696969697</v>
      </c>
      <c r="X28" s="36"/>
      <c r="Z28" s="122"/>
      <c r="AB28" s="131" t="e" vm="1">
        <f>VLOOKUP($E28,'[1]Distr. Lateral Undergrounding'!$C$5:$D$815,2,FALSE)</f>
        <v>#VALUE!</v>
      </c>
    </row>
    <row r="29" spans="1:28" x14ac:dyDescent="0.2">
      <c r="A29" s="76"/>
      <c r="B29" s="24">
        <v>15</v>
      </c>
      <c r="C29" s="105" t="s">
        <v>3592</v>
      </c>
      <c r="D29" s="105" t="s">
        <v>3592</v>
      </c>
      <c r="E29" s="58" t="s">
        <v>3593</v>
      </c>
      <c r="F29" s="69" t="s">
        <v>3592</v>
      </c>
      <c r="G29" s="69" t="s">
        <v>3592</v>
      </c>
      <c r="H29" s="58" t="s">
        <v>3593</v>
      </c>
      <c r="I29" s="104" t="s">
        <v>2979</v>
      </c>
      <c r="J29" s="68" t="s">
        <v>1217</v>
      </c>
      <c r="K29" s="65">
        <v>11485.921717171712</v>
      </c>
      <c r="L29" s="65">
        <v>11485.921717171712</v>
      </c>
      <c r="M29" s="65">
        <v>11485.921717171712</v>
      </c>
      <c r="N29" s="65">
        <v>11485.921717171712</v>
      </c>
      <c r="O29" s="65">
        <v>11485.921717171712</v>
      </c>
      <c r="P29" s="65">
        <v>11485.921717171712</v>
      </c>
      <c r="Q29" s="65"/>
      <c r="R29" s="65"/>
      <c r="S29" s="65"/>
      <c r="T29" s="65"/>
      <c r="U29" s="65"/>
      <c r="V29" s="65"/>
      <c r="W29" s="67">
        <f t="shared" si="1"/>
        <v>68915.530303030275</v>
      </c>
      <c r="X29" s="36"/>
      <c r="Z29" s="122"/>
      <c r="AB29" s="131" t="e" vm="1">
        <f>VLOOKUP($E29,'[1]Distr. Lateral Undergrounding'!$C$5:$D$815,2,FALSE)</f>
        <v>#VALUE!</v>
      </c>
    </row>
    <row r="30" spans="1:28" x14ac:dyDescent="0.2">
      <c r="A30" s="76"/>
      <c r="B30" s="24">
        <v>16</v>
      </c>
      <c r="C30" s="105" t="s">
        <v>3594</v>
      </c>
      <c r="D30" s="105" t="s">
        <v>3594</v>
      </c>
      <c r="E30" s="58" t="s">
        <v>3595</v>
      </c>
      <c r="F30" s="69" t="s">
        <v>3594</v>
      </c>
      <c r="G30" s="69" t="s">
        <v>3594</v>
      </c>
      <c r="H30" s="58" t="s">
        <v>3595</v>
      </c>
      <c r="I30" s="104" t="s">
        <v>2971</v>
      </c>
      <c r="J30" s="68" t="s">
        <v>1217</v>
      </c>
      <c r="K30" s="65">
        <v>11859.785353535355</v>
      </c>
      <c r="L30" s="65">
        <v>11859.785353535355</v>
      </c>
      <c r="M30" s="65">
        <v>11859.785353535355</v>
      </c>
      <c r="N30" s="65">
        <v>11859.785353535355</v>
      </c>
      <c r="O30" s="65">
        <v>11859.785353535355</v>
      </c>
      <c r="P30" s="65">
        <v>11859.785353535355</v>
      </c>
      <c r="Q30" s="65"/>
      <c r="R30" s="65"/>
      <c r="S30" s="65"/>
      <c r="T30" s="65"/>
      <c r="U30" s="65"/>
      <c r="V30" s="65"/>
      <c r="W30" s="67">
        <f t="shared" si="1"/>
        <v>71158.712121212127</v>
      </c>
      <c r="X30" s="36"/>
      <c r="Z30" s="122"/>
      <c r="AB30" s="131" t="e" vm="1">
        <f>VLOOKUP($E30,'[1]Distr. Lateral Undergrounding'!$C$5:$D$815,2,FALSE)</f>
        <v>#VALUE!</v>
      </c>
    </row>
    <row r="31" spans="1:28" x14ac:dyDescent="0.2">
      <c r="A31" s="76"/>
      <c r="B31" s="24">
        <v>17</v>
      </c>
      <c r="C31" s="105" t="s">
        <v>3596</v>
      </c>
      <c r="D31" s="105" t="s">
        <v>3596</v>
      </c>
      <c r="E31" s="58" t="s">
        <v>3597</v>
      </c>
      <c r="F31" s="69" t="s">
        <v>3596</v>
      </c>
      <c r="G31" s="69" t="s">
        <v>3596</v>
      </c>
      <c r="H31" s="58" t="s">
        <v>3597</v>
      </c>
      <c r="I31" s="104" t="s">
        <v>2971</v>
      </c>
      <c r="J31" s="68" t="s">
        <v>1217</v>
      </c>
      <c r="K31" s="65">
        <v>9793.150252525249</v>
      </c>
      <c r="L31" s="65">
        <v>9793.150252525249</v>
      </c>
      <c r="M31" s="65">
        <v>9793.150252525249</v>
      </c>
      <c r="N31" s="65">
        <v>9793.150252525249</v>
      </c>
      <c r="O31" s="65">
        <v>9793.150252525249</v>
      </c>
      <c r="P31" s="65">
        <v>9793.150252525249</v>
      </c>
      <c r="Q31" s="65"/>
      <c r="R31" s="65"/>
      <c r="S31" s="65"/>
      <c r="T31" s="65"/>
      <c r="U31" s="65"/>
      <c r="V31" s="65"/>
      <c r="W31" s="67">
        <f t="shared" si="1"/>
        <v>58758.901515151498</v>
      </c>
      <c r="X31" s="36"/>
      <c r="Z31" s="122"/>
      <c r="AB31" s="131" t="e" vm="1">
        <f>VLOOKUP($E31,'[1]Distr. Lateral Undergrounding'!$C$5:$D$815,2,FALSE)</f>
        <v>#VALUE!</v>
      </c>
    </row>
    <row r="32" spans="1:28" x14ac:dyDescent="0.2">
      <c r="A32" s="76"/>
      <c r="B32" s="24">
        <v>18</v>
      </c>
      <c r="C32" s="105" t="s">
        <v>3598</v>
      </c>
      <c r="D32" s="105" t="s">
        <v>3598</v>
      </c>
      <c r="E32" s="58" t="s">
        <v>3599</v>
      </c>
      <c r="F32" s="69" t="s">
        <v>3598</v>
      </c>
      <c r="G32" s="69" t="s">
        <v>3598</v>
      </c>
      <c r="H32" s="58" t="s">
        <v>3599</v>
      </c>
      <c r="I32" s="104" t="s">
        <v>2971</v>
      </c>
      <c r="J32" s="68" t="s">
        <v>1217</v>
      </c>
      <c r="K32" s="65">
        <v>39577.619926879161</v>
      </c>
      <c r="L32" s="65">
        <v>39577.619926879161</v>
      </c>
      <c r="M32" s="65">
        <v>39577.619926879161</v>
      </c>
      <c r="N32" s="65">
        <v>39577.619926879161</v>
      </c>
      <c r="O32" s="65">
        <v>39577.619926879161</v>
      </c>
      <c r="P32" s="65">
        <v>39577.619926879161</v>
      </c>
      <c r="Q32" s="65"/>
      <c r="R32" s="65"/>
      <c r="S32" s="65"/>
      <c r="T32" s="65"/>
      <c r="U32" s="65"/>
      <c r="V32" s="65"/>
      <c r="W32" s="67">
        <f t="shared" si="1"/>
        <v>237465.71956127495</v>
      </c>
      <c r="X32" s="36"/>
      <c r="Z32" s="122"/>
      <c r="AB32" s="131" t="e" vm="1">
        <f>VLOOKUP($E32,'[1]Distr. Lateral Undergrounding'!$C$5:$D$815,2,FALSE)</f>
        <v>#VALUE!</v>
      </c>
    </row>
    <row r="33" spans="1:28" x14ac:dyDescent="0.2">
      <c r="A33" s="76"/>
      <c r="B33" s="24">
        <v>19</v>
      </c>
      <c r="C33" s="105" t="s">
        <v>3600</v>
      </c>
      <c r="D33" s="105" t="s">
        <v>3600</v>
      </c>
      <c r="E33" s="58" t="s">
        <v>3601</v>
      </c>
      <c r="F33" s="69" t="s">
        <v>3600</v>
      </c>
      <c r="G33" s="69" t="s">
        <v>3600</v>
      </c>
      <c r="H33" s="58" t="s">
        <v>3601</v>
      </c>
      <c r="I33" s="104" t="s">
        <v>2971</v>
      </c>
      <c r="J33" s="68" t="s">
        <v>1217</v>
      </c>
      <c r="K33" s="65">
        <v>3582.8598484848485</v>
      </c>
      <c r="L33" s="65">
        <v>3582.8598484848485</v>
      </c>
      <c r="M33" s="65">
        <v>3582.8598484848485</v>
      </c>
      <c r="N33" s="65">
        <v>3582.8598484848485</v>
      </c>
      <c r="O33" s="65">
        <v>3582.8598484848485</v>
      </c>
      <c r="P33" s="65">
        <v>3582.8598484848485</v>
      </c>
      <c r="Q33" s="65"/>
      <c r="R33" s="65"/>
      <c r="S33" s="65"/>
      <c r="T33" s="65"/>
      <c r="U33" s="65"/>
      <c r="V33" s="65"/>
      <c r="W33" s="67">
        <f t="shared" si="1"/>
        <v>21497.159090909092</v>
      </c>
      <c r="X33" s="36"/>
      <c r="Z33" s="122"/>
      <c r="AB33" s="131" t="e" vm="1">
        <f>VLOOKUP($E33,'[1]Distr. Lateral Undergrounding'!$C$5:$D$815,2,FALSE)</f>
        <v>#VALUE!</v>
      </c>
    </row>
    <row r="34" spans="1:28" x14ac:dyDescent="0.2">
      <c r="A34" s="76"/>
      <c r="B34" s="24">
        <v>20</v>
      </c>
      <c r="C34" s="105" t="s">
        <v>3602</v>
      </c>
      <c r="D34" s="105" t="s">
        <v>3602</v>
      </c>
      <c r="E34" s="58" t="s">
        <v>3603</v>
      </c>
      <c r="F34" s="69" t="s">
        <v>3602</v>
      </c>
      <c r="G34" s="69" t="s">
        <v>3602</v>
      </c>
      <c r="H34" s="58" t="s">
        <v>3603</v>
      </c>
      <c r="I34" s="104" t="s">
        <v>2971</v>
      </c>
      <c r="J34" s="68" t="s">
        <v>1217</v>
      </c>
      <c r="K34" s="65">
        <v>41956.374516888114</v>
      </c>
      <c r="L34" s="65">
        <v>41956.374516888114</v>
      </c>
      <c r="M34" s="65">
        <v>41956.374516888114</v>
      </c>
      <c r="N34" s="65">
        <v>41956.374516888114</v>
      </c>
      <c r="O34" s="65">
        <v>41956.374516888114</v>
      </c>
      <c r="P34" s="65">
        <v>41956.374516888114</v>
      </c>
      <c r="Q34" s="65"/>
      <c r="R34" s="65"/>
      <c r="S34" s="65"/>
      <c r="T34" s="65"/>
      <c r="U34" s="65"/>
      <c r="V34" s="65"/>
      <c r="W34" s="67">
        <f t="shared" si="1"/>
        <v>251738.24710132868</v>
      </c>
      <c r="X34" s="36"/>
      <c r="Z34" s="122"/>
      <c r="AB34" s="131" t="e" vm="1">
        <f>VLOOKUP($E34,'[1]Distr. Lateral Undergrounding'!$C$5:$D$815,2,FALSE)</f>
        <v>#VALUE!</v>
      </c>
    </row>
    <row r="35" spans="1:28" x14ac:dyDescent="0.2">
      <c r="A35" s="76"/>
      <c r="B35" s="24">
        <v>21</v>
      </c>
      <c r="C35" s="105" t="s">
        <v>3604</v>
      </c>
      <c r="D35" s="105" t="s">
        <v>3604</v>
      </c>
      <c r="E35" s="58" t="s">
        <v>3605</v>
      </c>
      <c r="F35" s="69" t="s">
        <v>3604</v>
      </c>
      <c r="G35" s="69" t="s">
        <v>3604</v>
      </c>
      <c r="H35" s="58" t="s">
        <v>3605</v>
      </c>
      <c r="I35" s="104" t="s">
        <v>2971</v>
      </c>
      <c r="J35" s="68" t="s">
        <v>1217</v>
      </c>
      <c r="K35" s="65">
        <v>21954.103522808335</v>
      </c>
      <c r="L35" s="65">
        <v>21954.103522808335</v>
      </c>
      <c r="M35" s="65">
        <v>21954.103522808335</v>
      </c>
      <c r="N35" s="65">
        <v>21954.103522808335</v>
      </c>
      <c r="O35" s="65">
        <v>21954.103522808335</v>
      </c>
      <c r="P35" s="65">
        <v>21954.103522808335</v>
      </c>
      <c r="Q35" s="65"/>
      <c r="R35" s="65"/>
      <c r="S35" s="65"/>
      <c r="T35" s="65"/>
      <c r="U35" s="65"/>
      <c r="V35" s="65"/>
      <c r="W35" s="67">
        <f t="shared" si="1"/>
        <v>131724.62113685001</v>
      </c>
      <c r="X35" s="36"/>
      <c r="Z35" s="122"/>
      <c r="AB35" s="131" t="e" vm="1">
        <f>VLOOKUP($E35,'[1]Distr. Lateral Undergrounding'!$C$5:$D$815,2,FALSE)</f>
        <v>#VALUE!</v>
      </c>
    </row>
    <row r="36" spans="1:28" x14ac:dyDescent="0.2">
      <c r="A36" s="76"/>
      <c r="B36" s="24">
        <v>22</v>
      </c>
      <c r="C36" s="105" t="s">
        <v>3606</v>
      </c>
      <c r="D36" s="105" t="s">
        <v>3606</v>
      </c>
      <c r="E36" s="58" t="s">
        <v>3607</v>
      </c>
      <c r="F36" s="69" t="s">
        <v>3606</v>
      </c>
      <c r="G36" s="69" t="s">
        <v>3606</v>
      </c>
      <c r="H36" s="58" t="s">
        <v>3607</v>
      </c>
      <c r="I36" s="104" t="s">
        <v>2971</v>
      </c>
      <c r="J36" s="68" t="s">
        <v>1217</v>
      </c>
      <c r="K36" s="65">
        <v>11517.077020202023</v>
      </c>
      <c r="L36" s="65">
        <v>11517.077020202023</v>
      </c>
      <c r="M36" s="65">
        <v>11517.077020202023</v>
      </c>
      <c r="N36" s="65">
        <v>11517.077020202023</v>
      </c>
      <c r="O36" s="65">
        <v>11517.077020202023</v>
      </c>
      <c r="P36" s="65">
        <v>11517.077020202023</v>
      </c>
      <c r="Q36" s="65"/>
      <c r="R36" s="65"/>
      <c r="S36" s="65"/>
      <c r="T36" s="65"/>
      <c r="U36" s="65"/>
      <c r="V36" s="65"/>
      <c r="W36" s="67">
        <f t="shared" si="1"/>
        <v>69102.462121212142</v>
      </c>
      <c r="X36" s="36"/>
      <c r="Z36" s="122"/>
      <c r="AB36" s="131" t="e" vm="1">
        <f>VLOOKUP($E36,'[1]Distr. Lateral Undergrounding'!$C$5:$D$815,2,FALSE)</f>
        <v>#VALUE!</v>
      </c>
    </row>
    <row r="37" spans="1:28" x14ac:dyDescent="0.2">
      <c r="A37" s="76"/>
      <c r="B37" s="24">
        <v>23</v>
      </c>
      <c r="C37" s="105" t="s">
        <v>3608</v>
      </c>
      <c r="D37" s="105" t="s">
        <v>3608</v>
      </c>
      <c r="E37" s="58" t="s">
        <v>3609</v>
      </c>
      <c r="F37" s="69" t="s">
        <v>3608</v>
      </c>
      <c r="G37" s="69" t="s">
        <v>3608</v>
      </c>
      <c r="H37" s="58" t="s">
        <v>3609</v>
      </c>
      <c r="I37" s="104" t="s">
        <v>2971</v>
      </c>
      <c r="J37" s="68" t="s">
        <v>1217</v>
      </c>
      <c r="K37" s="65">
        <v>37749.84217171718</v>
      </c>
      <c r="L37" s="65">
        <v>37749.84217171718</v>
      </c>
      <c r="M37" s="65">
        <v>37749.84217171718</v>
      </c>
      <c r="N37" s="65">
        <v>37749.84217171718</v>
      </c>
      <c r="O37" s="65">
        <v>37749.84217171718</v>
      </c>
      <c r="P37" s="65">
        <v>37749.84217171718</v>
      </c>
      <c r="Q37" s="65"/>
      <c r="R37" s="65"/>
      <c r="S37" s="65"/>
      <c r="T37" s="65"/>
      <c r="U37" s="65"/>
      <c r="V37" s="65"/>
      <c r="W37" s="67">
        <f t="shared" si="1"/>
        <v>226499.05303030307</v>
      </c>
      <c r="X37" s="36"/>
      <c r="Z37" s="122"/>
      <c r="AB37" s="131" t="e" vm="1">
        <f>VLOOKUP($E37,'[1]Distr. Lateral Undergrounding'!$C$5:$D$815,2,FALSE)</f>
        <v>#VALUE!</v>
      </c>
    </row>
    <row r="38" spans="1:28" x14ac:dyDescent="0.2">
      <c r="A38" s="76"/>
      <c r="B38" s="24">
        <v>24</v>
      </c>
      <c r="C38" s="105" t="s">
        <v>3610</v>
      </c>
      <c r="D38" s="105" t="s">
        <v>3610</v>
      </c>
      <c r="E38" s="58" t="s">
        <v>3611</v>
      </c>
      <c r="F38" s="69" t="s">
        <v>3610</v>
      </c>
      <c r="G38" s="69" t="s">
        <v>3610</v>
      </c>
      <c r="H38" s="58" t="s">
        <v>3611</v>
      </c>
      <c r="I38" s="104" t="s">
        <v>2971</v>
      </c>
      <c r="J38" s="68" t="s">
        <v>1217</v>
      </c>
      <c r="K38" s="65">
        <v>184622.17161167334</v>
      </c>
      <c r="L38" s="65">
        <v>184622.17161167334</v>
      </c>
      <c r="M38" s="65">
        <v>184622.17161167334</v>
      </c>
      <c r="N38" s="65">
        <v>184622.17161167334</v>
      </c>
      <c r="O38" s="65">
        <v>184622.17161167334</v>
      </c>
      <c r="P38" s="65">
        <v>184622.17161167334</v>
      </c>
      <c r="Q38" s="65">
        <v>184622.17161167334</v>
      </c>
      <c r="R38" s="65">
        <v>184622.17161167334</v>
      </c>
      <c r="S38" s="65">
        <v>184622.17161167334</v>
      </c>
      <c r="T38" s="65">
        <v>184622.17161167334</v>
      </c>
      <c r="U38" s="65">
        <v>184622.17161167334</v>
      </c>
      <c r="V38" s="65">
        <v>184622.17161167334</v>
      </c>
      <c r="W38" s="67">
        <f t="shared" si="1"/>
        <v>2215466.0593400807</v>
      </c>
      <c r="X38" s="36"/>
      <c r="Z38" s="122"/>
      <c r="AB38" s="131" t="e" vm="1">
        <f>VLOOKUP($E38,'[1]Distr. Lateral Undergrounding'!$C$5:$D$815,2,FALSE)</f>
        <v>#VALUE!</v>
      </c>
    </row>
    <row r="39" spans="1:28" x14ac:dyDescent="0.2">
      <c r="A39" s="76"/>
      <c r="B39" s="24">
        <v>25</v>
      </c>
      <c r="C39" s="105" t="s">
        <v>3612</v>
      </c>
      <c r="D39" s="105" t="s">
        <v>3612</v>
      </c>
      <c r="E39" s="58" t="s">
        <v>3613</v>
      </c>
      <c r="F39" s="69" t="s">
        <v>3612</v>
      </c>
      <c r="G39" s="69" t="s">
        <v>3612</v>
      </c>
      <c r="H39" s="58" t="s">
        <v>3613</v>
      </c>
      <c r="I39" s="104" t="s">
        <v>2971</v>
      </c>
      <c r="J39" s="68" t="s">
        <v>1217</v>
      </c>
      <c r="K39" s="65"/>
      <c r="L39" s="65"/>
      <c r="M39" s="65"/>
      <c r="N39" s="65"/>
      <c r="O39" s="65"/>
      <c r="P39" s="65"/>
      <c r="Q39" s="65">
        <v>2193.3333333333335</v>
      </c>
      <c r="R39" s="65">
        <v>2193.3333333333335</v>
      </c>
      <c r="S39" s="65">
        <v>2193.3333333333335</v>
      </c>
      <c r="T39" s="65">
        <v>2193.3333333333335</v>
      </c>
      <c r="U39" s="65">
        <v>2193.3333333333335</v>
      </c>
      <c r="V39" s="65">
        <v>2193.3333333333335</v>
      </c>
      <c r="W39" s="67">
        <f t="shared" si="1"/>
        <v>13160.000000000002</v>
      </c>
      <c r="X39" s="36"/>
      <c r="Z39" s="122"/>
      <c r="AB39" s="131" t="e" vm="1">
        <f>VLOOKUP($E39,'[1]Distr. Lateral Undergrounding'!$C$5:$D$815,2,FALSE)</f>
        <v>#VALUE!</v>
      </c>
    </row>
    <row r="40" spans="1:28" x14ac:dyDescent="0.2">
      <c r="A40" s="76"/>
      <c r="B40" s="24">
        <v>26</v>
      </c>
      <c r="C40" s="105" t="s">
        <v>3614</v>
      </c>
      <c r="D40" s="105" t="s">
        <v>3614</v>
      </c>
      <c r="E40" s="58" t="s">
        <v>3615</v>
      </c>
      <c r="F40" s="69" t="s">
        <v>3614</v>
      </c>
      <c r="G40" s="69" t="s">
        <v>3614</v>
      </c>
      <c r="H40" s="58" t="s">
        <v>3615</v>
      </c>
      <c r="I40" s="104" t="s">
        <v>2971</v>
      </c>
      <c r="J40" s="68" t="s">
        <v>1217</v>
      </c>
      <c r="K40" s="65"/>
      <c r="L40" s="65"/>
      <c r="M40" s="65"/>
      <c r="N40" s="65"/>
      <c r="O40" s="65"/>
      <c r="P40" s="65"/>
      <c r="Q40" s="65">
        <v>90319.223433237508</v>
      </c>
      <c r="R40" s="65">
        <v>90319.223433237508</v>
      </c>
      <c r="S40" s="65">
        <v>90319.223433237508</v>
      </c>
      <c r="T40" s="65">
        <v>90319.223433237508</v>
      </c>
      <c r="U40" s="65">
        <v>90319.223433237508</v>
      </c>
      <c r="V40" s="65">
        <v>90319.223433237508</v>
      </c>
      <c r="W40" s="67">
        <f t="shared" si="1"/>
        <v>541915.34059942502</v>
      </c>
      <c r="X40" s="36"/>
      <c r="Z40" s="122"/>
      <c r="AB40" s="131" t="e" vm="1">
        <f>VLOOKUP($E40,'[1]Distr. Lateral Undergrounding'!$C$5:$D$815,2,FALSE)</f>
        <v>#VALUE!</v>
      </c>
    </row>
    <row r="41" spans="1:28" x14ac:dyDescent="0.2">
      <c r="A41" s="76"/>
      <c r="B41" s="24">
        <v>27</v>
      </c>
      <c r="C41" s="105" t="s">
        <v>3616</v>
      </c>
      <c r="D41" s="105" t="s">
        <v>3616</v>
      </c>
      <c r="E41" s="58" t="s">
        <v>3617</v>
      </c>
      <c r="F41" s="69" t="s">
        <v>3616</v>
      </c>
      <c r="G41" s="69" t="s">
        <v>3616</v>
      </c>
      <c r="H41" s="58" t="s">
        <v>3617</v>
      </c>
      <c r="I41" s="104" t="s">
        <v>2971</v>
      </c>
      <c r="J41" s="68" t="s">
        <v>1217</v>
      </c>
      <c r="K41" s="65"/>
      <c r="L41" s="65"/>
      <c r="M41" s="65"/>
      <c r="N41" s="65"/>
      <c r="O41" s="65"/>
      <c r="P41" s="65"/>
      <c r="Q41" s="65">
        <v>55892.613636363625</v>
      </c>
      <c r="R41" s="65">
        <v>55892.613636363625</v>
      </c>
      <c r="S41" s="65">
        <v>55892.613636363625</v>
      </c>
      <c r="T41" s="65">
        <v>55892.613636363625</v>
      </c>
      <c r="U41" s="65">
        <v>55892.613636363625</v>
      </c>
      <c r="V41" s="65">
        <v>55892.613636363625</v>
      </c>
      <c r="W41" s="67">
        <f t="shared" si="1"/>
        <v>335355.68181818177</v>
      </c>
      <c r="X41" s="36"/>
      <c r="Z41" s="122"/>
      <c r="AB41" s="131" t="e" vm="1">
        <f>VLOOKUP($E41,'[1]Distr. Lateral Undergrounding'!$C$5:$D$815,2,FALSE)</f>
        <v>#VALUE!</v>
      </c>
    </row>
    <row r="42" spans="1:28" x14ac:dyDescent="0.2">
      <c r="A42" s="76"/>
      <c r="B42" s="24">
        <v>28</v>
      </c>
      <c r="C42" s="105" t="s">
        <v>3618</v>
      </c>
      <c r="D42" s="105" t="s">
        <v>3618</v>
      </c>
      <c r="E42" s="58" t="s">
        <v>3619</v>
      </c>
      <c r="F42" s="69" t="s">
        <v>3618</v>
      </c>
      <c r="G42" s="69" t="s">
        <v>3618</v>
      </c>
      <c r="H42" s="58" t="s">
        <v>3619</v>
      </c>
      <c r="I42" s="104" t="s">
        <v>2971</v>
      </c>
      <c r="J42" s="68" t="s">
        <v>1217</v>
      </c>
      <c r="K42" s="65"/>
      <c r="L42" s="65"/>
      <c r="M42" s="65"/>
      <c r="N42" s="65"/>
      <c r="O42" s="65"/>
      <c r="P42" s="65"/>
      <c r="Q42" s="65">
        <v>32359.974728983336</v>
      </c>
      <c r="R42" s="65">
        <v>32359.974728983336</v>
      </c>
      <c r="S42" s="65">
        <v>32359.974728983336</v>
      </c>
      <c r="T42" s="65">
        <v>32359.974728983336</v>
      </c>
      <c r="U42" s="65">
        <v>32359.974728983336</v>
      </c>
      <c r="V42" s="65">
        <v>32359.974728983336</v>
      </c>
      <c r="W42" s="67">
        <f t="shared" si="1"/>
        <v>194159.84837390002</v>
      </c>
      <c r="X42" s="36"/>
      <c r="Z42" s="122"/>
      <c r="AB42" s="131" t="e" vm="1">
        <f>VLOOKUP($E42,'[1]Distr. Lateral Undergrounding'!$C$5:$D$815,2,FALSE)</f>
        <v>#VALUE!</v>
      </c>
    </row>
    <row r="43" spans="1:28" x14ac:dyDescent="0.2">
      <c r="A43" s="76"/>
      <c r="B43" s="24">
        <v>29</v>
      </c>
      <c r="C43" s="105" t="s">
        <v>3620</v>
      </c>
      <c r="D43" s="105" t="s">
        <v>3620</v>
      </c>
      <c r="E43" s="58" t="s">
        <v>3621</v>
      </c>
      <c r="F43" s="69" t="s">
        <v>3620</v>
      </c>
      <c r="G43" s="69" t="s">
        <v>3620</v>
      </c>
      <c r="H43" s="58" t="s">
        <v>3621</v>
      </c>
      <c r="I43" s="104" t="s">
        <v>2971</v>
      </c>
      <c r="J43" s="68" t="s">
        <v>1217</v>
      </c>
      <c r="K43" s="65"/>
      <c r="L43" s="65"/>
      <c r="M43" s="65"/>
      <c r="N43" s="65"/>
      <c r="O43" s="65"/>
      <c r="P43" s="65"/>
      <c r="Q43" s="65">
        <v>15411.489898989907</v>
      </c>
      <c r="R43" s="65">
        <v>15411.489898989907</v>
      </c>
      <c r="S43" s="65">
        <v>15411.489898989907</v>
      </c>
      <c r="T43" s="65">
        <v>15411.489898989907</v>
      </c>
      <c r="U43" s="65">
        <v>15411.489898989907</v>
      </c>
      <c r="V43" s="65">
        <v>15411.489898989907</v>
      </c>
      <c r="W43" s="67">
        <f t="shared" si="1"/>
        <v>92468.939393939436</v>
      </c>
      <c r="X43" s="36"/>
      <c r="Z43" s="122"/>
      <c r="AB43" s="131" t="e" vm="1">
        <f>VLOOKUP($E43,'[1]Distr. Lateral Undergrounding'!$C$5:$D$815,2,FALSE)</f>
        <v>#VALUE!</v>
      </c>
    </row>
    <row r="44" spans="1:28" x14ac:dyDescent="0.2">
      <c r="A44" s="76"/>
      <c r="B44" s="24">
        <v>30</v>
      </c>
      <c r="C44" s="105" t="s">
        <v>3622</v>
      </c>
      <c r="D44" s="105" t="s">
        <v>3622</v>
      </c>
      <c r="E44" s="58" t="s">
        <v>3623</v>
      </c>
      <c r="F44" s="69" t="s">
        <v>3622</v>
      </c>
      <c r="G44" s="69" t="s">
        <v>3622</v>
      </c>
      <c r="H44" s="58" t="s">
        <v>3623</v>
      </c>
      <c r="I44" s="104" t="s">
        <v>2971</v>
      </c>
      <c r="J44" s="68" t="s">
        <v>1217</v>
      </c>
      <c r="K44" s="65"/>
      <c r="L44" s="65"/>
      <c r="M44" s="65"/>
      <c r="N44" s="65"/>
      <c r="O44" s="65"/>
      <c r="P44" s="65"/>
      <c r="Q44" s="65">
        <v>132399.65270212074</v>
      </c>
      <c r="R44" s="65">
        <v>132399.65270212074</v>
      </c>
      <c r="S44" s="65">
        <v>132399.65270212074</v>
      </c>
      <c r="T44" s="65">
        <v>132399.65270212074</v>
      </c>
      <c r="U44" s="65">
        <v>132399.65270212074</v>
      </c>
      <c r="V44" s="65">
        <v>132399.65270212074</v>
      </c>
      <c r="W44" s="67">
        <f t="shared" si="1"/>
        <v>794397.91621272441</v>
      </c>
      <c r="X44" s="36"/>
      <c r="Z44" s="122"/>
      <c r="AB44" s="131" t="e" vm="1">
        <f>VLOOKUP($E44,'[1]Distr. Lateral Undergrounding'!$C$5:$D$815,2,FALSE)</f>
        <v>#VALUE!</v>
      </c>
    </row>
    <row r="45" spans="1:28" x14ac:dyDescent="0.2">
      <c r="A45" s="76"/>
      <c r="B45" s="24">
        <v>31</v>
      </c>
      <c r="C45" s="105" t="s">
        <v>3624</v>
      </c>
      <c r="D45" s="105" t="s">
        <v>3624</v>
      </c>
      <c r="E45" s="58" t="s">
        <v>3625</v>
      </c>
      <c r="F45" s="69" t="s">
        <v>3624</v>
      </c>
      <c r="G45" s="69" t="s">
        <v>3624</v>
      </c>
      <c r="H45" s="58" t="s">
        <v>3625</v>
      </c>
      <c r="I45" s="104" t="s">
        <v>2971</v>
      </c>
      <c r="J45" s="68" t="s">
        <v>1217</v>
      </c>
      <c r="K45" s="65">
        <v>181510.79535082495</v>
      </c>
      <c r="L45" s="65">
        <v>181510.79535082495</v>
      </c>
      <c r="M45" s="65">
        <v>181510.79535082495</v>
      </c>
      <c r="N45" s="65">
        <v>181510.79535082495</v>
      </c>
      <c r="O45" s="65">
        <v>181510.79535082495</v>
      </c>
      <c r="P45" s="65">
        <v>181510.79535082495</v>
      </c>
      <c r="Q45" s="65">
        <v>181510.79535082495</v>
      </c>
      <c r="R45" s="65">
        <v>181510.79535082495</v>
      </c>
      <c r="S45" s="65">
        <v>181510.79535082495</v>
      </c>
      <c r="T45" s="65">
        <v>181510.79535082495</v>
      </c>
      <c r="U45" s="65">
        <v>181510.79535082495</v>
      </c>
      <c r="V45" s="65">
        <v>181510.79535082495</v>
      </c>
      <c r="W45" s="67">
        <f t="shared" si="1"/>
        <v>2178129.5442098994</v>
      </c>
      <c r="X45" s="36"/>
      <c r="Z45" s="122"/>
      <c r="AB45" s="131" t="e" vm="1">
        <f>VLOOKUP($E45,'[1]Distr. Lateral Undergrounding'!$C$5:$D$815,2,FALSE)</f>
        <v>#VALUE!</v>
      </c>
    </row>
    <row r="46" spans="1:28" x14ac:dyDescent="0.2">
      <c r="A46" s="76"/>
      <c r="B46" s="24">
        <v>32</v>
      </c>
      <c r="C46" s="105" t="s">
        <v>299</v>
      </c>
      <c r="D46" s="105" t="s">
        <v>1435</v>
      </c>
      <c r="E46" s="58" t="s">
        <v>306</v>
      </c>
      <c r="F46" s="69" t="s">
        <v>299</v>
      </c>
      <c r="G46" s="69" t="s">
        <v>1435</v>
      </c>
      <c r="H46" s="58" t="s">
        <v>306</v>
      </c>
      <c r="I46" s="104" t="s">
        <v>2874</v>
      </c>
      <c r="J46" s="68" t="s">
        <v>1217</v>
      </c>
      <c r="K46" s="65">
        <v>115989.33333333333</v>
      </c>
      <c r="L46" s="65">
        <v>115989.33333333333</v>
      </c>
      <c r="M46" s="65">
        <v>115989.33333333333</v>
      </c>
      <c r="N46" s="65"/>
      <c r="O46" s="65"/>
      <c r="P46" s="65"/>
      <c r="Q46" s="65"/>
      <c r="R46" s="65"/>
      <c r="S46" s="65"/>
      <c r="T46" s="65"/>
      <c r="U46" s="65"/>
      <c r="V46" s="65"/>
      <c r="W46" s="67">
        <f t="shared" si="1"/>
        <v>347968</v>
      </c>
      <c r="X46" s="36"/>
      <c r="Z46" s="122"/>
      <c r="AB46" s="131" t="str">
        <f>VLOOKUP($E46,'[1]Distr. Lateral Undergrounding'!$C$5:$D$815,2,FALSE)</f>
        <v>PRE-09361.329</v>
      </c>
    </row>
    <row r="47" spans="1:28" x14ac:dyDescent="0.2">
      <c r="A47" s="76"/>
      <c r="B47" s="24">
        <v>33</v>
      </c>
      <c r="C47" s="105" t="s">
        <v>309</v>
      </c>
      <c r="D47" s="105" t="s">
        <v>1437</v>
      </c>
      <c r="E47" s="58" t="s">
        <v>310</v>
      </c>
      <c r="F47" s="69" t="s">
        <v>309</v>
      </c>
      <c r="G47" s="69" t="s">
        <v>1437</v>
      </c>
      <c r="H47" s="58" t="s">
        <v>310</v>
      </c>
      <c r="I47" s="104" t="s">
        <v>2874</v>
      </c>
      <c r="J47" s="68" t="s">
        <v>1217</v>
      </c>
      <c r="K47" s="65">
        <v>91542</v>
      </c>
      <c r="L47" s="65">
        <v>91542</v>
      </c>
      <c r="M47" s="65">
        <v>91542</v>
      </c>
      <c r="N47" s="65"/>
      <c r="O47" s="65"/>
      <c r="P47" s="65"/>
      <c r="Q47" s="65"/>
      <c r="R47" s="65"/>
      <c r="S47" s="65"/>
      <c r="T47" s="65"/>
      <c r="U47" s="65"/>
      <c r="V47" s="65"/>
      <c r="W47" s="67">
        <f t="shared" si="1"/>
        <v>274626</v>
      </c>
      <c r="X47" s="36"/>
      <c r="Z47" s="122"/>
      <c r="AB47" s="131" t="str">
        <f>VLOOKUP($E47,'[1]Distr. Lateral Undergrounding'!$C$5:$D$815,2,FALSE)</f>
        <v>PRE-09361.331</v>
      </c>
    </row>
    <row r="48" spans="1:28" x14ac:dyDescent="0.2">
      <c r="A48" s="76"/>
      <c r="B48" s="24">
        <v>34</v>
      </c>
      <c r="C48" s="105" t="s">
        <v>315</v>
      </c>
      <c r="D48" s="105" t="s">
        <v>1440</v>
      </c>
      <c r="E48" s="58" t="s">
        <v>316</v>
      </c>
      <c r="F48" s="69" t="s">
        <v>315</v>
      </c>
      <c r="G48" s="69" t="s">
        <v>1440</v>
      </c>
      <c r="H48" s="58" t="s">
        <v>316</v>
      </c>
      <c r="I48" s="104" t="s">
        <v>2874</v>
      </c>
      <c r="J48" s="68" t="s">
        <v>1217</v>
      </c>
      <c r="K48" s="65">
        <v>36938</v>
      </c>
      <c r="L48" s="65">
        <v>36938</v>
      </c>
      <c r="M48" s="65">
        <v>36938</v>
      </c>
      <c r="N48" s="65"/>
      <c r="O48" s="65"/>
      <c r="P48" s="65"/>
      <c r="Q48" s="65"/>
      <c r="R48" s="65"/>
      <c r="S48" s="65"/>
      <c r="T48" s="65"/>
      <c r="U48" s="65"/>
      <c r="V48" s="65"/>
      <c r="W48" s="67">
        <f t="shared" si="1"/>
        <v>110814</v>
      </c>
      <c r="X48" s="36"/>
      <c r="Z48" s="122"/>
      <c r="AB48" s="131" t="str">
        <f>VLOOKUP($E48,'[1]Distr. Lateral Undergrounding'!$C$5:$D$815,2,FALSE)</f>
        <v>LUG - TBD69.1</v>
      </c>
    </row>
    <row r="49" spans="1:28" x14ac:dyDescent="0.2">
      <c r="A49" s="76"/>
      <c r="B49" s="24">
        <v>35</v>
      </c>
      <c r="C49" s="105" t="s">
        <v>323</v>
      </c>
      <c r="D49" s="105" t="s">
        <v>1446</v>
      </c>
      <c r="E49" s="58" t="s">
        <v>328</v>
      </c>
      <c r="F49" s="69" t="s">
        <v>323</v>
      </c>
      <c r="G49" s="69" t="s">
        <v>1446</v>
      </c>
      <c r="H49" s="58" t="s">
        <v>328</v>
      </c>
      <c r="I49" s="104" t="s">
        <v>2871</v>
      </c>
      <c r="J49" s="68" t="s">
        <v>1217</v>
      </c>
      <c r="K49" s="65">
        <v>159797</v>
      </c>
      <c r="L49" s="65">
        <v>159797</v>
      </c>
      <c r="M49" s="65">
        <v>159797</v>
      </c>
      <c r="N49" s="65">
        <v>159797</v>
      </c>
      <c r="O49" s="65">
        <v>159797</v>
      </c>
      <c r="P49" s="65">
        <v>159797</v>
      </c>
      <c r="Q49" s="65"/>
      <c r="R49" s="65"/>
      <c r="S49" s="65"/>
      <c r="T49" s="65"/>
      <c r="U49" s="65"/>
      <c r="V49" s="65"/>
      <c r="W49" s="67">
        <f t="shared" si="1"/>
        <v>958782</v>
      </c>
      <c r="X49" s="36"/>
      <c r="Z49" s="122"/>
      <c r="AB49" s="131" t="str">
        <f>VLOOKUP($E49,'[1]Distr. Lateral Undergrounding'!$C$5:$D$815,2,FALSE)</f>
        <v>PRE-09361.340</v>
      </c>
    </row>
    <row r="50" spans="1:28" x14ac:dyDescent="0.2">
      <c r="A50" s="76"/>
      <c r="B50" s="24">
        <v>36</v>
      </c>
      <c r="C50" s="105" t="s">
        <v>187</v>
      </c>
      <c r="D50" s="105" t="s">
        <v>1376</v>
      </c>
      <c r="E50" s="58" t="s">
        <v>188</v>
      </c>
      <c r="F50" s="69" t="s">
        <v>187</v>
      </c>
      <c r="G50" s="69" t="s">
        <v>1376</v>
      </c>
      <c r="H50" s="58" t="s">
        <v>188</v>
      </c>
      <c r="I50" s="104" t="s">
        <v>2871</v>
      </c>
      <c r="J50" s="68" t="s">
        <v>1217</v>
      </c>
      <c r="K50" s="65">
        <v>91800.000000000015</v>
      </c>
      <c r="L50" s="65">
        <v>91800.000000000015</v>
      </c>
      <c r="M50" s="65">
        <v>91800.000000000015</v>
      </c>
      <c r="N50" s="65">
        <v>91800.000000000015</v>
      </c>
      <c r="O50" s="65">
        <v>91800.000000000015</v>
      </c>
      <c r="P50" s="65"/>
      <c r="Q50" s="65"/>
      <c r="R50" s="65"/>
      <c r="S50" s="65"/>
      <c r="T50" s="65"/>
      <c r="U50" s="65"/>
      <c r="V50" s="65"/>
      <c r="W50" s="67">
        <f t="shared" si="1"/>
        <v>459000.00000000006</v>
      </c>
      <c r="X50" s="36"/>
      <c r="Z50" s="122"/>
      <c r="AB50" s="131" t="str">
        <f>VLOOKUP($E50,'[1]Distr. Lateral Undergrounding'!$C$5:$D$815,2,FALSE)</f>
        <v>PRE-09361.4</v>
      </c>
    </row>
    <row r="51" spans="1:28" x14ac:dyDescent="0.2">
      <c r="A51" s="76"/>
      <c r="B51" s="24">
        <v>37</v>
      </c>
      <c r="C51" s="105" t="s">
        <v>317</v>
      </c>
      <c r="D51" s="105" t="s">
        <v>1441</v>
      </c>
      <c r="E51" s="58" t="s">
        <v>318</v>
      </c>
      <c r="F51" s="69" t="s">
        <v>317</v>
      </c>
      <c r="G51" s="69" t="s">
        <v>1441</v>
      </c>
      <c r="H51" s="58" t="s">
        <v>318</v>
      </c>
      <c r="I51" s="104" t="s">
        <v>2972</v>
      </c>
      <c r="J51" s="68" t="s">
        <v>1217</v>
      </c>
      <c r="K51" s="65">
        <v>132222.22222222222</v>
      </c>
      <c r="L51" s="65">
        <v>132222.22222222222</v>
      </c>
      <c r="M51" s="65">
        <v>132222.22222222222</v>
      </c>
      <c r="N51" s="65">
        <v>132222.22222222222</v>
      </c>
      <c r="O51" s="65">
        <v>132222.22222222222</v>
      </c>
      <c r="P51" s="65">
        <v>132222.22222222222</v>
      </c>
      <c r="Q51" s="65">
        <v>132222.22222222222</v>
      </c>
      <c r="R51" s="65">
        <v>132222.22222222222</v>
      </c>
      <c r="S51" s="65">
        <v>132222.22222222222</v>
      </c>
      <c r="T51" s="65"/>
      <c r="U51" s="65"/>
      <c r="V51" s="65"/>
      <c r="W51" s="67">
        <f t="shared" si="1"/>
        <v>1190000</v>
      </c>
      <c r="X51" s="36"/>
      <c r="Z51" s="122"/>
      <c r="AB51" s="131" t="str">
        <f>VLOOKUP($E51,'[1]Distr. Lateral Undergrounding'!$C$5:$D$815,2,FALSE)</f>
        <v>LUG - TBD70.1</v>
      </c>
    </row>
    <row r="52" spans="1:28" x14ac:dyDescent="0.2">
      <c r="A52" s="76"/>
      <c r="B52" s="24">
        <v>38</v>
      </c>
      <c r="C52" s="105" t="s">
        <v>321</v>
      </c>
      <c r="D52" s="105" t="s">
        <v>1443</v>
      </c>
      <c r="E52" s="58" t="s">
        <v>322</v>
      </c>
      <c r="F52" s="69" t="s">
        <v>321</v>
      </c>
      <c r="G52" s="69" t="s">
        <v>1443</v>
      </c>
      <c r="H52" s="58" t="s">
        <v>322</v>
      </c>
      <c r="I52" s="104" t="s">
        <v>2995</v>
      </c>
      <c r="J52" s="68" t="s">
        <v>1217</v>
      </c>
      <c r="K52" s="65">
        <v>91375</v>
      </c>
      <c r="L52" s="65">
        <v>91375</v>
      </c>
      <c r="M52" s="65">
        <v>91375</v>
      </c>
      <c r="N52" s="65">
        <v>91375</v>
      </c>
      <c r="O52" s="65"/>
      <c r="P52" s="65"/>
      <c r="Q52" s="65"/>
      <c r="R52" s="65"/>
      <c r="S52" s="65"/>
      <c r="T52" s="65"/>
      <c r="U52" s="65"/>
      <c r="V52" s="65"/>
      <c r="W52" s="67">
        <f t="shared" si="1"/>
        <v>365500</v>
      </c>
      <c r="X52" s="36"/>
      <c r="Z52" s="122"/>
      <c r="AB52" s="131" t="str">
        <f>VLOOKUP($E52,'[1]Distr. Lateral Undergrounding'!$C$5:$D$815,2,FALSE)</f>
        <v>LUG - TBD72.1</v>
      </c>
    </row>
    <row r="53" spans="1:28" x14ac:dyDescent="0.2">
      <c r="A53" s="76"/>
      <c r="B53" s="24">
        <v>39</v>
      </c>
      <c r="C53" s="105" t="s">
        <v>313</v>
      </c>
      <c r="D53" s="105" t="s">
        <v>1439</v>
      </c>
      <c r="E53" s="58" t="s">
        <v>314</v>
      </c>
      <c r="F53" s="69" t="s">
        <v>313</v>
      </c>
      <c r="G53" s="69" t="s">
        <v>1439</v>
      </c>
      <c r="H53" s="58" t="s">
        <v>314</v>
      </c>
      <c r="I53" s="104" t="s">
        <v>2872</v>
      </c>
      <c r="J53" s="68" t="s">
        <v>1217</v>
      </c>
      <c r="K53" s="65">
        <v>116166.66666666667</v>
      </c>
      <c r="L53" s="65">
        <v>116166.66666666667</v>
      </c>
      <c r="M53" s="65">
        <v>116166.66666666667</v>
      </c>
      <c r="N53" s="65">
        <v>116166.66666666667</v>
      </c>
      <c r="O53" s="65">
        <v>116166.66666666667</v>
      </c>
      <c r="P53" s="65">
        <v>116166.66666666667</v>
      </c>
      <c r="Q53" s="65">
        <v>116166.66666666667</v>
      </c>
      <c r="R53" s="65">
        <v>116166.66666666667</v>
      </c>
      <c r="S53" s="65">
        <v>116166.66666666667</v>
      </c>
      <c r="T53" s="65"/>
      <c r="U53" s="65"/>
      <c r="V53" s="65"/>
      <c r="W53" s="67">
        <f t="shared" si="1"/>
        <v>1045499.9999999999</v>
      </c>
      <c r="X53" s="36"/>
      <c r="Z53" s="122"/>
      <c r="AB53" s="131" t="str">
        <f>VLOOKUP($E53,'[1]Distr. Lateral Undergrounding'!$C$5:$D$815,2,FALSE)</f>
        <v>LUG - TBD68.1</v>
      </c>
    </row>
    <row r="54" spans="1:28" x14ac:dyDescent="0.2">
      <c r="A54" s="76"/>
      <c r="B54" s="24">
        <v>40</v>
      </c>
      <c r="C54" s="105" t="s">
        <v>301</v>
      </c>
      <c r="D54" s="105" t="s">
        <v>1433</v>
      </c>
      <c r="E54" s="58" t="s">
        <v>302</v>
      </c>
      <c r="F54" s="69" t="s">
        <v>301</v>
      </c>
      <c r="G54" s="69" t="s">
        <v>1433</v>
      </c>
      <c r="H54" s="58" t="s">
        <v>302</v>
      </c>
      <c r="I54" s="104" t="s">
        <v>2872</v>
      </c>
      <c r="J54" s="68" t="s">
        <v>1217</v>
      </c>
      <c r="K54" s="65">
        <v>35700</v>
      </c>
      <c r="L54" s="65">
        <v>35700</v>
      </c>
      <c r="M54" s="65">
        <v>35700</v>
      </c>
      <c r="N54" s="65">
        <v>35700</v>
      </c>
      <c r="O54" s="65">
        <v>35700</v>
      </c>
      <c r="P54" s="65"/>
      <c r="Q54" s="65"/>
      <c r="R54" s="65"/>
      <c r="S54" s="65"/>
      <c r="T54" s="65"/>
      <c r="U54" s="65"/>
      <c r="V54" s="65"/>
      <c r="W54" s="67">
        <f t="shared" si="1"/>
        <v>178500</v>
      </c>
      <c r="X54" s="36"/>
      <c r="Z54" s="122"/>
      <c r="AB54" s="131" t="str">
        <f>VLOOKUP($E54,'[1]Distr. Lateral Undergrounding'!$C$5:$D$815,2,FALSE)</f>
        <v>PRE-09361.327</v>
      </c>
    </row>
    <row r="55" spans="1:28" x14ac:dyDescent="0.2">
      <c r="A55" s="76"/>
      <c r="B55" s="24">
        <v>41</v>
      </c>
      <c r="C55" s="105" t="s">
        <v>217</v>
      </c>
      <c r="D55" s="105" t="s">
        <v>1389</v>
      </c>
      <c r="E55" s="58" t="s">
        <v>218</v>
      </c>
      <c r="F55" s="69" t="s">
        <v>217</v>
      </c>
      <c r="G55" s="69" t="s">
        <v>1389</v>
      </c>
      <c r="H55" s="58" t="s">
        <v>218</v>
      </c>
      <c r="I55" s="104" t="s">
        <v>2871</v>
      </c>
      <c r="J55" s="68" t="s">
        <v>1217</v>
      </c>
      <c r="K55" s="65">
        <v>27200</v>
      </c>
      <c r="L55" s="65">
        <v>27200</v>
      </c>
      <c r="M55" s="65">
        <v>27200</v>
      </c>
      <c r="N55" s="65">
        <v>27200</v>
      </c>
      <c r="O55" s="65">
        <v>27200</v>
      </c>
      <c r="P55" s="65"/>
      <c r="Q55" s="65"/>
      <c r="R55" s="65"/>
      <c r="S55" s="65"/>
      <c r="T55" s="65"/>
      <c r="U55" s="65"/>
      <c r="V55" s="65"/>
      <c r="W55" s="67">
        <f t="shared" si="1"/>
        <v>136000</v>
      </c>
      <c r="X55" s="36"/>
      <c r="Z55" s="122"/>
      <c r="AB55" s="131" t="str">
        <f>VLOOKUP($E55,'[1]Distr. Lateral Undergrounding'!$C$5:$D$815,2,FALSE)</f>
        <v>PRE-09361.285</v>
      </c>
    </row>
    <row r="56" spans="1:28" x14ac:dyDescent="0.2">
      <c r="A56" s="76"/>
      <c r="B56" s="24">
        <v>42</v>
      </c>
      <c r="C56" s="105" t="s">
        <v>229</v>
      </c>
      <c r="D56" s="105" t="s">
        <v>1394</v>
      </c>
      <c r="E56" s="58" t="s">
        <v>230</v>
      </c>
      <c r="F56" s="69" t="s">
        <v>229</v>
      </c>
      <c r="G56" s="69" t="s">
        <v>1394</v>
      </c>
      <c r="H56" s="58" t="s">
        <v>230</v>
      </c>
      <c r="I56" s="104" t="s">
        <v>2871</v>
      </c>
      <c r="J56" s="68" t="s">
        <v>1217</v>
      </c>
      <c r="K56" s="65">
        <v>83300</v>
      </c>
      <c r="L56" s="65">
        <v>83300</v>
      </c>
      <c r="M56" s="65">
        <v>83300</v>
      </c>
      <c r="N56" s="65">
        <v>83300</v>
      </c>
      <c r="O56" s="65">
        <v>83300</v>
      </c>
      <c r="P56" s="65"/>
      <c r="Q56" s="65"/>
      <c r="R56" s="65"/>
      <c r="S56" s="65"/>
      <c r="T56" s="65"/>
      <c r="U56" s="65"/>
      <c r="V56" s="65"/>
      <c r="W56" s="67">
        <f t="shared" si="1"/>
        <v>416500</v>
      </c>
      <c r="X56" s="36"/>
      <c r="Z56" s="122"/>
      <c r="AB56" s="131" t="str">
        <f>VLOOKUP($E56,'[1]Distr. Lateral Undergrounding'!$C$5:$D$815,2,FALSE)</f>
        <v>PRE-09361.290</v>
      </c>
    </row>
    <row r="57" spans="1:28" x14ac:dyDescent="0.2">
      <c r="A57" s="76"/>
      <c r="B57" s="24">
        <v>43</v>
      </c>
      <c r="C57" s="105" t="s">
        <v>183</v>
      </c>
      <c r="D57" s="105" t="s">
        <v>1374</v>
      </c>
      <c r="E57" s="58" t="s">
        <v>184</v>
      </c>
      <c r="F57" s="69" t="s">
        <v>183</v>
      </c>
      <c r="G57" s="69" t="s">
        <v>1374</v>
      </c>
      <c r="H57" s="58" t="s">
        <v>184</v>
      </c>
      <c r="I57" s="104" t="s">
        <v>2871</v>
      </c>
      <c r="J57" s="68" t="s">
        <v>1217</v>
      </c>
      <c r="K57" s="65">
        <v>57800</v>
      </c>
      <c r="L57" s="65">
        <v>57800</v>
      </c>
      <c r="M57" s="65">
        <v>57800</v>
      </c>
      <c r="N57" s="65">
        <v>57800</v>
      </c>
      <c r="O57" s="65">
        <v>57800</v>
      </c>
      <c r="P57" s="65"/>
      <c r="Q57" s="65"/>
      <c r="R57" s="65"/>
      <c r="S57" s="65"/>
      <c r="T57" s="65"/>
      <c r="U57" s="65"/>
      <c r="V57" s="65"/>
      <c r="W57" s="67">
        <f t="shared" si="1"/>
        <v>289000</v>
      </c>
      <c r="X57" s="36"/>
      <c r="Z57" s="122"/>
      <c r="AB57" s="131" t="str">
        <f>VLOOKUP($E57,'[1]Distr. Lateral Undergrounding'!$C$5:$D$815,2,FALSE)</f>
        <v>PRE-09361.2</v>
      </c>
    </row>
    <row r="58" spans="1:28" x14ac:dyDescent="0.2">
      <c r="A58" s="76"/>
      <c r="B58" s="24">
        <v>44</v>
      </c>
      <c r="C58" s="105" t="s">
        <v>278</v>
      </c>
      <c r="D58" s="105" t="s">
        <v>1420</v>
      </c>
      <c r="E58" s="58" t="s">
        <v>279</v>
      </c>
      <c r="F58" s="69" t="s">
        <v>278</v>
      </c>
      <c r="G58" s="69" t="s">
        <v>1420</v>
      </c>
      <c r="H58" s="58" t="s">
        <v>279</v>
      </c>
      <c r="I58" s="104" t="s">
        <v>2871</v>
      </c>
      <c r="J58" s="68" t="s">
        <v>1217</v>
      </c>
      <c r="K58" s="65">
        <v>45900.000000000007</v>
      </c>
      <c r="L58" s="65">
        <v>45900.000000000007</v>
      </c>
      <c r="M58" s="65">
        <v>45900.000000000007</v>
      </c>
      <c r="N58" s="65">
        <v>45900.000000000007</v>
      </c>
      <c r="O58" s="65">
        <v>45900.000000000007</v>
      </c>
      <c r="P58" s="65"/>
      <c r="Q58" s="65"/>
      <c r="R58" s="65"/>
      <c r="S58" s="65"/>
      <c r="T58" s="65"/>
      <c r="U58" s="65"/>
      <c r="V58" s="65"/>
      <c r="W58" s="67">
        <f t="shared" si="1"/>
        <v>229500.00000000003</v>
      </c>
      <c r="X58" s="36"/>
      <c r="Z58" s="122"/>
      <c r="AB58" s="131" t="str">
        <f>VLOOKUP($E58,'[1]Distr. Lateral Undergrounding'!$C$5:$D$815,2,FALSE)</f>
        <v>PRE-09361.315</v>
      </c>
    </row>
    <row r="59" spans="1:28" x14ac:dyDescent="0.2">
      <c r="A59" s="76"/>
      <c r="B59" s="24">
        <v>45</v>
      </c>
      <c r="C59" s="105" t="s">
        <v>265</v>
      </c>
      <c r="D59" s="105" t="s">
        <v>1412</v>
      </c>
      <c r="E59" s="58" t="s">
        <v>266</v>
      </c>
      <c r="F59" s="69" t="s">
        <v>265</v>
      </c>
      <c r="G59" s="69" t="s">
        <v>1412</v>
      </c>
      <c r="H59" s="58" t="s">
        <v>266</v>
      </c>
      <c r="I59" s="104" t="s">
        <v>2871</v>
      </c>
      <c r="J59" s="68" t="s">
        <v>1217</v>
      </c>
      <c r="K59" s="65">
        <v>32300</v>
      </c>
      <c r="L59" s="65">
        <v>32300</v>
      </c>
      <c r="M59" s="65">
        <v>32300</v>
      </c>
      <c r="N59" s="65">
        <v>32300</v>
      </c>
      <c r="O59" s="65">
        <v>32300</v>
      </c>
      <c r="P59" s="65"/>
      <c r="Q59" s="65"/>
      <c r="R59" s="65"/>
      <c r="S59" s="65"/>
      <c r="T59" s="65"/>
      <c r="U59" s="65"/>
      <c r="V59" s="65"/>
      <c r="W59" s="67">
        <f t="shared" si="1"/>
        <v>161500</v>
      </c>
      <c r="X59" s="36"/>
      <c r="Z59" s="122"/>
      <c r="AB59" s="131" t="str">
        <f>VLOOKUP($E59,'[1]Distr. Lateral Undergrounding'!$C$5:$D$815,2,FALSE)</f>
        <v>PRE-09361.308</v>
      </c>
    </row>
    <row r="60" spans="1:28" x14ac:dyDescent="0.2">
      <c r="A60" s="76"/>
      <c r="B60" s="24">
        <v>46</v>
      </c>
      <c r="C60" s="105" t="s">
        <v>253</v>
      </c>
      <c r="D60" s="105" t="s">
        <v>1406</v>
      </c>
      <c r="E60" s="58" t="s">
        <v>254</v>
      </c>
      <c r="F60" s="69" t="s">
        <v>253</v>
      </c>
      <c r="G60" s="69" t="s">
        <v>1406</v>
      </c>
      <c r="H60" s="58" t="s">
        <v>254</v>
      </c>
      <c r="I60" s="104" t="s">
        <v>2871</v>
      </c>
      <c r="J60" s="68" t="s">
        <v>1217</v>
      </c>
      <c r="K60" s="65">
        <v>27200</v>
      </c>
      <c r="L60" s="65">
        <v>27200</v>
      </c>
      <c r="M60" s="65">
        <v>27200</v>
      </c>
      <c r="N60" s="65">
        <v>27200</v>
      </c>
      <c r="O60" s="65">
        <v>27200</v>
      </c>
      <c r="P60" s="65"/>
      <c r="Q60" s="65"/>
      <c r="R60" s="65"/>
      <c r="S60" s="65"/>
      <c r="T60" s="65"/>
      <c r="U60" s="65"/>
      <c r="V60" s="65"/>
      <c r="W60" s="67">
        <f t="shared" si="1"/>
        <v>136000</v>
      </c>
      <c r="X60" s="36"/>
      <c r="Z60" s="122"/>
      <c r="AB60" s="131" t="str">
        <f>VLOOKUP($E60,'[1]Distr. Lateral Undergrounding'!$C$5:$D$815,2,FALSE)</f>
        <v>PRE-09361.302</v>
      </c>
    </row>
    <row r="61" spans="1:28" x14ac:dyDescent="0.2">
      <c r="A61" s="76"/>
      <c r="B61" s="24">
        <v>47</v>
      </c>
      <c r="C61" s="105" t="s">
        <v>287</v>
      </c>
      <c r="D61" s="105" t="s">
        <v>1426</v>
      </c>
      <c r="E61" s="58" t="s">
        <v>288</v>
      </c>
      <c r="F61" s="69" t="s">
        <v>287</v>
      </c>
      <c r="G61" s="69" t="s">
        <v>1426</v>
      </c>
      <c r="H61" s="58" t="s">
        <v>288</v>
      </c>
      <c r="I61" s="104" t="s">
        <v>2871</v>
      </c>
      <c r="J61" s="68" t="s">
        <v>1217</v>
      </c>
      <c r="K61" s="65">
        <v>61200</v>
      </c>
      <c r="L61" s="65">
        <v>61200</v>
      </c>
      <c r="M61" s="65">
        <v>61200</v>
      </c>
      <c r="N61" s="65">
        <v>61200</v>
      </c>
      <c r="O61" s="65">
        <v>61200</v>
      </c>
      <c r="P61" s="65"/>
      <c r="Q61" s="65"/>
      <c r="R61" s="65"/>
      <c r="S61" s="65"/>
      <c r="T61" s="65"/>
      <c r="U61" s="65"/>
      <c r="V61" s="65"/>
      <c r="W61" s="67">
        <f t="shared" si="1"/>
        <v>306000</v>
      </c>
      <c r="X61" s="36"/>
      <c r="Z61" s="122"/>
      <c r="AB61" s="131" t="str">
        <f>VLOOKUP($E61,'[1]Distr. Lateral Undergrounding'!$C$5:$D$815,2,FALSE)</f>
        <v>PRE-09361.320</v>
      </c>
    </row>
    <row r="62" spans="1:28" x14ac:dyDescent="0.2">
      <c r="A62" s="76"/>
      <c r="B62" s="24">
        <v>48</v>
      </c>
      <c r="C62" s="105" t="s">
        <v>193</v>
      </c>
      <c r="D62" s="105" t="s">
        <v>1379</v>
      </c>
      <c r="E62" s="58" t="s">
        <v>194</v>
      </c>
      <c r="F62" s="69" t="s">
        <v>193</v>
      </c>
      <c r="G62" s="69" t="s">
        <v>1379</v>
      </c>
      <c r="H62" s="58" t="s">
        <v>194</v>
      </c>
      <c r="I62" s="104" t="s">
        <v>2871</v>
      </c>
      <c r="J62" s="68" t="s">
        <v>1217</v>
      </c>
      <c r="K62" s="65">
        <v>153000</v>
      </c>
      <c r="L62" s="65">
        <v>153000</v>
      </c>
      <c r="M62" s="65">
        <v>153000</v>
      </c>
      <c r="N62" s="65">
        <v>153000</v>
      </c>
      <c r="O62" s="65">
        <v>153000</v>
      </c>
      <c r="P62" s="65"/>
      <c r="Q62" s="65"/>
      <c r="R62" s="65"/>
      <c r="S62" s="65"/>
      <c r="T62" s="65"/>
      <c r="U62" s="65"/>
      <c r="V62" s="65"/>
      <c r="W62" s="67">
        <f t="shared" si="1"/>
        <v>765000</v>
      </c>
      <c r="X62" s="36"/>
      <c r="Z62" s="122"/>
      <c r="AB62" s="131" t="str">
        <f>VLOOKUP($E62,'[1]Distr. Lateral Undergrounding'!$C$5:$D$815,2,FALSE)</f>
        <v>PRE-09361.7</v>
      </c>
    </row>
    <row r="63" spans="1:28" x14ac:dyDescent="0.2">
      <c r="A63" s="76"/>
      <c r="B63" s="24">
        <v>49</v>
      </c>
      <c r="C63" s="105" t="s">
        <v>189</v>
      </c>
      <c r="D63" s="105" t="s">
        <v>1377</v>
      </c>
      <c r="E63" s="58" t="s">
        <v>190</v>
      </c>
      <c r="F63" s="69" t="s">
        <v>189</v>
      </c>
      <c r="G63" s="69" t="s">
        <v>1377</v>
      </c>
      <c r="H63" s="58" t="s">
        <v>190</v>
      </c>
      <c r="I63" s="104" t="s">
        <v>2871</v>
      </c>
      <c r="J63" s="68" t="s">
        <v>1217</v>
      </c>
      <c r="K63" s="65">
        <v>74800</v>
      </c>
      <c r="L63" s="65">
        <v>74800</v>
      </c>
      <c r="M63" s="65">
        <v>74800</v>
      </c>
      <c r="N63" s="65">
        <v>74800</v>
      </c>
      <c r="O63" s="65">
        <v>74800</v>
      </c>
      <c r="P63" s="65"/>
      <c r="Q63" s="65"/>
      <c r="R63" s="65"/>
      <c r="S63" s="65"/>
      <c r="T63" s="65"/>
      <c r="U63" s="65"/>
      <c r="V63" s="65"/>
      <c r="W63" s="67">
        <f t="shared" si="1"/>
        <v>374000</v>
      </c>
      <c r="X63" s="36"/>
      <c r="Z63" s="122"/>
      <c r="AB63" s="131" t="str">
        <f>VLOOKUP($E63,'[1]Distr. Lateral Undergrounding'!$C$5:$D$815,2,FALSE)</f>
        <v>PRE-09361.5</v>
      </c>
    </row>
    <row r="64" spans="1:28" x14ac:dyDescent="0.2">
      <c r="A64" s="76"/>
      <c r="B64" s="24">
        <v>50</v>
      </c>
      <c r="C64" s="105" t="s">
        <v>2996</v>
      </c>
      <c r="D64" s="105" t="s">
        <v>2996</v>
      </c>
      <c r="E64" s="58" t="s">
        <v>2997</v>
      </c>
      <c r="F64" s="69" t="s">
        <v>2996</v>
      </c>
      <c r="G64" s="69" t="s">
        <v>2996</v>
      </c>
      <c r="H64" s="58" t="s">
        <v>2997</v>
      </c>
      <c r="I64" s="104" t="s">
        <v>2964</v>
      </c>
      <c r="J64" s="68" t="s">
        <v>1217</v>
      </c>
      <c r="K64" s="65"/>
      <c r="L64" s="65"/>
      <c r="M64" s="65"/>
      <c r="N64" s="65">
        <v>23521.36363636364</v>
      </c>
      <c r="O64" s="65">
        <v>23521.36363636364</v>
      </c>
      <c r="P64" s="65">
        <v>23521.36363636364</v>
      </c>
      <c r="Q64" s="65">
        <v>23521.36363636364</v>
      </c>
      <c r="R64" s="65">
        <v>23521.36363636364</v>
      </c>
      <c r="S64" s="65"/>
      <c r="T64" s="65"/>
      <c r="U64" s="65"/>
      <c r="V64" s="65"/>
      <c r="W64" s="67">
        <f t="shared" si="1"/>
        <v>117606.81818181821</v>
      </c>
      <c r="X64" s="36"/>
      <c r="Z64" s="122"/>
      <c r="AB64" s="131" t="e" vm="1">
        <f>VLOOKUP($E64,'[1]Distr. Lateral Undergrounding'!$C$5:$D$815,2,FALSE)</f>
        <v>#VALUE!</v>
      </c>
    </row>
    <row r="65" spans="1:28" x14ac:dyDescent="0.2">
      <c r="A65" s="76"/>
      <c r="B65" s="24">
        <v>51</v>
      </c>
      <c r="C65" s="105" t="s">
        <v>2998</v>
      </c>
      <c r="D65" s="105" t="s">
        <v>2998</v>
      </c>
      <c r="E65" s="58" t="s">
        <v>2999</v>
      </c>
      <c r="F65" s="69" t="s">
        <v>2998</v>
      </c>
      <c r="G65" s="69" t="s">
        <v>2998</v>
      </c>
      <c r="H65" s="58" t="s">
        <v>2999</v>
      </c>
      <c r="I65" s="104" t="s">
        <v>2964</v>
      </c>
      <c r="J65" s="68" t="s">
        <v>1217</v>
      </c>
      <c r="K65" s="65"/>
      <c r="L65" s="65"/>
      <c r="M65" s="65"/>
      <c r="N65" s="65">
        <v>22880.454545454537</v>
      </c>
      <c r="O65" s="65">
        <v>22880.454545454537</v>
      </c>
      <c r="P65" s="65">
        <v>22880.454545454537</v>
      </c>
      <c r="Q65" s="65">
        <v>22880.454545454537</v>
      </c>
      <c r="R65" s="65">
        <v>22880.454545454537</v>
      </c>
      <c r="S65" s="65"/>
      <c r="T65" s="65"/>
      <c r="U65" s="65"/>
      <c r="V65" s="65"/>
      <c r="W65" s="67">
        <f t="shared" si="1"/>
        <v>114402.27272727268</v>
      </c>
      <c r="X65" s="36"/>
      <c r="Z65" s="122"/>
      <c r="AB65" s="131" t="e" vm="1">
        <f>VLOOKUP($E65,'[1]Distr. Lateral Undergrounding'!$C$5:$D$815,2,FALSE)</f>
        <v>#VALUE!</v>
      </c>
    </row>
    <row r="66" spans="1:28" x14ac:dyDescent="0.2">
      <c r="A66" s="76"/>
      <c r="B66" s="24">
        <v>52</v>
      </c>
      <c r="C66" s="105" t="s">
        <v>3000</v>
      </c>
      <c r="D66" s="105" t="s">
        <v>3000</v>
      </c>
      <c r="E66" s="58" t="s">
        <v>3001</v>
      </c>
      <c r="F66" s="69" t="s">
        <v>3000</v>
      </c>
      <c r="G66" s="69" t="s">
        <v>3000</v>
      </c>
      <c r="H66" s="58" t="s">
        <v>3001</v>
      </c>
      <c r="I66" s="104" t="s">
        <v>2964</v>
      </c>
      <c r="J66" s="68" t="s">
        <v>1217</v>
      </c>
      <c r="K66" s="65"/>
      <c r="L66" s="65"/>
      <c r="M66" s="65"/>
      <c r="N66" s="65">
        <v>18105.599999999999</v>
      </c>
      <c r="O66" s="65">
        <v>18105.599999999999</v>
      </c>
      <c r="P66" s="65">
        <v>18105.599999999999</v>
      </c>
      <c r="Q66" s="65">
        <v>18105.599999999999</v>
      </c>
      <c r="R66" s="65">
        <v>18105.599999999999</v>
      </c>
      <c r="S66" s="65"/>
      <c r="T66" s="65"/>
      <c r="U66" s="65"/>
      <c r="V66" s="65"/>
      <c r="W66" s="67">
        <f t="shared" si="1"/>
        <v>90528</v>
      </c>
      <c r="X66" s="36"/>
      <c r="Z66" s="122"/>
      <c r="AB66" s="131" t="e" vm="1">
        <f>VLOOKUP($E66,'[1]Distr. Lateral Undergrounding'!$C$5:$D$815,2,FALSE)</f>
        <v>#VALUE!</v>
      </c>
    </row>
    <row r="67" spans="1:28" x14ac:dyDescent="0.2">
      <c r="A67" s="76"/>
      <c r="B67" s="24">
        <v>53</v>
      </c>
      <c r="C67" s="105" t="s">
        <v>3002</v>
      </c>
      <c r="D67" s="105" t="s">
        <v>3002</v>
      </c>
      <c r="E67" s="58" t="s">
        <v>3003</v>
      </c>
      <c r="F67" s="69" t="s">
        <v>3002</v>
      </c>
      <c r="G67" s="69" t="s">
        <v>3002</v>
      </c>
      <c r="H67" s="58" t="s">
        <v>3003</v>
      </c>
      <c r="I67" s="104" t="s">
        <v>2964</v>
      </c>
      <c r="J67" s="68" t="s">
        <v>1217</v>
      </c>
      <c r="K67" s="65"/>
      <c r="L67" s="65"/>
      <c r="M67" s="65"/>
      <c r="N67" s="65">
        <v>37589.318181818191</v>
      </c>
      <c r="O67" s="65">
        <v>37589.318181818191</v>
      </c>
      <c r="P67" s="65">
        <v>37589.318181818191</v>
      </c>
      <c r="Q67" s="65">
        <v>37589.318181818191</v>
      </c>
      <c r="R67" s="65">
        <v>37589.318181818191</v>
      </c>
      <c r="S67" s="65"/>
      <c r="T67" s="65"/>
      <c r="U67" s="65"/>
      <c r="V67" s="65"/>
      <c r="W67" s="67">
        <f t="shared" si="1"/>
        <v>187946.59090909094</v>
      </c>
      <c r="X67" s="36"/>
      <c r="Z67" s="122"/>
      <c r="AB67" s="131" t="e" vm="1">
        <f>VLOOKUP($E67,'[1]Distr. Lateral Undergrounding'!$C$5:$D$815,2,FALSE)</f>
        <v>#VALUE!</v>
      </c>
    </row>
    <row r="68" spans="1:28" x14ac:dyDescent="0.2">
      <c r="A68" s="76"/>
      <c r="B68" s="24">
        <v>54</v>
      </c>
      <c r="C68" s="105" t="s">
        <v>3004</v>
      </c>
      <c r="D68" s="105" t="s">
        <v>3004</v>
      </c>
      <c r="E68" s="58" t="s">
        <v>3005</v>
      </c>
      <c r="F68" s="69" t="s">
        <v>3004</v>
      </c>
      <c r="G68" s="69" t="s">
        <v>3004</v>
      </c>
      <c r="H68" s="58" t="s">
        <v>3005</v>
      </c>
      <c r="I68" s="104" t="s">
        <v>2964</v>
      </c>
      <c r="J68" s="68" t="s">
        <v>1217</v>
      </c>
      <c r="K68" s="65"/>
      <c r="L68" s="65"/>
      <c r="M68" s="65"/>
      <c r="N68" s="65">
        <v>78190.909090909117</v>
      </c>
      <c r="O68" s="65">
        <v>78190.909090909117</v>
      </c>
      <c r="P68" s="65">
        <v>78190.909090909117</v>
      </c>
      <c r="Q68" s="65">
        <v>78190.909090909117</v>
      </c>
      <c r="R68" s="65">
        <v>78190.909090909117</v>
      </c>
      <c r="S68" s="65"/>
      <c r="T68" s="65"/>
      <c r="U68" s="65"/>
      <c r="V68" s="65"/>
      <c r="W68" s="67">
        <f t="shared" si="1"/>
        <v>390954.54545454559</v>
      </c>
      <c r="X68" s="36"/>
      <c r="Z68" s="122"/>
      <c r="AB68" s="131" t="e" vm="1">
        <f>VLOOKUP($E68,'[1]Distr. Lateral Undergrounding'!$C$5:$D$815,2,FALSE)</f>
        <v>#VALUE!</v>
      </c>
    </row>
    <row r="69" spans="1:28" x14ac:dyDescent="0.2">
      <c r="A69" s="76"/>
      <c r="B69" s="24">
        <v>55</v>
      </c>
      <c r="C69" s="105" t="s">
        <v>3006</v>
      </c>
      <c r="D69" s="105" t="s">
        <v>3006</v>
      </c>
      <c r="E69" s="58" t="s">
        <v>3007</v>
      </c>
      <c r="F69" s="69" t="s">
        <v>3006</v>
      </c>
      <c r="G69" s="69" t="s">
        <v>3006</v>
      </c>
      <c r="H69" s="58" t="s">
        <v>3007</v>
      </c>
      <c r="I69" s="104" t="s">
        <v>2964</v>
      </c>
      <c r="J69" s="68" t="s">
        <v>1217</v>
      </c>
      <c r="K69" s="65"/>
      <c r="L69" s="65"/>
      <c r="M69" s="65"/>
      <c r="N69" s="65">
        <v>32013.409090909088</v>
      </c>
      <c r="O69" s="65">
        <v>32013.409090909088</v>
      </c>
      <c r="P69" s="65">
        <v>32013.409090909088</v>
      </c>
      <c r="Q69" s="65">
        <v>32013.409090909088</v>
      </c>
      <c r="R69" s="65">
        <v>32013.409090909088</v>
      </c>
      <c r="S69" s="65"/>
      <c r="T69" s="65"/>
      <c r="U69" s="65"/>
      <c r="V69" s="65"/>
      <c r="W69" s="67">
        <f t="shared" si="1"/>
        <v>160067.04545454544</v>
      </c>
      <c r="X69" s="36"/>
      <c r="Z69" s="122"/>
      <c r="AB69" s="131" t="e" vm="1">
        <f>VLOOKUP($E69,'[1]Distr. Lateral Undergrounding'!$C$5:$D$815,2,FALSE)</f>
        <v>#VALUE!</v>
      </c>
    </row>
    <row r="70" spans="1:28" x14ac:dyDescent="0.2">
      <c r="A70" s="76"/>
      <c r="B70" s="24">
        <v>56</v>
      </c>
      <c r="C70" s="105" t="s">
        <v>3008</v>
      </c>
      <c r="D70" s="105" t="s">
        <v>3008</v>
      </c>
      <c r="E70" s="58" t="s">
        <v>3009</v>
      </c>
      <c r="F70" s="69" t="s">
        <v>3008</v>
      </c>
      <c r="G70" s="69" t="s">
        <v>3008</v>
      </c>
      <c r="H70" s="58" t="s">
        <v>3009</v>
      </c>
      <c r="I70" s="104" t="s">
        <v>2964</v>
      </c>
      <c r="J70" s="68" t="s">
        <v>1217</v>
      </c>
      <c r="K70" s="65"/>
      <c r="L70" s="65"/>
      <c r="M70" s="65"/>
      <c r="N70" s="65">
        <v>11664.545454545456</v>
      </c>
      <c r="O70" s="65">
        <v>11664.545454545456</v>
      </c>
      <c r="P70" s="65">
        <v>11664.545454545456</v>
      </c>
      <c r="Q70" s="65">
        <v>11664.545454545456</v>
      </c>
      <c r="R70" s="65">
        <v>11664.545454545456</v>
      </c>
      <c r="S70" s="65"/>
      <c r="T70" s="65"/>
      <c r="U70" s="65"/>
      <c r="V70" s="65"/>
      <c r="W70" s="67">
        <f t="shared" si="1"/>
        <v>58322.727272727279</v>
      </c>
      <c r="X70" s="36"/>
      <c r="Z70" s="122"/>
      <c r="AB70" s="131" t="e" vm="1">
        <f>VLOOKUP($E70,'[1]Distr. Lateral Undergrounding'!$C$5:$D$815,2,FALSE)</f>
        <v>#VALUE!</v>
      </c>
    </row>
    <row r="71" spans="1:28" x14ac:dyDescent="0.2">
      <c r="A71" s="76"/>
      <c r="B71" s="24">
        <v>57</v>
      </c>
      <c r="C71" s="105" t="s">
        <v>3010</v>
      </c>
      <c r="D71" s="105" t="s">
        <v>3010</v>
      </c>
      <c r="E71" s="58" t="s">
        <v>3011</v>
      </c>
      <c r="F71" s="69" t="s">
        <v>3010</v>
      </c>
      <c r="G71" s="69" t="s">
        <v>3010</v>
      </c>
      <c r="H71" s="58" t="s">
        <v>3011</v>
      </c>
      <c r="I71" s="104" t="s">
        <v>2964</v>
      </c>
      <c r="J71" s="68" t="s">
        <v>1217</v>
      </c>
      <c r="K71" s="65"/>
      <c r="L71" s="65"/>
      <c r="M71" s="65"/>
      <c r="N71" s="65">
        <v>32878.636363636375</v>
      </c>
      <c r="O71" s="65">
        <v>32878.636363636375</v>
      </c>
      <c r="P71" s="65">
        <v>32878.636363636375</v>
      </c>
      <c r="Q71" s="65">
        <v>32878.636363636375</v>
      </c>
      <c r="R71" s="65">
        <v>32878.636363636375</v>
      </c>
      <c r="S71" s="65"/>
      <c r="T71" s="65"/>
      <c r="U71" s="65"/>
      <c r="V71" s="65"/>
      <c r="W71" s="67">
        <f t="shared" si="1"/>
        <v>164393.18181818188</v>
      </c>
      <c r="X71" s="36"/>
      <c r="Z71" s="122"/>
      <c r="AB71" s="131" t="e" vm="1">
        <f>VLOOKUP($E71,'[1]Distr. Lateral Undergrounding'!$C$5:$D$815,2,FALSE)</f>
        <v>#VALUE!</v>
      </c>
    </row>
    <row r="72" spans="1:28" x14ac:dyDescent="0.2">
      <c r="A72" s="76"/>
      <c r="B72" s="24">
        <v>58</v>
      </c>
      <c r="C72" s="105" t="s">
        <v>3012</v>
      </c>
      <c r="D72" s="105" t="s">
        <v>3012</v>
      </c>
      <c r="E72" s="58" t="s">
        <v>3013</v>
      </c>
      <c r="F72" s="69" t="s">
        <v>3012</v>
      </c>
      <c r="G72" s="69" t="s">
        <v>3012</v>
      </c>
      <c r="H72" s="58" t="s">
        <v>3013</v>
      </c>
      <c r="I72" s="104" t="s">
        <v>2973</v>
      </c>
      <c r="J72" s="68" t="s">
        <v>1217</v>
      </c>
      <c r="K72" s="65"/>
      <c r="L72" s="65"/>
      <c r="M72" s="65"/>
      <c r="N72" s="65"/>
      <c r="O72" s="65">
        <v>86228.977272727265</v>
      </c>
      <c r="P72" s="65">
        <v>86228.977272727265</v>
      </c>
      <c r="Q72" s="65">
        <v>86228.977272727265</v>
      </c>
      <c r="R72" s="65">
        <v>86228.977272727265</v>
      </c>
      <c r="S72" s="65">
        <v>86228.977272727265</v>
      </c>
      <c r="T72" s="65">
        <v>86228.977272727265</v>
      </c>
      <c r="U72" s="65"/>
      <c r="V72" s="65"/>
      <c r="W72" s="67">
        <f t="shared" si="1"/>
        <v>517373.86363636365</v>
      </c>
      <c r="X72" s="36"/>
      <c r="Z72" s="122"/>
      <c r="AB72" s="131" t="e" vm="1">
        <f>VLOOKUP($E72,'[1]Distr. Lateral Undergrounding'!$C$5:$D$815,2,FALSE)</f>
        <v>#VALUE!</v>
      </c>
    </row>
    <row r="73" spans="1:28" x14ac:dyDescent="0.2">
      <c r="A73" s="76"/>
      <c r="B73" s="24">
        <v>59</v>
      </c>
      <c r="C73" s="105" t="s">
        <v>3014</v>
      </c>
      <c r="D73" s="105" t="s">
        <v>3014</v>
      </c>
      <c r="E73" s="58" t="s">
        <v>3015</v>
      </c>
      <c r="F73" s="69" t="s">
        <v>3014</v>
      </c>
      <c r="G73" s="69" t="s">
        <v>3014</v>
      </c>
      <c r="H73" s="58" t="s">
        <v>3015</v>
      </c>
      <c r="I73" s="104" t="s">
        <v>2973</v>
      </c>
      <c r="J73" s="68" t="s">
        <v>1217</v>
      </c>
      <c r="K73" s="65"/>
      <c r="L73" s="65"/>
      <c r="M73" s="65"/>
      <c r="N73" s="65"/>
      <c r="O73" s="65"/>
      <c r="P73" s="65">
        <v>40825.909090909088</v>
      </c>
      <c r="Q73" s="65">
        <v>40825.909090909088</v>
      </c>
      <c r="R73" s="65">
        <v>40825.909090909088</v>
      </c>
      <c r="S73" s="65">
        <v>40825.909090909088</v>
      </c>
      <c r="T73" s="65">
        <v>40825.909090909088</v>
      </c>
      <c r="U73" s="65"/>
      <c r="V73" s="65"/>
      <c r="W73" s="67">
        <f t="shared" si="1"/>
        <v>204129.54545454544</v>
      </c>
      <c r="X73" s="36"/>
      <c r="Z73" s="122"/>
      <c r="AB73" s="131" t="e" vm="1">
        <f>VLOOKUP($E73,'[1]Distr. Lateral Undergrounding'!$C$5:$D$815,2,FALSE)</f>
        <v>#VALUE!</v>
      </c>
    </row>
    <row r="74" spans="1:28" x14ac:dyDescent="0.2">
      <c r="A74" s="76"/>
      <c r="B74" s="24">
        <v>60</v>
      </c>
      <c r="C74" s="105" t="s">
        <v>3016</v>
      </c>
      <c r="D74" s="105" t="s">
        <v>3016</v>
      </c>
      <c r="E74" s="58" t="s">
        <v>3017</v>
      </c>
      <c r="F74" s="69" t="s">
        <v>3016</v>
      </c>
      <c r="G74" s="69" t="s">
        <v>3016</v>
      </c>
      <c r="H74" s="58" t="s">
        <v>3017</v>
      </c>
      <c r="I74" s="104" t="s">
        <v>2973</v>
      </c>
      <c r="J74" s="68" t="s">
        <v>1217</v>
      </c>
      <c r="K74" s="65"/>
      <c r="L74" s="65"/>
      <c r="M74" s="65"/>
      <c r="N74" s="65"/>
      <c r="O74" s="65"/>
      <c r="P74" s="65">
        <v>76011.818181818162</v>
      </c>
      <c r="Q74" s="65">
        <v>76011.818181818162</v>
      </c>
      <c r="R74" s="65">
        <v>76011.818181818162</v>
      </c>
      <c r="S74" s="65">
        <v>76011.818181818162</v>
      </c>
      <c r="T74" s="65">
        <v>76011.818181818162</v>
      </c>
      <c r="U74" s="65"/>
      <c r="V74" s="65"/>
      <c r="W74" s="67">
        <f t="shared" si="1"/>
        <v>380059.09090909082</v>
      </c>
      <c r="X74" s="36"/>
      <c r="Z74" s="122"/>
      <c r="AB74" s="131" t="e" vm="1">
        <f>VLOOKUP($E74,'[1]Distr. Lateral Undergrounding'!$C$5:$D$815,2,FALSE)</f>
        <v>#VALUE!</v>
      </c>
    </row>
    <row r="75" spans="1:28" x14ac:dyDescent="0.2">
      <c r="A75" s="76"/>
      <c r="B75" s="24">
        <v>61</v>
      </c>
      <c r="C75" s="105" t="s">
        <v>3018</v>
      </c>
      <c r="D75" s="105" t="s">
        <v>3018</v>
      </c>
      <c r="E75" s="58" t="s">
        <v>3019</v>
      </c>
      <c r="F75" s="69" t="s">
        <v>3018</v>
      </c>
      <c r="G75" s="69" t="s">
        <v>3018</v>
      </c>
      <c r="H75" s="58" t="s">
        <v>3019</v>
      </c>
      <c r="I75" s="104" t="s">
        <v>2973</v>
      </c>
      <c r="J75" s="68" t="s">
        <v>1217</v>
      </c>
      <c r="K75" s="65"/>
      <c r="L75" s="65"/>
      <c r="M75" s="65"/>
      <c r="N75" s="65"/>
      <c r="O75" s="65">
        <v>130692.04545454543</v>
      </c>
      <c r="P75" s="65">
        <v>130692.04545454543</v>
      </c>
      <c r="Q75" s="65">
        <v>130692.04545454543</v>
      </c>
      <c r="R75" s="65">
        <v>130692.04545454543</v>
      </c>
      <c r="S75" s="65">
        <v>130692.04545454543</v>
      </c>
      <c r="T75" s="65">
        <v>130692.04545454543</v>
      </c>
      <c r="U75" s="65"/>
      <c r="V75" s="65"/>
      <c r="W75" s="67">
        <f t="shared" si="1"/>
        <v>784152.27272727259</v>
      </c>
      <c r="X75" s="36"/>
      <c r="Z75" s="122"/>
      <c r="AB75" s="131" t="e" vm="1">
        <f>VLOOKUP($E75,'[1]Distr. Lateral Undergrounding'!$C$5:$D$815,2,FALSE)</f>
        <v>#VALUE!</v>
      </c>
    </row>
    <row r="76" spans="1:28" x14ac:dyDescent="0.2">
      <c r="A76" s="76"/>
      <c r="B76" s="24">
        <v>62</v>
      </c>
      <c r="C76" s="105" t="s">
        <v>3020</v>
      </c>
      <c r="D76" s="105" t="s">
        <v>3020</v>
      </c>
      <c r="E76" s="58" t="s">
        <v>3021</v>
      </c>
      <c r="F76" s="69" t="s">
        <v>3020</v>
      </c>
      <c r="G76" s="69" t="s">
        <v>3020</v>
      </c>
      <c r="H76" s="58" t="s">
        <v>3021</v>
      </c>
      <c r="I76" s="104" t="s">
        <v>2973</v>
      </c>
      <c r="J76" s="68" t="s">
        <v>1217</v>
      </c>
      <c r="K76" s="65"/>
      <c r="L76" s="65"/>
      <c r="M76" s="65"/>
      <c r="N76" s="65"/>
      <c r="O76" s="65"/>
      <c r="P76" s="65">
        <v>28905</v>
      </c>
      <c r="Q76" s="65">
        <v>28905</v>
      </c>
      <c r="R76" s="65">
        <v>28905</v>
      </c>
      <c r="S76" s="65">
        <v>28905</v>
      </c>
      <c r="T76" s="65">
        <v>28905</v>
      </c>
      <c r="U76" s="65"/>
      <c r="V76" s="65"/>
      <c r="W76" s="67">
        <f t="shared" si="1"/>
        <v>144525</v>
      </c>
      <c r="X76" s="36"/>
      <c r="Z76" s="122"/>
      <c r="AB76" s="131" t="e" vm="1">
        <f>VLOOKUP($E76,'[1]Distr. Lateral Undergrounding'!$C$5:$D$815,2,FALSE)</f>
        <v>#VALUE!</v>
      </c>
    </row>
    <row r="77" spans="1:28" x14ac:dyDescent="0.2">
      <c r="A77" s="76"/>
      <c r="B77" s="24">
        <v>63</v>
      </c>
      <c r="C77" s="105" t="s">
        <v>3022</v>
      </c>
      <c r="D77" s="105" t="s">
        <v>3022</v>
      </c>
      <c r="E77" s="58" t="s">
        <v>3023</v>
      </c>
      <c r="F77" s="69" t="s">
        <v>3022</v>
      </c>
      <c r="G77" s="69" t="s">
        <v>3022</v>
      </c>
      <c r="H77" s="58" t="s">
        <v>3023</v>
      </c>
      <c r="I77" s="104" t="s">
        <v>2973</v>
      </c>
      <c r="J77" s="68" t="s">
        <v>1217</v>
      </c>
      <c r="K77" s="65"/>
      <c r="L77" s="65"/>
      <c r="M77" s="65"/>
      <c r="N77" s="65"/>
      <c r="O77" s="65"/>
      <c r="P77" s="65">
        <v>58514.999999999985</v>
      </c>
      <c r="Q77" s="65">
        <v>58514.999999999985</v>
      </c>
      <c r="R77" s="65">
        <v>58514.999999999985</v>
      </c>
      <c r="S77" s="65">
        <v>58514.999999999985</v>
      </c>
      <c r="T77" s="65">
        <v>58514.999999999985</v>
      </c>
      <c r="U77" s="65"/>
      <c r="V77" s="65"/>
      <c r="W77" s="67">
        <f t="shared" si="1"/>
        <v>292574.99999999994</v>
      </c>
      <c r="X77" s="36"/>
      <c r="Z77" s="122"/>
      <c r="AB77" s="131" t="e" vm="1">
        <f>VLOOKUP($E77,'[1]Distr. Lateral Undergrounding'!$C$5:$D$815,2,FALSE)</f>
        <v>#VALUE!</v>
      </c>
    </row>
    <row r="78" spans="1:28" x14ac:dyDescent="0.2">
      <c r="A78" s="76"/>
      <c r="B78" s="24">
        <v>64</v>
      </c>
      <c r="C78" s="105" t="s">
        <v>3024</v>
      </c>
      <c r="D78" s="105" t="s">
        <v>3024</v>
      </c>
      <c r="E78" s="58" t="s">
        <v>3025</v>
      </c>
      <c r="F78" s="69" t="s">
        <v>3024</v>
      </c>
      <c r="G78" s="69" t="s">
        <v>3024</v>
      </c>
      <c r="H78" s="58" t="s">
        <v>3025</v>
      </c>
      <c r="I78" s="104" t="s">
        <v>2973</v>
      </c>
      <c r="J78" s="68" t="s">
        <v>1217</v>
      </c>
      <c r="K78" s="65"/>
      <c r="L78" s="65"/>
      <c r="M78" s="65"/>
      <c r="N78" s="65"/>
      <c r="O78" s="65"/>
      <c r="P78" s="65">
        <v>34705.227272727272</v>
      </c>
      <c r="Q78" s="65">
        <v>34705.227272727272</v>
      </c>
      <c r="R78" s="65">
        <v>34705.227272727272</v>
      </c>
      <c r="S78" s="65">
        <v>34705.227272727272</v>
      </c>
      <c r="T78" s="65">
        <v>34705.227272727272</v>
      </c>
      <c r="U78" s="65"/>
      <c r="V78" s="65"/>
      <c r="W78" s="67">
        <f t="shared" si="1"/>
        <v>173526.13636363635</v>
      </c>
      <c r="X78" s="36"/>
      <c r="Z78" s="122"/>
      <c r="AB78" s="131" t="e" vm="1">
        <f>VLOOKUP($E78,'[1]Distr. Lateral Undergrounding'!$C$5:$D$815,2,FALSE)</f>
        <v>#VALUE!</v>
      </c>
    </row>
    <row r="79" spans="1:28" x14ac:dyDescent="0.2">
      <c r="A79" s="76"/>
      <c r="B79" s="24">
        <v>65</v>
      </c>
      <c r="C79" s="105" t="s">
        <v>3026</v>
      </c>
      <c r="D79" s="105" t="s">
        <v>3026</v>
      </c>
      <c r="E79" s="58" t="s">
        <v>3027</v>
      </c>
      <c r="F79" s="69" t="s">
        <v>3026</v>
      </c>
      <c r="G79" s="69" t="s">
        <v>3026</v>
      </c>
      <c r="H79" s="58" t="s">
        <v>3027</v>
      </c>
      <c r="I79" s="104" t="s">
        <v>2973</v>
      </c>
      <c r="J79" s="68" t="s">
        <v>1217</v>
      </c>
      <c r="K79" s="65"/>
      <c r="L79" s="65"/>
      <c r="M79" s="65"/>
      <c r="N79" s="65"/>
      <c r="O79" s="65"/>
      <c r="P79" s="65">
        <v>42107.727272727272</v>
      </c>
      <c r="Q79" s="65">
        <v>42107.727272727272</v>
      </c>
      <c r="R79" s="65">
        <v>42107.727272727272</v>
      </c>
      <c r="S79" s="65">
        <v>42107.727272727272</v>
      </c>
      <c r="T79" s="65">
        <v>42107.727272727272</v>
      </c>
      <c r="U79" s="65"/>
      <c r="V79" s="65"/>
      <c r="W79" s="67">
        <f t="shared" ref="W79:W142" si="2">SUM(K79:V79)</f>
        <v>210538.63636363635</v>
      </c>
      <c r="X79" s="36"/>
      <c r="Z79" s="122"/>
      <c r="AB79" s="131" t="e" vm="1">
        <f>VLOOKUP($E79,'[1]Distr. Lateral Undergrounding'!$C$5:$D$815,2,FALSE)</f>
        <v>#VALUE!</v>
      </c>
    </row>
    <row r="80" spans="1:28" x14ac:dyDescent="0.2">
      <c r="A80" s="76"/>
      <c r="B80" s="24">
        <v>66</v>
      </c>
      <c r="C80" s="105" t="s">
        <v>3028</v>
      </c>
      <c r="D80" s="105" t="s">
        <v>3028</v>
      </c>
      <c r="E80" s="58" t="s">
        <v>3029</v>
      </c>
      <c r="F80" s="69" t="s">
        <v>3028</v>
      </c>
      <c r="G80" s="69" t="s">
        <v>3028</v>
      </c>
      <c r="H80" s="58" t="s">
        <v>3029</v>
      </c>
      <c r="I80" s="104" t="s">
        <v>2973</v>
      </c>
      <c r="J80" s="68" t="s">
        <v>1217</v>
      </c>
      <c r="K80" s="65"/>
      <c r="L80" s="65"/>
      <c r="M80" s="65"/>
      <c r="N80" s="65"/>
      <c r="O80" s="65"/>
      <c r="P80" s="65">
        <v>15990.681818181818</v>
      </c>
      <c r="Q80" s="65">
        <v>15990.681818181818</v>
      </c>
      <c r="R80" s="65">
        <v>15990.681818181818</v>
      </c>
      <c r="S80" s="65">
        <v>15990.681818181818</v>
      </c>
      <c r="T80" s="65">
        <v>15990.681818181818</v>
      </c>
      <c r="U80" s="65"/>
      <c r="V80" s="65"/>
      <c r="W80" s="67">
        <f t="shared" si="2"/>
        <v>79953.409090909088</v>
      </c>
      <c r="X80" s="36"/>
      <c r="Z80" s="122"/>
      <c r="AB80" s="131" t="e" vm="1">
        <f>VLOOKUP($E80,'[1]Distr. Lateral Undergrounding'!$C$5:$D$815,2,FALSE)</f>
        <v>#VALUE!</v>
      </c>
    </row>
    <row r="81" spans="1:28" x14ac:dyDescent="0.2">
      <c r="A81" s="76"/>
      <c r="B81" s="24">
        <v>67</v>
      </c>
      <c r="C81" s="105" t="s">
        <v>3030</v>
      </c>
      <c r="D81" s="105" t="s">
        <v>3030</v>
      </c>
      <c r="E81" s="58" t="s">
        <v>3031</v>
      </c>
      <c r="F81" s="69" t="s">
        <v>3030</v>
      </c>
      <c r="G81" s="69" t="s">
        <v>3030</v>
      </c>
      <c r="H81" s="58" t="s">
        <v>3031</v>
      </c>
      <c r="I81" s="104" t="s">
        <v>2973</v>
      </c>
      <c r="J81" s="68" t="s">
        <v>1217</v>
      </c>
      <c r="K81" s="65"/>
      <c r="L81" s="65"/>
      <c r="M81" s="65"/>
      <c r="N81" s="65"/>
      <c r="O81" s="65"/>
      <c r="P81" s="65">
        <v>104372.04545454547</v>
      </c>
      <c r="Q81" s="65">
        <v>104372.04545454547</v>
      </c>
      <c r="R81" s="65">
        <v>104372.04545454547</v>
      </c>
      <c r="S81" s="65">
        <v>104372.04545454547</v>
      </c>
      <c r="T81" s="65">
        <v>104372.04545454547</v>
      </c>
      <c r="U81" s="65"/>
      <c r="V81" s="65"/>
      <c r="W81" s="67">
        <f t="shared" si="2"/>
        <v>521860.22727272735</v>
      </c>
      <c r="X81" s="36"/>
      <c r="Z81" s="122"/>
      <c r="AB81" s="131" t="e" vm="1">
        <f>VLOOKUP($E81,'[1]Distr. Lateral Undergrounding'!$C$5:$D$815,2,FALSE)</f>
        <v>#VALUE!</v>
      </c>
    </row>
    <row r="82" spans="1:28" x14ac:dyDescent="0.2">
      <c r="A82" s="76"/>
      <c r="B82" s="24">
        <v>68</v>
      </c>
      <c r="C82" s="105" t="s">
        <v>3032</v>
      </c>
      <c r="D82" s="105" t="s">
        <v>3032</v>
      </c>
      <c r="E82" s="58" t="s">
        <v>3033</v>
      </c>
      <c r="F82" s="69" t="s">
        <v>3032</v>
      </c>
      <c r="G82" s="69" t="s">
        <v>3032</v>
      </c>
      <c r="H82" s="58" t="s">
        <v>3033</v>
      </c>
      <c r="I82" s="104" t="s">
        <v>2973</v>
      </c>
      <c r="J82" s="68" t="s">
        <v>1217</v>
      </c>
      <c r="K82" s="65"/>
      <c r="L82" s="65"/>
      <c r="M82" s="65"/>
      <c r="N82" s="65"/>
      <c r="O82" s="65"/>
      <c r="P82" s="65">
        <v>32077.5</v>
      </c>
      <c r="Q82" s="65">
        <v>32077.5</v>
      </c>
      <c r="R82" s="65">
        <v>32077.5</v>
      </c>
      <c r="S82" s="65">
        <v>32077.5</v>
      </c>
      <c r="T82" s="65">
        <v>32077.5</v>
      </c>
      <c r="U82" s="65"/>
      <c r="V82" s="65"/>
      <c r="W82" s="67">
        <f t="shared" si="2"/>
        <v>160387.5</v>
      </c>
      <c r="X82" s="36"/>
      <c r="Z82" s="122"/>
      <c r="AB82" s="131" t="e" vm="1">
        <f>VLOOKUP($E82,'[1]Distr. Lateral Undergrounding'!$C$5:$D$815,2,FALSE)</f>
        <v>#VALUE!</v>
      </c>
    </row>
    <row r="83" spans="1:28" x14ac:dyDescent="0.2">
      <c r="A83" s="76"/>
      <c r="B83" s="24">
        <v>69</v>
      </c>
      <c r="C83" s="105" t="s">
        <v>3034</v>
      </c>
      <c r="D83" s="105" t="s">
        <v>3034</v>
      </c>
      <c r="E83" s="58" t="s">
        <v>3035</v>
      </c>
      <c r="F83" s="69" t="s">
        <v>3034</v>
      </c>
      <c r="G83" s="69" t="s">
        <v>3034</v>
      </c>
      <c r="H83" s="58" t="s">
        <v>3035</v>
      </c>
      <c r="I83" s="104" t="s">
        <v>2973</v>
      </c>
      <c r="J83" s="68" t="s">
        <v>1217</v>
      </c>
      <c r="K83" s="65"/>
      <c r="L83" s="65"/>
      <c r="M83" s="65"/>
      <c r="N83" s="65"/>
      <c r="O83" s="65"/>
      <c r="P83" s="65">
        <v>38486.590909090897</v>
      </c>
      <c r="Q83" s="65">
        <v>38486.590909090897</v>
      </c>
      <c r="R83" s="65">
        <v>38486.590909090897</v>
      </c>
      <c r="S83" s="65">
        <v>38486.590909090897</v>
      </c>
      <c r="T83" s="65">
        <v>38486.590909090897</v>
      </c>
      <c r="U83" s="65"/>
      <c r="V83" s="65"/>
      <c r="W83" s="67">
        <f t="shared" si="2"/>
        <v>192432.95454545447</v>
      </c>
      <c r="X83" s="36"/>
      <c r="Z83" s="122"/>
      <c r="AB83" s="131" t="e" vm="1">
        <f>VLOOKUP($E83,'[1]Distr. Lateral Undergrounding'!$C$5:$D$815,2,FALSE)</f>
        <v>#VALUE!</v>
      </c>
    </row>
    <row r="84" spans="1:28" x14ac:dyDescent="0.2">
      <c r="A84" s="76"/>
      <c r="B84" s="24">
        <v>70</v>
      </c>
      <c r="C84" s="105" t="s">
        <v>3036</v>
      </c>
      <c r="D84" s="105" t="s">
        <v>3036</v>
      </c>
      <c r="E84" s="58" t="s">
        <v>3037</v>
      </c>
      <c r="F84" s="69" t="s">
        <v>3036</v>
      </c>
      <c r="G84" s="69" t="s">
        <v>3036</v>
      </c>
      <c r="H84" s="58" t="s">
        <v>3037</v>
      </c>
      <c r="I84" s="104" t="s">
        <v>2973</v>
      </c>
      <c r="J84" s="68" t="s">
        <v>1217</v>
      </c>
      <c r="K84" s="65"/>
      <c r="L84" s="65"/>
      <c r="M84" s="65"/>
      <c r="N84" s="65"/>
      <c r="O84" s="65"/>
      <c r="P84" s="65">
        <v>23361.13636363636</v>
      </c>
      <c r="Q84" s="65">
        <v>23361.13636363636</v>
      </c>
      <c r="R84" s="65">
        <v>23361.13636363636</v>
      </c>
      <c r="S84" s="65">
        <v>23361.13636363636</v>
      </c>
      <c r="T84" s="65">
        <v>23361.13636363636</v>
      </c>
      <c r="U84" s="65"/>
      <c r="V84" s="65"/>
      <c r="W84" s="67">
        <f t="shared" si="2"/>
        <v>116805.68181818179</v>
      </c>
      <c r="X84" s="36"/>
      <c r="Z84" s="122"/>
      <c r="AB84" s="131" t="e" vm="1">
        <f>VLOOKUP($E84,'[1]Distr. Lateral Undergrounding'!$C$5:$D$815,2,FALSE)</f>
        <v>#VALUE!</v>
      </c>
    </row>
    <row r="85" spans="1:28" x14ac:dyDescent="0.2">
      <c r="A85" s="76"/>
      <c r="B85" s="24">
        <v>71</v>
      </c>
      <c r="C85" s="105" t="s">
        <v>3038</v>
      </c>
      <c r="D85" s="105" t="s">
        <v>3038</v>
      </c>
      <c r="E85" s="58" t="s">
        <v>3039</v>
      </c>
      <c r="F85" s="69" t="s">
        <v>3038</v>
      </c>
      <c r="G85" s="69" t="s">
        <v>3038</v>
      </c>
      <c r="H85" s="58" t="s">
        <v>3039</v>
      </c>
      <c r="I85" s="104" t="s">
        <v>2973</v>
      </c>
      <c r="J85" s="68" t="s">
        <v>1217</v>
      </c>
      <c r="K85" s="65"/>
      <c r="L85" s="65"/>
      <c r="M85" s="65"/>
      <c r="N85" s="65"/>
      <c r="O85" s="65"/>
      <c r="P85" s="65">
        <v>40954.090909090912</v>
      </c>
      <c r="Q85" s="65">
        <v>40954.090909090912</v>
      </c>
      <c r="R85" s="65">
        <v>40954.090909090912</v>
      </c>
      <c r="S85" s="65">
        <v>40954.090909090912</v>
      </c>
      <c r="T85" s="65">
        <v>40954.090909090912</v>
      </c>
      <c r="U85" s="65"/>
      <c r="V85" s="65"/>
      <c r="W85" s="67">
        <f t="shared" si="2"/>
        <v>204770.45454545456</v>
      </c>
      <c r="X85" s="36"/>
      <c r="Z85" s="122"/>
      <c r="AB85" s="131" t="e" vm="1">
        <f>VLOOKUP($E85,'[1]Distr. Lateral Undergrounding'!$C$5:$D$815,2,FALSE)</f>
        <v>#VALUE!</v>
      </c>
    </row>
    <row r="86" spans="1:28" x14ac:dyDescent="0.2">
      <c r="A86" s="76"/>
      <c r="B86" s="24">
        <v>72</v>
      </c>
      <c r="C86" s="105" t="s">
        <v>3040</v>
      </c>
      <c r="D86" s="105" t="s">
        <v>3040</v>
      </c>
      <c r="E86" s="58" t="s">
        <v>3041</v>
      </c>
      <c r="F86" s="69" t="s">
        <v>3040</v>
      </c>
      <c r="G86" s="69" t="s">
        <v>3040</v>
      </c>
      <c r="H86" s="58" t="s">
        <v>3041</v>
      </c>
      <c r="I86" s="104" t="s">
        <v>2973</v>
      </c>
      <c r="J86" s="68" t="s">
        <v>1217</v>
      </c>
      <c r="K86" s="65"/>
      <c r="L86" s="65"/>
      <c r="M86" s="65"/>
      <c r="N86" s="65"/>
      <c r="O86" s="65"/>
      <c r="P86" s="65"/>
      <c r="Q86" s="65">
        <v>17016.13636363636</v>
      </c>
      <c r="R86" s="65">
        <v>17016.13636363636</v>
      </c>
      <c r="S86" s="65">
        <v>17016.13636363636</v>
      </c>
      <c r="T86" s="65">
        <v>17016.13636363636</v>
      </c>
      <c r="U86" s="65">
        <v>17016.13636363636</v>
      </c>
      <c r="V86" s="65"/>
      <c r="W86" s="67">
        <f t="shared" si="2"/>
        <v>85080.681818181794</v>
      </c>
      <c r="X86" s="36"/>
      <c r="Z86" s="122"/>
      <c r="AB86" s="131" t="e" vm="1">
        <f>VLOOKUP($E86,'[1]Distr. Lateral Undergrounding'!$C$5:$D$815,2,FALSE)</f>
        <v>#VALUE!</v>
      </c>
    </row>
    <row r="87" spans="1:28" x14ac:dyDescent="0.2">
      <c r="A87" s="76"/>
      <c r="B87" s="24">
        <v>73</v>
      </c>
      <c r="C87" s="105" t="s">
        <v>3042</v>
      </c>
      <c r="D87" s="105" t="s">
        <v>3042</v>
      </c>
      <c r="E87" s="58" t="s">
        <v>3043</v>
      </c>
      <c r="F87" s="69" t="s">
        <v>3042</v>
      </c>
      <c r="G87" s="69" t="s">
        <v>3042</v>
      </c>
      <c r="H87" s="58" t="s">
        <v>3043</v>
      </c>
      <c r="I87" s="104" t="s">
        <v>3044</v>
      </c>
      <c r="J87" s="68" t="s">
        <v>1217</v>
      </c>
      <c r="K87" s="65"/>
      <c r="L87" s="65"/>
      <c r="M87" s="65"/>
      <c r="N87" s="65"/>
      <c r="O87" s="65"/>
      <c r="P87" s="65"/>
      <c r="Q87" s="65">
        <v>78992.045454545456</v>
      </c>
      <c r="R87" s="65">
        <v>78992.045454545456</v>
      </c>
      <c r="S87" s="65">
        <v>78992.045454545456</v>
      </c>
      <c r="T87" s="65">
        <v>78992.045454545456</v>
      </c>
      <c r="U87" s="65">
        <v>78992.045454545456</v>
      </c>
      <c r="V87" s="65">
        <v>78992.045454545456</v>
      </c>
      <c r="W87" s="67">
        <f t="shared" si="2"/>
        <v>473952.27272727276</v>
      </c>
      <c r="X87" s="36"/>
      <c r="Z87" s="122"/>
      <c r="AB87" s="131" t="e" vm="1">
        <f>VLOOKUP($E87,'[1]Distr. Lateral Undergrounding'!$C$5:$D$815,2,FALSE)</f>
        <v>#VALUE!</v>
      </c>
    </row>
    <row r="88" spans="1:28" x14ac:dyDescent="0.2">
      <c r="A88" s="76"/>
      <c r="B88" s="24">
        <v>74</v>
      </c>
      <c r="C88" s="105" t="s">
        <v>3045</v>
      </c>
      <c r="D88" s="105" t="s">
        <v>3045</v>
      </c>
      <c r="E88" s="58" t="s">
        <v>3046</v>
      </c>
      <c r="F88" s="69" t="s">
        <v>3045</v>
      </c>
      <c r="G88" s="69" t="s">
        <v>3045</v>
      </c>
      <c r="H88" s="58" t="s">
        <v>3046</v>
      </c>
      <c r="I88" s="104" t="s">
        <v>3044</v>
      </c>
      <c r="J88" s="68" t="s">
        <v>1217</v>
      </c>
      <c r="K88" s="65"/>
      <c r="L88" s="65"/>
      <c r="M88" s="65"/>
      <c r="N88" s="65"/>
      <c r="O88" s="65"/>
      <c r="P88" s="65"/>
      <c r="Q88" s="65">
        <v>45023.863636363647</v>
      </c>
      <c r="R88" s="65">
        <v>45023.863636363647</v>
      </c>
      <c r="S88" s="65">
        <v>45023.863636363647</v>
      </c>
      <c r="T88" s="65">
        <v>45023.863636363647</v>
      </c>
      <c r="U88" s="65">
        <v>45023.863636363647</v>
      </c>
      <c r="V88" s="65">
        <v>45023.863636363647</v>
      </c>
      <c r="W88" s="67">
        <f t="shared" si="2"/>
        <v>270143.18181818188</v>
      </c>
      <c r="X88" s="36"/>
      <c r="Z88" s="122"/>
      <c r="AB88" s="131" t="e" vm="1">
        <f>VLOOKUP($E88,'[1]Distr. Lateral Undergrounding'!$C$5:$D$815,2,FALSE)</f>
        <v>#VALUE!</v>
      </c>
    </row>
    <row r="89" spans="1:28" x14ac:dyDescent="0.2">
      <c r="A89" s="76"/>
      <c r="B89" s="24">
        <v>75</v>
      </c>
      <c r="C89" s="105" t="s">
        <v>3047</v>
      </c>
      <c r="D89" s="105" t="s">
        <v>3047</v>
      </c>
      <c r="E89" s="58" t="s">
        <v>3048</v>
      </c>
      <c r="F89" s="69" t="s">
        <v>3047</v>
      </c>
      <c r="G89" s="69" t="s">
        <v>3047</v>
      </c>
      <c r="H89" s="58" t="s">
        <v>3048</v>
      </c>
      <c r="I89" s="104" t="s">
        <v>3044</v>
      </c>
      <c r="J89" s="68" t="s">
        <v>1217</v>
      </c>
      <c r="K89" s="65"/>
      <c r="L89" s="65"/>
      <c r="M89" s="65"/>
      <c r="N89" s="65"/>
      <c r="O89" s="65"/>
      <c r="P89" s="65"/>
      <c r="Q89" s="65"/>
      <c r="R89" s="65">
        <v>34256.590909090897</v>
      </c>
      <c r="S89" s="65">
        <v>34256.590909090897</v>
      </c>
      <c r="T89" s="65">
        <v>34256.590909090897</v>
      </c>
      <c r="U89" s="65">
        <v>34256.590909090897</v>
      </c>
      <c r="V89" s="65">
        <v>34256.590909090897</v>
      </c>
      <c r="W89" s="67">
        <f t="shared" si="2"/>
        <v>171282.95454545447</v>
      </c>
      <c r="X89" s="36"/>
      <c r="Z89" s="122"/>
      <c r="AB89" s="131" t="e" vm="1">
        <f>VLOOKUP($E89,'[1]Distr. Lateral Undergrounding'!$C$5:$D$815,2,FALSE)</f>
        <v>#VALUE!</v>
      </c>
    </row>
    <row r="90" spans="1:28" x14ac:dyDescent="0.2">
      <c r="A90" s="76"/>
      <c r="B90" s="24">
        <v>76</v>
      </c>
      <c r="C90" s="105" t="s">
        <v>3049</v>
      </c>
      <c r="D90" s="105" t="s">
        <v>3049</v>
      </c>
      <c r="E90" s="58" t="s">
        <v>3050</v>
      </c>
      <c r="F90" s="69" t="s">
        <v>3049</v>
      </c>
      <c r="G90" s="69" t="s">
        <v>3049</v>
      </c>
      <c r="H90" s="58" t="s">
        <v>3050</v>
      </c>
      <c r="I90" s="104" t="s">
        <v>3044</v>
      </c>
      <c r="J90" s="68" t="s">
        <v>1217</v>
      </c>
      <c r="K90" s="65"/>
      <c r="L90" s="65"/>
      <c r="M90" s="65"/>
      <c r="N90" s="65"/>
      <c r="O90" s="65"/>
      <c r="P90" s="65"/>
      <c r="Q90" s="65">
        <v>53836.363636363654</v>
      </c>
      <c r="R90" s="65">
        <v>53836.363636363654</v>
      </c>
      <c r="S90" s="65">
        <v>53836.363636363654</v>
      </c>
      <c r="T90" s="65">
        <v>53836.363636363654</v>
      </c>
      <c r="U90" s="65">
        <v>53836.363636363654</v>
      </c>
      <c r="V90" s="65">
        <v>53836.363636363654</v>
      </c>
      <c r="W90" s="67">
        <f t="shared" si="2"/>
        <v>323018.18181818194</v>
      </c>
      <c r="X90" s="36"/>
      <c r="Z90" s="122"/>
      <c r="AB90" s="131" t="e" vm="1">
        <f>VLOOKUP($E90,'[1]Distr. Lateral Undergrounding'!$C$5:$D$815,2,FALSE)</f>
        <v>#VALUE!</v>
      </c>
    </row>
    <row r="91" spans="1:28" x14ac:dyDescent="0.2">
      <c r="A91" s="76"/>
      <c r="B91" s="24">
        <v>77</v>
      </c>
      <c r="C91" s="105" t="s">
        <v>3051</v>
      </c>
      <c r="D91" s="105" t="s">
        <v>3051</v>
      </c>
      <c r="E91" s="58" t="s">
        <v>3052</v>
      </c>
      <c r="F91" s="69" t="s">
        <v>3051</v>
      </c>
      <c r="G91" s="69" t="s">
        <v>3051</v>
      </c>
      <c r="H91" s="58" t="s">
        <v>3052</v>
      </c>
      <c r="I91" s="104" t="s">
        <v>3044</v>
      </c>
      <c r="J91" s="68" t="s">
        <v>1217</v>
      </c>
      <c r="K91" s="65"/>
      <c r="L91" s="65"/>
      <c r="M91" s="65"/>
      <c r="N91" s="65"/>
      <c r="O91" s="65"/>
      <c r="P91" s="65"/>
      <c r="Q91" s="65">
        <v>64705.113636363676</v>
      </c>
      <c r="R91" s="65">
        <v>64705.113636363676</v>
      </c>
      <c r="S91" s="65">
        <v>64705.113636363676</v>
      </c>
      <c r="T91" s="65">
        <v>64705.113636363676</v>
      </c>
      <c r="U91" s="65">
        <v>64705.113636363676</v>
      </c>
      <c r="V91" s="65">
        <v>64705.113636363676</v>
      </c>
      <c r="W91" s="67">
        <f t="shared" si="2"/>
        <v>388230.681818182</v>
      </c>
      <c r="X91" s="36"/>
      <c r="Z91" s="122"/>
      <c r="AB91" s="131" t="e" vm="1">
        <f>VLOOKUP($E91,'[1]Distr. Lateral Undergrounding'!$C$5:$D$815,2,FALSE)</f>
        <v>#VALUE!</v>
      </c>
    </row>
    <row r="92" spans="1:28" x14ac:dyDescent="0.2">
      <c r="A92" s="76"/>
      <c r="B92" s="24">
        <v>78</v>
      </c>
      <c r="C92" s="105" t="s">
        <v>3053</v>
      </c>
      <c r="D92" s="105" t="s">
        <v>3053</v>
      </c>
      <c r="E92" s="58" t="s">
        <v>3054</v>
      </c>
      <c r="F92" s="69" t="s">
        <v>3053</v>
      </c>
      <c r="G92" s="69" t="s">
        <v>3053</v>
      </c>
      <c r="H92" s="58" t="s">
        <v>3054</v>
      </c>
      <c r="I92" s="104" t="s">
        <v>3044</v>
      </c>
      <c r="J92" s="68" t="s">
        <v>1217</v>
      </c>
      <c r="K92" s="65"/>
      <c r="L92" s="65"/>
      <c r="M92" s="65"/>
      <c r="N92" s="65"/>
      <c r="O92" s="65"/>
      <c r="P92" s="65"/>
      <c r="Q92" s="65"/>
      <c r="R92" s="65"/>
      <c r="S92" s="65">
        <v>50431.534090909066</v>
      </c>
      <c r="T92" s="65">
        <v>50431.534090909066</v>
      </c>
      <c r="U92" s="65">
        <v>50431.534090909066</v>
      </c>
      <c r="V92" s="65">
        <v>50431.534090909066</v>
      </c>
      <c r="W92" s="67">
        <f t="shared" si="2"/>
        <v>201726.13636363627</v>
      </c>
      <c r="X92" s="36"/>
      <c r="Z92" s="122"/>
      <c r="AB92" s="131" t="e" vm="1">
        <f>VLOOKUP($E92,'[1]Distr. Lateral Undergrounding'!$C$5:$D$815,2,FALSE)</f>
        <v>#VALUE!</v>
      </c>
    </row>
    <row r="93" spans="1:28" x14ac:dyDescent="0.2">
      <c r="A93" s="76"/>
      <c r="B93" s="24">
        <v>79</v>
      </c>
      <c r="C93" s="105" t="s">
        <v>3055</v>
      </c>
      <c r="D93" s="105" t="s">
        <v>3055</v>
      </c>
      <c r="E93" s="58" t="s">
        <v>3056</v>
      </c>
      <c r="F93" s="69" t="s">
        <v>3055</v>
      </c>
      <c r="G93" s="69" t="s">
        <v>3055</v>
      </c>
      <c r="H93" s="58" t="s">
        <v>3056</v>
      </c>
      <c r="I93" s="104" t="s">
        <v>3044</v>
      </c>
      <c r="J93" s="68" t="s">
        <v>1217</v>
      </c>
      <c r="K93" s="65"/>
      <c r="L93" s="65"/>
      <c r="M93" s="65"/>
      <c r="N93" s="65"/>
      <c r="O93" s="65"/>
      <c r="P93" s="65"/>
      <c r="Q93" s="65"/>
      <c r="R93" s="65"/>
      <c r="S93" s="65">
        <v>19307.38636363636</v>
      </c>
      <c r="T93" s="65">
        <v>19307.38636363636</v>
      </c>
      <c r="U93" s="65">
        <v>19307.38636363636</v>
      </c>
      <c r="V93" s="65">
        <v>19307.38636363636</v>
      </c>
      <c r="W93" s="67">
        <f t="shared" si="2"/>
        <v>77229.545454545441</v>
      </c>
      <c r="X93" s="36"/>
      <c r="Z93" s="122"/>
      <c r="AB93" s="131" t="e" vm="1">
        <f>VLOOKUP($E93,'[1]Distr. Lateral Undergrounding'!$C$5:$D$815,2,FALSE)</f>
        <v>#VALUE!</v>
      </c>
    </row>
    <row r="94" spans="1:28" x14ac:dyDescent="0.2">
      <c r="A94" s="76"/>
      <c r="B94" s="24">
        <v>80</v>
      </c>
      <c r="C94" s="105" t="s">
        <v>3057</v>
      </c>
      <c r="D94" s="105" t="s">
        <v>3057</v>
      </c>
      <c r="E94" s="58" t="s">
        <v>3058</v>
      </c>
      <c r="F94" s="69" t="s">
        <v>3057</v>
      </c>
      <c r="G94" s="69" t="s">
        <v>3057</v>
      </c>
      <c r="H94" s="58" t="s">
        <v>3058</v>
      </c>
      <c r="I94" s="104" t="s">
        <v>3044</v>
      </c>
      <c r="J94" s="68" t="s">
        <v>1217</v>
      </c>
      <c r="K94" s="65"/>
      <c r="L94" s="65"/>
      <c r="M94" s="65"/>
      <c r="N94" s="65"/>
      <c r="O94" s="65"/>
      <c r="P94" s="65"/>
      <c r="Q94" s="65"/>
      <c r="R94" s="65"/>
      <c r="S94" s="65">
        <v>73023.57954545453</v>
      </c>
      <c r="T94" s="65">
        <v>73023.57954545453</v>
      </c>
      <c r="U94" s="65">
        <v>73023.57954545453</v>
      </c>
      <c r="V94" s="65">
        <v>73023.57954545453</v>
      </c>
      <c r="W94" s="67">
        <f t="shared" si="2"/>
        <v>292094.31818181812</v>
      </c>
      <c r="X94" s="36"/>
      <c r="Z94" s="122"/>
      <c r="AB94" s="131" t="e" vm="1">
        <f>VLOOKUP($E94,'[1]Distr. Lateral Undergrounding'!$C$5:$D$815,2,FALSE)</f>
        <v>#VALUE!</v>
      </c>
    </row>
    <row r="95" spans="1:28" x14ac:dyDescent="0.2">
      <c r="A95" s="76"/>
      <c r="B95" s="24">
        <v>81</v>
      </c>
      <c r="C95" s="105" t="s">
        <v>3059</v>
      </c>
      <c r="D95" s="105" t="s">
        <v>3059</v>
      </c>
      <c r="E95" s="58" t="s">
        <v>3060</v>
      </c>
      <c r="F95" s="69" t="s">
        <v>3059</v>
      </c>
      <c r="G95" s="69" t="s">
        <v>3059</v>
      </c>
      <c r="H95" s="58" t="s">
        <v>3060</v>
      </c>
      <c r="I95" s="104" t="s">
        <v>3044</v>
      </c>
      <c r="J95" s="68" t="s">
        <v>1217</v>
      </c>
      <c r="K95" s="65"/>
      <c r="L95" s="65"/>
      <c r="M95" s="65"/>
      <c r="N95" s="65"/>
      <c r="O95" s="65"/>
      <c r="P95" s="65"/>
      <c r="Q95" s="65"/>
      <c r="R95" s="65"/>
      <c r="S95" s="65">
        <v>35370.170454545449</v>
      </c>
      <c r="T95" s="65">
        <v>35370.170454545449</v>
      </c>
      <c r="U95" s="65">
        <v>35370.170454545449</v>
      </c>
      <c r="V95" s="65">
        <v>35370.170454545449</v>
      </c>
      <c r="W95" s="67">
        <f t="shared" si="2"/>
        <v>141480.68181818179</v>
      </c>
      <c r="X95" s="36"/>
      <c r="Z95" s="122"/>
      <c r="AB95" s="131" t="e" vm="1">
        <f>VLOOKUP($E95,'[1]Distr. Lateral Undergrounding'!$C$5:$D$815,2,FALSE)</f>
        <v>#VALUE!</v>
      </c>
    </row>
    <row r="96" spans="1:28" x14ac:dyDescent="0.2">
      <c r="A96" s="76"/>
      <c r="B96" s="24">
        <v>82</v>
      </c>
      <c r="C96" s="105" t="s">
        <v>3061</v>
      </c>
      <c r="D96" s="105" t="s">
        <v>3061</v>
      </c>
      <c r="E96" s="58" t="s">
        <v>3062</v>
      </c>
      <c r="F96" s="69" t="s">
        <v>3061</v>
      </c>
      <c r="G96" s="69" t="s">
        <v>3061</v>
      </c>
      <c r="H96" s="58" t="s">
        <v>3062</v>
      </c>
      <c r="I96" s="104" t="s">
        <v>3044</v>
      </c>
      <c r="J96" s="68" t="s">
        <v>1217</v>
      </c>
      <c r="K96" s="65"/>
      <c r="L96" s="65"/>
      <c r="M96" s="65"/>
      <c r="N96" s="65"/>
      <c r="O96" s="65"/>
      <c r="P96" s="65"/>
      <c r="Q96" s="65"/>
      <c r="R96" s="65"/>
      <c r="S96" s="65">
        <v>16543.465909090904</v>
      </c>
      <c r="T96" s="65">
        <v>16543.465909090904</v>
      </c>
      <c r="U96" s="65">
        <v>16543.465909090904</v>
      </c>
      <c r="V96" s="65">
        <v>16543.465909090904</v>
      </c>
      <c r="W96" s="67">
        <f t="shared" si="2"/>
        <v>66173.863636363618</v>
      </c>
      <c r="X96" s="36"/>
      <c r="Z96" s="122"/>
      <c r="AB96" s="131" t="e" vm="1">
        <f>VLOOKUP($E96,'[1]Distr. Lateral Undergrounding'!$C$5:$D$815,2,FALSE)</f>
        <v>#VALUE!</v>
      </c>
    </row>
    <row r="97" spans="1:28" x14ac:dyDescent="0.2">
      <c r="A97" s="76"/>
      <c r="B97" s="24">
        <v>83</v>
      </c>
      <c r="C97" s="105" t="s">
        <v>3063</v>
      </c>
      <c r="D97" s="105" t="s">
        <v>3063</v>
      </c>
      <c r="E97" s="58" t="s">
        <v>3064</v>
      </c>
      <c r="F97" s="69" t="s">
        <v>3063</v>
      </c>
      <c r="G97" s="69" t="s">
        <v>3063</v>
      </c>
      <c r="H97" s="58" t="s">
        <v>3064</v>
      </c>
      <c r="I97" s="104" t="s">
        <v>3044</v>
      </c>
      <c r="J97" s="68" t="s">
        <v>1217</v>
      </c>
      <c r="K97" s="65"/>
      <c r="L97" s="65"/>
      <c r="M97" s="65"/>
      <c r="N97" s="65"/>
      <c r="O97" s="65"/>
      <c r="P97" s="65"/>
      <c r="Q97" s="65"/>
      <c r="R97" s="65"/>
      <c r="S97" s="65">
        <v>24314.488636363643</v>
      </c>
      <c r="T97" s="65">
        <v>24314.488636363643</v>
      </c>
      <c r="U97" s="65">
        <v>24314.488636363643</v>
      </c>
      <c r="V97" s="65">
        <v>24314.488636363643</v>
      </c>
      <c r="W97" s="67">
        <f t="shared" si="2"/>
        <v>97257.954545454573</v>
      </c>
      <c r="X97" s="36"/>
      <c r="Z97" s="122"/>
      <c r="AB97" s="131" t="e" vm="1">
        <f>VLOOKUP($E97,'[1]Distr. Lateral Undergrounding'!$C$5:$D$815,2,FALSE)</f>
        <v>#VALUE!</v>
      </c>
    </row>
    <row r="98" spans="1:28" x14ac:dyDescent="0.2">
      <c r="A98" s="76"/>
      <c r="B98" s="24">
        <v>84</v>
      </c>
      <c r="C98" s="105" t="s">
        <v>3065</v>
      </c>
      <c r="D98" s="105" t="s">
        <v>3065</v>
      </c>
      <c r="E98" s="58" t="s">
        <v>3066</v>
      </c>
      <c r="F98" s="69" t="s">
        <v>3065</v>
      </c>
      <c r="G98" s="69" t="s">
        <v>3065</v>
      </c>
      <c r="H98" s="58" t="s">
        <v>3066</v>
      </c>
      <c r="I98" s="104" t="s">
        <v>3044</v>
      </c>
      <c r="J98" s="68" t="s">
        <v>1217</v>
      </c>
      <c r="K98" s="65"/>
      <c r="L98" s="65"/>
      <c r="M98" s="65"/>
      <c r="N98" s="65"/>
      <c r="O98" s="65"/>
      <c r="P98" s="65"/>
      <c r="Q98" s="65"/>
      <c r="R98" s="65"/>
      <c r="S98" s="65">
        <v>27238.636363636357</v>
      </c>
      <c r="T98" s="65">
        <v>27238.636363636357</v>
      </c>
      <c r="U98" s="65">
        <v>27238.636363636357</v>
      </c>
      <c r="V98" s="65">
        <v>27238.636363636357</v>
      </c>
      <c r="W98" s="67">
        <f t="shared" si="2"/>
        <v>108954.54545454543</v>
      </c>
      <c r="X98" s="36"/>
      <c r="Z98" s="122"/>
      <c r="AB98" s="131" t="e" vm="1">
        <f>VLOOKUP($E98,'[1]Distr. Lateral Undergrounding'!$C$5:$D$815,2,FALSE)</f>
        <v>#VALUE!</v>
      </c>
    </row>
    <row r="99" spans="1:28" x14ac:dyDescent="0.2">
      <c r="A99" s="76"/>
      <c r="B99" s="24">
        <v>85</v>
      </c>
      <c r="C99" s="105" t="s">
        <v>3067</v>
      </c>
      <c r="D99" s="105" t="s">
        <v>3067</v>
      </c>
      <c r="E99" s="58" t="s">
        <v>3068</v>
      </c>
      <c r="F99" s="69" t="s">
        <v>3067</v>
      </c>
      <c r="G99" s="69" t="s">
        <v>3067</v>
      </c>
      <c r="H99" s="58" t="s">
        <v>3068</v>
      </c>
      <c r="I99" s="104" t="s">
        <v>3044</v>
      </c>
      <c r="J99" s="68" t="s">
        <v>1217</v>
      </c>
      <c r="K99" s="65"/>
      <c r="L99" s="65"/>
      <c r="M99" s="65"/>
      <c r="N99" s="65"/>
      <c r="O99" s="65"/>
      <c r="P99" s="65"/>
      <c r="Q99" s="65"/>
      <c r="R99" s="65"/>
      <c r="S99" s="65">
        <v>44983.806818181802</v>
      </c>
      <c r="T99" s="65">
        <v>44983.806818181802</v>
      </c>
      <c r="U99" s="65">
        <v>44983.806818181802</v>
      </c>
      <c r="V99" s="65">
        <v>44983.806818181802</v>
      </c>
      <c r="W99" s="67">
        <f t="shared" si="2"/>
        <v>179935.22727272721</v>
      </c>
      <c r="X99" s="36"/>
      <c r="Z99" s="122"/>
      <c r="AB99" s="131" t="e" vm="1">
        <f>VLOOKUP($E99,'[1]Distr. Lateral Undergrounding'!$C$5:$D$815,2,FALSE)</f>
        <v>#VALUE!</v>
      </c>
    </row>
    <row r="100" spans="1:28" x14ac:dyDescent="0.2">
      <c r="A100" s="76"/>
      <c r="B100" s="24">
        <v>86</v>
      </c>
      <c r="C100" s="105" t="s">
        <v>3069</v>
      </c>
      <c r="D100" s="105" t="s">
        <v>3069</v>
      </c>
      <c r="E100" s="58" t="s">
        <v>3070</v>
      </c>
      <c r="F100" s="69" t="s">
        <v>3069</v>
      </c>
      <c r="G100" s="69" t="s">
        <v>3069</v>
      </c>
      <c r="H100" s="58" t="s">
        <v>3070</v>
      </c>
      <c r="I100" s="104" t="s">
        <v>3044</v>
      </c>
      <c r="J100" s="68" t="s">
        <v>1217</v>
      </c>
      <c r="K100" s="65"/>
      <c r="L100" s="65"/>
      <c r="M100" s="65"/>
      <c r="N100" s="65"/>
      <c r="O100" s="65"/>
      <c r="P100" s="65"/>
      <c r="Q100" s="65"/>
      <c r="R100" s="65"/>
      <c r="S100" s="65">
        <v>66294.034090909074</v>
      </c>
      <c r="T100" s="65">
        <v>66294.034090909074</v>
      </c>
      <c r="U100" s="65">
        <v>66294.034090909074</v>
      </c>
      <c r="V100" s="65">
        <v>66294.034090909074</v>
      </c>
      <c r="W100" s="67">
        <f t="shared" si="2"/>
        <v>265176.13636363629</v>
      </c>
      <c r="X100" s="36"/>
      <c r="Z100" s="122"/>
      <c r="AB100" s="131" t="e" vm="1">
        <f>VLOOKUP($E100,'[1]Distr. Lateral Undergrounding'!$C$5:$D$815,2,FALSE)</f>
        <v>#VALUE!</v>
      </c>
    </row>
    <row r="101" spans="1:28" x14ac:dyDescent="0.2">
      <c r="A101" s="76"/>
      <c r="B101" s="24">
        <v>87</v>
      </c>
      <c r="C101" s="105" t="s">
        <v>3071</v>
      </c>
      <c r="D101" s="105" t="s">
        <v>3071</v>
      </c>
      <c r="E101" s="58" t="s">
        <v>3072</v>
      </c>
      <c r="F101" s="69" t="s">
        <v>3071</v>
      </c>
      <c r="G101" s="69" t="s">
        <v>3071</v>
      </c>
      <c r="H101" s="58" t="s">
        <v>3072</v>
      </c>
      <c r="I101" s="104" t="s">
        <v>3044</v>
      </c>
      <c r="J101" s="68" t="s">
        <v>1217</v>
      </c>
      <c r="K101" s="65"/>
      <c r="L101" s="65"/>
      <c r="M101" s="65"/>
      <c r="N101" s="65"/>
      <c r="O101" s="65"/>
      <c r="P101" s="65"/>
      <c r="Q101" s="65"/>
      <c r="R101" s="65"/>
      <c r="S101" s="65">
        <v>13619.318181818178</v>
      </c>
      <c r="T101" s="65">
        <v>13619.318181818178</v>
      </c>
      <c r="U101" s="65">
        <v>13619.318181818178</v>
      </c>
      <c r="V101" s="65">
        <v>13619.318181818178</v>
      </c>
      <c r="W101" s="67">
        <f t="shared" si="2"/>
        <v>54477.272727272713</v>
      </c>
      <c r="X101" s="36"/>
      <c r="Z101" s="122"/>
      <c r="AB101" s="131" t="e" vm="1">
        <f>VLOOKUP($E101,'[1]Distr. Lateral Undergrounding'!$C$5:$D$815,2,FALSE)</f>
        <v>#VALUE!</v>
      </c>
    </row>
    <row r="102" spans="1:28" x14ac:dyDescent="0.2">
      <c r="A102" s="76"/>
      <c r="B102" s="24">
        <v>88</v>
      </c>
      <c r="C102" s="105" t="s">
        <v>3073</v>
      </c>
      <c r="D102" s="105" t="s">
        <v>3073</v>
      </c>
      <c r="E102" s="58" t="s">
        <v>3074</v>
      </c>
      <c r="F102" s="69" t="s">
        <v>3073</v>
      </c>
      <c r="G102" s="69" t="s">
        <v>3073</v>
      </c>
      <c r="H102" s="58" t="s">
        <v>3074</v>
      </c>
      <c r="I102" s="104" t="s">
        <v>3044</v>
      </c>
      <c r="J102" s="68" t="s">
        <v>1217</v>
      </c>
      <c r="K102" s="65"/>
      <c r="L102" s="65"/>
      <c r="M102" s="65"/>
      <c r="N102" s="65"/>
      <c r="O102" s="65"/>
      <c r="P102" s="65"/>
      <c r="Q102" s="65"/>
      <c r="R102" s="65"/>
      <c r="S102" s="65">
        <v>11736.647727272724</v>
      </c>
      <c r="T102" s="65">
        <v>11736.647727272724</v>
      </c>
      <c r="U102" s="65">
        <v>11736.647727272724</v>
      </c>
      <c r="V102" s="65">
        <v>11736.647727272724</v>
      </c>
      <c r="W102" s="67">
        <f t="shared" si="2"/>
        <v>46946.590909090897</v>
      </c>
      <c r="X102" s="36"/>
      <c r="Z102" s="122"/>
      <c r="AB102" s="131" t="e" vm="1">
        <f>VLOOKUP($E102,'[1]Distr. Lateral Undergrounding'!$C$5:$D$815,2,FALSE)</f>
        <v>#VALUE!</v>
      </c>
    </row>
    <row r="103" spans="1:28" x14ac:dyDescent="0.2">
      <c r="A103" s="76"/>
      <c r="B103" s="24">
        <v>89</v>
      </c>
      <c r="C103" s="105" t="s">
        <v>3075</v>
      </c>
      <c r="D103" s="105" t="s">
        <v>3075</v>
      </c>
      <c r="E103" s="58" t="s">
        <v>3076</v>
      </c>
      <c r="F103" s="69" t="s">
        <v>3075</v>
      </c>
      <c r="G103" s="69" t="s">
        <v>3075</v>
      </c>
      <c r="H103" s="58" t="s">
        <v>3076</v>
      </c>
      <c r="I103" s="104" t="s">
        <v>3044</v>
      </c>
      <c r="J103" s="68" t="s">
        <v>1217</v>
      </c>
      <c r="K103" s="65"/>
      <c r="L103" s="65"/>
      <c r="M103" s="65"/>
      <c r="N103" s="65"/>
      <c r="O103" s="65"/>
      <c r="P103" s="65"/>
      <c r="Q103" s="65"/>
      <c r="R103" s="65"/>
      <c r="S103" s="65">
        <v>16663.63636363636</v>
      </c>
      <c r="T103" s="65">
        <v>16663.63636363636</v>
      </c>
      <c r="U103" s="65">
        <v>16663.63636363636</v>
      </c>
      <c r="V103" s="65">
        <v>16663.63636363636</v>
      </c>
      <c r="W103" s="67">
        <f t="shared" si="2"/>
        <v>66654.545454545441</v>
      </c>
      <c r="X103" s="36"/>
      <c r="Z103" s="122"/>
      <c r="AB103" s="131" t="e" vm="1">
        <f>VLOOKUP($E103,'[1]Distr. Lateral Undergrounding'!$C$5:$D$815,2,FALSE)</f>
        <v>#VALUE!</v>
      </c>
    </row>
    <row r="104" spans="1:28" x14ac:dyDescent="0.2">
      <c r="A104" s="76"/>
      <c r="B104" s="24">
        <v>90</v>
      </c>
      <c r="C104" s="105" t="s">
        <v>3077</v>
      </c>
      <c r="D104" s="105" t="s">
        <v>3077</v>
      </c>
      <c r="E104" s="58" t="s">
        <v>3078</v>
      </c>
      <c r="F104" s="69" t="s">
        <v>3077</v>
      </c>
      <c r="G104" s="69" t="s">
        <v>3077</v>
      </c>
      <c r="H104" s="58" t="s">
        <v>3078</v>
      </c>
      <c r="I104" s="104" t="s">
        <v>3044</v>
      </c>
      <c r="J104" s="68" t="s">
        <v>1217</v>
      </c>
      <c r="K104" s="65"/>
      <c r="L104" s="65"/>
      <c r="M104" s="65"/>
      <c r="N104" s="65"/>
      <c r="O104" s="65"/>
      <c r="P104" s="65"/>
      <c r="Q104" s="65"/>
      <c r="R104" s="65"/>
      <c r="S104" s="65">
        <v>25275.852272727272</v>
      </c>
      <c r="T104" s="65">
        <v>25275.852272727272</v>
      </c>
      <c r="U104" s="65">
        <v>25275.852272727272</v>
      </c>
      <c r="V104" s="65">
        <v>25275.852272727272</v>
      </c>
      <c r="W104" s="67">
        <f t="shared" si="2"/>
        <v>101103.40909090909</v>
      </c>
      <c r="X104" s="36"/>
      <c r="Z104" s="122"/>
      <c r="AB104" s="131" t="e" vm="1">
        <f>VLOOKUP($E104,'[1]Distr. Lateral Undergrounding'!$C$5:$D$815,2,FALSE)</f>
        <v>#VALUE!</v>
      </c>
    </row>
    <row r="105" spans="1:28" x14ac:dyDescent="0.2">
      <c r="A105" s="76"/>
      <c r="B105" s="24">
        <v>91</v>
      </c>
      <c r="C105" s="105" t="s">
        <v>3079</v>
      </c>
      <c r="D105" s="105" t="s">
        <v>3079</v>
      </c>
      <c r="E105" s="58" t="s">
        <v>3080</v>
      </c>
      <c r="F105" s="69" t="s">
        <v>3079</v>
      </c>
      <c r="G105" s="69" t="s">
        <v>3079</v>
      </c>
      <c r="H105" s="58" t="s">
        <v>3080</v>
      </c>
      <c r="I105" s="104" t="s">
        <v>3044</v>
      </c>
      <c r="J105" s="68" t="s">
        <v>1217</v>
      </c>
      <c r="K105" s="65"/>
      <c r="L105" s="65"/>
      <c r="M105" s="65"/>
      <c r="N105" s="65"/>
      <c r="O105" s="65"/>
      <c r="P105" s="65"/>
      <c r="Q105" s="65"/>
      <c r="R105" s="65"/>
      <c r="S105" s="65">
        <v>20068.465909090912</v>
      </c>
      <c r="T105" s="65">
        <v>20068.465909090912</v>
      </c>
      <c r="U105" s="65">
        <v>20068.465909090912</v>
      </c>
      <c r="V105" s="65">
        <v>20068.465909090912</v>
      </c>
      <c r="W105" s="67">
        <f t="shared" si="2"/>
        <v>80273.863636363647</v>
      </c>
      <c r="X105" s="36"/>
      <c r="Z105" s="122"/>
      <c r="AB105" s="131" t="e" vm="1">
        <f>VLOOKUP($E105,'[1]Distr. Lateral Undergrounding'!$C$5:$D$815,2,FALSE)</f>
        <v>#VALUE!</v>
      </c>
    </row>
    <row r="106" spans="1:28" x14ac:dyDescent="0.2">
      <c r="A106" s="76"/>
      <c r="B106" s="24">
        <v>92</v>
      </c>
      <c r="C106" s="105" t="s">
        <v>3081</v>
      </c>
      <c r="D106" s="105" t="s">
        <v>3081</v>
      </c>
      <c r="E106" s="58" t="s">
        <v>3082</v>
      </c>
      <c r="F106" s="69" t="s">
        <v>3081</v>
      </c>
      <c r="G106" s="69" t="s">
        <v>3081</v>
      </c>
      <c r="H106" s="58" t="s">
        <v>3082</v>
      </c>
      <c r="I106" s="104" t="s">
        <v>3044</v>
      </c>
      <c r="J106" s="68" t="s">
        <v>1217</v>
      </c>
      <c r="K106" s="65"/>
      <c r="L106" s="65"/>
      <c r="M106" s="65"/>
      <c r="N106" s="65"/>
      <c r="O106" s="65"/>
      <c r="P106" s="65"/>
      <c r="Q106" s="65"/>
      <c r="R106" s="65"/>
      <c r="S106" s="65">
        <v>20909.659090909085</v>
      </c>
      <c r="T106" s="65">
        <v>20909.659090909085</v>
      </c>
      <c r="U106" s="65">
        <v>20909.659090909085</v>
      </c>
      <c r="V106" s="65">
        <v>20909.659090909085</v>
      </c>
      <c r="W106" s="67">
        <f t="shared" si="2"/>
        <v>83638.636363636339</v>
      </c>
      <c r="X106" s="36"/>
      <c r="Z106" s="122"/>
      <c r="AB106" s="131" t="e" vm="1">
        <f>VLOOKUP($E106,'[1]Distr. Lateral Undergrounding'!$C$5:$D$815,2,FALSE)</f>
        <v>#VALUE!</v>
      </c>
    </row>
    <row r="107" spans="1:28" x14ac:dyDescent="0.2">
      <c r="A107" s="76"/>
      <c r="B107" s="24">
        <v>93</v>
      </c>
      <c r="C107" s="105" t="s">
        <v>3083</v>
      </c>
      <c r="D107" s="105" t="s">
        <v>3083</v>
      </c>
      <c r="E107" s="58" t="s">
        <v>3084</v>
      </c>
      <c r="F107" s="69" t="s">
        <v>3083</v>
      </c>
      <c r="G107" s="69" t="s">
        <v>3083</v>
      </c>
      <c r="H107" s="58" t="s">
        <v>3084</v>
      </c>
      <c r="I107" s="104" t="s">
        <v>3044</v>
      </c>
      <c r="J107" s="68" t="s">
        <v>1217</v>
      </c>
      <c r="K107" s="65"/>
      <c r="L107" s="65"/>
      <c r="M107" s="65"/>
      <c r="N107" s="65"/>
      <c r="O107" s="65"/>
      <c r="P107" s="65"/>
      <c r="Q107" s="65"/>
      <c r="R107" s="65"/>
      <c r="S107" s="65">
        <v>75226.704545454515</v>
      </c>
      <c r="T107" s="65">
        <v>75226.704545454515</v>
      </c>
      <c r="U107" s="65">
        <v>75226.704545454515</v>
      </c>
      <c r="V107" s="65">
        <v>75226.704545454515</v>
      </c>
      <c r="W107" s="67">
        <f t="shared" si="2"/>
        <v>300906.81818181806</v>
      </c>
      <c r="X107" s="36"/>
      <c r="Z107" s="122"/>
      <c r="AB107" s="131" t="e" vm="1">
        <f>VLOOKUP($E107,'[1]Distr. Lateral Undergrounding'!$C$5:$D$815,2,FALSE)</f>
        <v>#VALUE!</v>
      </c>
    </row>
    <row r="108" spans="1:28" x14ac:dyDescent="0.2">
      <c r="A108" s="76"/>
      <c r="B108" s="24">
        <v>94</v>
      </c>
      <c r="C108" s="105" t="s">
        <v>3085</v>
      </c>
      <c r="D108" s="105" t="s">
        <v>3085</v>
      </c>
      <c r="E108" s="58" t="s">
        <v>3086</v>
      </c>
      <c r="F108" s="69" t="s">
        <v>3085</v>
      </c>
      <c r="G108" s="69" t="s">
        <v>3085</v>
      </c>
      <c r="H108" s="58" t="s">
        <v>3086</v>
      </c>
      <c r="I108" s="104" t="s">
        <v>3044</v>
      </c>
      <c r="J108" s="68" t="s">
        <v>1217</v>
      </c>
      <c r="K108" s="65"/>
      <c r="L108" s="65"/>
      <c r="M108" s="65"/>
      <c r="N108" s="65"/>
      <c r="O108" s="65"/>
      <c r="P108" s="65"/>
      <c r="Q108" s="65"/>
      <c r="R108" s="65"/>
      <c r="S108" s="65">
        <v>57000.852272727279</v>
      </c>
      <c r="T108" s="65">
        <v>57000.852272727279</v>
      </c>
      <c r="U108" s="65">
        <v>57000.852272727279</v>
      </c>
      <c r="V108" s="65">
        <v>57000.852272727279</v>
      </c>
      <c r="W108" s="67">
        <f t="shared" si="2"/>
        <v>228003.40909090912</v>
      </c>
      <c r="X108" s="36"/>
      <c r="Z108" s="122"/>
      <c r="AB108" s="131" t="e" vm="1">
        <f>VLOOKUP($E108,'[1]Distr. Lateral Undergrounding'!$C$5:$D$815,2,FALSE)</f>
        <v>#VALUE!</v>
      </c>
    </row>
    <row r="109" spans="1:28" x14ac:dyDescent="0.2">
      <c r="A109" s="76"/>
      <c r="B109" s="24">
        <v>95</v>
      </c>
      <c r="C109" s="105" t="s">
        <v>3087</v>
      </c>
      <c r="D109" s="105" t="s">
        <v>3087</v>
      </c>
      <c r="E109" s="58" t="s">
        <v>3088</v>
      </c>
      <c r="F109" s="69" t="s">
        <v>3087</v>
      </c>
      <c r="G109" s="69" t="s">
        <v>3087</v>
      </c>
      <c r="H109" s="58" t="s">
        <v>3088</v>
      </c>
      <c r="I109" s="104" t="s">
        <v>3044</v>
      </c>
      <c r="J109" s="68" t="s">
        <v>1217</v>
      </c>
      <c r="K109" s="65"/>
      <c r="L109" s="65"/>
      <c r="M109" s="65"/>
      <c r="N109" s="65"/>
      <c r="O109" s="65"/>
      <c r="P109" s="65"/>
      <c r="Q109" s="65"/>
      <c r="R109" s="65"/>
      <c r="S109" s="65">
        <v>69138.068181818162</v>
      </c>
      <c r="T109" s="65">
        <v>69138.068181818162</v>
      </c>
      <c r="U109" s="65">
        <v>69138.068181818162</v>
      </c>
      <c r="V109" s="65">
        <v>69138.068181818162</v>
      </c>
      <c r="W109" s="67">
        <f t="shared" si="2"/>
        <v>276552.27272727265</v>
      </c>
      <c r="X109" s="36"/>
      <c r="Z109" s="122"/>
      <c r="AB109" s="131" t="e" vm="1">
        <f>VLOOKUP($E109,'[1]Distr. Lateral Undergrounding'!$C$5:$D$815,2,FALSE)</f>
        <v>#VALUE!</v>
      </c>
    </row>
    <row r="110" spans="1:28" x14ac:dyDescent="0.2">
      <c r="A110" s="76"/>
      <c r="B110" s="24">
        <v>96</v>
      </c>
      <c r="C110" s="105" t="s">
        <v>3089</v>
      </c>
      <c r="D110" s="105" t="s">
        <v>3089</v>
      </c>
      <c r="E110" s="58" t="s">
        <v>3090</v>
      </c>
      <c r="F110" s="69" t="s">
        <v>3089</v>
      </c>
      <c r="G110" s="69" t="s">
        <v>3089</v>
      </c>
      <c r="H110" s="58" t="s">
        <v>3090</v>
      </c>
      <c r="I110" s="104" t="s">
        <v>3044</v>
      </c>
      <c r="J110" s="68" t="s">
        <v>1217</v>
      </c>
      <c r="K110" s="65"/>
      <c r="L110" s="65"/>
      <c r="M110" s="65"/>
      <c r="N110" s="65"/>
      <c r="O110" s="65"/>
      <c r="P110" s="65"/>
      <c r="Q110" s="65"/>
      <c r="R110" s="65"/>
      <c r="S110" s="65">
        <v>55238.352272727287</v>
      </c>
      <c r="T110" s="65">
        <v>55238.352272727287</v>
      </c>
      <c r="U110" s="65">
        <v>55238.352272727287</v>
      </c>
      <c r="V110" s="65">
        <v>55238.352272727287</v>
      </c>
      <c r="W110" s="67">
        <f t="shared" si="2"/>
        <v>220953.40909090915</v>
      </c>
      <c r="X110" s="36"/>
      <c r="Z110" s="122"/>
      <c r="AB110" s="131" t="e" vm="1">
        <f>VLOOKUP($E110,'[1]Distr. Lateral Undergrounding'!$C$5:$D$815,2,FALSE)</f>
        <v>#VALUE!</v>
      </c>
    </row>
    <row r="111" spans="1:28" x14ac:dyDescent="0.2">
      <c r="A111" s="76"/>
      <c r="B111" s="24">
        <v>97</v>
      </c>
      <c r="C111" s="105" t="s">
        <v>3091</v>
      </c>
      <c r="D111" s="105" t="s">
        <v>3091</v>
      </c>
      <c r="E111" s="58" t="s">
        <v>3092</v>
      </c>
      <c r="F111" s="69" t="s">
        <v>3091</v>
      </c>
      <c r="G111" s="69" t="s">
        <v>3091</v>
      </c>
      <c r="H111" s="58" t="s">
        <v>3092</v>
      </c>
      <c r="I111" s="104" t="s">
        <v>3044</v>
      </c>
      <c r="J111" s="68" t="s">
        <v>1217</v>
      </c>
      <c r="K111" s="65"/>
      <c r="L111" s="65"/>
      <c r="M111" s="65"/>
      <c r="N111" s="65"/>
      <c r="O111" s="65"/>
      <c r="P111" s="65"/>
      <c r="Q111" s="65"/>
      <c r="R111" s="65"/>
      <c r="S111" s="65">
        <v>17985.51136363636</v>
      </c>
      <c r="T111" s="65">
        <v>17985.51136363636</v>
      </c>
      <c r="U111" s="65">
        <v>17985.51136363636</v>
      </c>
      <c r="V111" s="65">
        <v>17985.51136363636</v>
      </c>
      <c r="W111" s="67">
        <f t="shared" si="2"/>
        <v>71942.045454545441</v>
      </c>
      <c r="X111" s="36"/>
      <c r="Z111" s="122"/>
      <c r="AB111" s="131" t="e" vm="1">
        <f>VLOOKUP($E111,'[1]Distr. Lateral Undergrounding'!$C$5:$D$815,2,FALSE)</f>
        <v>#VALUE!</v>
      </c>
    </row>
    <row r="112" spans="1:28" x14ac:dyDescent="0.2">
      <c r="A112" s="76"/>
      <c r="B112" s="24">
        <v>98</v>
      </c>
      <c r="C112" s="105" t="s">
        <v>3093</v>
      </c>
      <c r="D112" s="105" t="s">
        <v>3093</v>
      </c>
      <c r="E112" s="58" t="s">
        <v>3094</v>
      </c>
      <c r="F112" s="69" t="s">
        <v>3093</v>
      </c>
      <c r="G112" s="69" t="s">
        <v>3093</v>
      </c>
      <c r="H112" s="58" t="s">
        <v>3094</v>
      </c>
      <c r="I112" s="104" t="s">
        <v>3044</v>
      </c>
      <c r="J112" s="68" t="s">
        <v>1217</v>
      </c>
      <c r="K112" s="65"/>
      <c r="L112" s="65"/>
      <c r="M112" s="65"/>
      <c r="N112" s="65"/>
      <c r="O112" s="65"/>
      <c r="P112" s="65"/>
      <c r="Q112" s="65"/>
      <c r="R112" s="65"/>
      <c r="S112" s="65">
        <v>18426.136363636364</v>
      </c>
      <c r="T112" s="65">
        <v>18426.136363636364</v>
      </c>
      <c r="U112" s="65">
        <v>18426.136363636364</v>
      </c>
      <c r="V112" s="65">
        <v>18426.136363636364</v>
      </c>
      <c r="W112" s="67">
        <f t="shared" si="2"/>
        <v>73704.545454545456</v>
      </c>
      <c r="X112" s="36"/>
      <c r="Z112" s="122"/>
      <c r="AB112" s="131" t="e" vm="1">
        <f>VLOOKUP($E112,'[1]Distr. Lateral Undergrounding'!$C$5:$D$815,2,FALSE)</f>
        <v>#VALUE!</v>
      </c>
    </row>
    <row r="113" spans="1:28" x14ac:dyDescent="0.2">
      <c r="A113" s="76"/>
      <c r="B113" s="24">
        <v>99</v>
      </c>
      <c r="C113" s="105" t="s">
        <v>3624</v>
      </c>
      <c r="D113" s="105" t="s">
        <v>3624</v>
      </c>
      <c r="E113" s="58" t="s">
        <v>3626</v>
      </c>
      <c r="F113" s="69" t="s">
        <v>3624</v>
      </c>
      <c r="G113" s="69" t="s">
        <v>3624</v>
      </c>
      <c r="H113" s="58" t="s">
        <v>3626</v>
      </c>
      <c r="I113" s="104" t="s">
        <v>2980</v>
      </c>
      <c r="J113" s="68" t="s">
        <v>1217</v>
      </c>
      <c r="K113" s="65"/>
      <c r="L113" s="65"/>
      <c r="M113" s="65"/>
      <c r="N113" s="65"/>
      <c r="O113" s="65"/>
      <c r="P113" s="65"/>
      <c r="Q113" s="65"/>
      <c r="R113" s="65">
        <v>36451.704524624998</v>
      </c>
      <c r="S113" s="65">
        <v>36451.704524624998</v>
      </c>
      <c r="T113" s="65">
        <v>36451.704524624998</v>
      </c>
      <c r="U113" s="65">
        <v>36451.704524624998</v>
      </c>
      <c r="V113" s="65">
        <v>36451.704524624998</v>
      </c>
      <c r="W113" s="67">
        <f t="shared" si="2"/>
        <v>182258.522623125</v>
      </c>
      <c r="X113" s="36"/>
      <c r="Z113" s="122"/>
      <c r="AB113" s="131" t="e" vm="1">
        <f>VLOOKUP($E113,'[1]Distr. Lateral Undergrounding'!$C$5:$D$815,2,FALSE)</f>
        <v>#VALUE!</v>
      </c>
    </row>
    <row r="114" spans="1:28" x14ac:dyDescent="0.2">
      <c r="A114" s="76"/>
      <c r="B114" s="24">
        <v>100</v>
      </c>
      <c r="C114" s="105" t="s">
        <v>3627</v>
      </c>
      <c r="D114" s="105" t="s">
        <v>3627</v>
      </c>
      <c r="E114" s="58" t="s">
        <v>3628</v>
      </c>
      <c r="F114" s="69" t="s">
        <v>3627</v>
      </c>
      <c r="G114" s="69" t="s">
        <v>3627</v>
      </c>
      <c r="H114" s="58" t="s">
        <v>3628</v>
      </c>
      <c r="I114" s="104" t="s">
        <v>2980</v>
      </c>
      <c r="J114" s="68" t="s">
        <v>1217</v>
      </c>
      <c r="K114" s="65"/>
      <c r="L114" s="65"/>
      <c r="M114" s="65"/>
      <c r="N114" s="65"/>
      <c r="O114" s="65"/>
      <c r="P114" s="65"/>
      <c r="Q114" s="65"/>
      <c r="R114" s="65">
        <v>19964.318170410002</v>
      </c>
      <c r="S114" s="65">
        <v>19964.318170410002</v>
      </c>
      <c r="T114" s="65">
        <v>19964.318170410002</v>
      </c>
      <c r="U114" s="65">
        <v>19964.318170410002</v>
      </c>
      <c r="V114" s="65">
        <v>19964.318170410002</v>
      </c>
      <c r="W114" s="67">
        <f t="shared" si="2"/>
        <v>99821.590852050009</v>
      </c>
      <c r="X114" s="36"/>
      <c r="Z114" s="122"/>
      <c r="AB114" s="131" t="e" vm="1">
        <f>VLOOKUP($E114,'[1]Distr. Lateral Undergrounding'!$C$5:$D$815,2,FALSE)</f>
        <v>#VALUE!</v>
      </c>
    </row>
    <row r="115" spans="1:28" x14ac:dyDescent="0.2">
      <c r="A115" s="76"/>
      <c r="B115" s="24">
        <v>101</v>
      </c>
      <c r="C115" s="105" t="s">
        <v>3629</v>
      </c>
      <c r="D115" s="105" t="s">
        <v>3629</v>
      </c>
      <c r="E115" s="58" t="s">
        <v>3630</v>
      </c>
      <c r="F115" s="69" t="s">
        <v>3629</v>
      </c>
      <c r="G115" s="69" t="s">
        <v>3629</v>
      </c>
      <c r="H115" s="58" t="s">
        <v>3630</v>
      </c>
      <c r="I115" s="104" t="s">
        <v>2980</v>
      </c>
      <c r="J115" s="68" t="s">
        <v>1217</v>
      </c>
      <c r="K115" s="65"/>
      <c r="L115" s="65"/>
      <c r="M115" s="65"/>
      <c r="N115" s="65"/>
      <c r="O115" s="65"/>
      <c r="P115" s="65"/>
      <c r="Q115" s="65"/>
      <c r="R115" s="65">
        <v>8424.3939393939418</v>
      </c>
      <c r="S115" s="65">
        <v>8424.3939393939418</v>
      </c>
      <c r="T115" s="65">
        <v>8424.3939393939418</v>
      </c>
      <c r="U115" s="65">
        <v>8424.3939393939418</v>
      </c>
      <c r="V115" s="65">
        <v>8424.3939393939418</v>
      </c>
      <c r="W115" s="67">
        <f t="shared" si="2"/>
        <v>42121.969696969711</v>
      </c>
      <c r="X115" s="36"/>
      <c r="Z115" s="122"/>
      <c r="AB115" s="131" t="e" vm="1">
        <f>VLOOKUP($E115,'[1]Distr. Lateral Undergrounding'!$C$5:$D$815,2,FALSE)</f>
        <v>#VALUE!</v>
      </c>
    </row>
    <row r="116" spans="1:28" x14ac:dyDescent="0.2">
      <c r="A116" s="76"/>
      <c r="B116" s="24">
        <v>102</v>
      </c>
      <c r="C116" s="105" t="s">
        <v>3631</v>
      </c>
      <c r="D116" s="105" t="s">
        <v>3631</v>
      </c>
      <c r="E116" s="58" t="s">
        <v>3632</v>
      </c>
      <c r="F116" s="69" t="s">
        <v>3631</v>
      </c>
      <c r="G116" s="69" t="s">
        <v>3631</v>
      </c>
      <c r="H116" s="58" t="s">
        <v>3632</v>
      </c>
      <c r="I116" s="104" t="s">
        <v>2980</v>
      </c>
      <c r="J116" s="68" t="s">
        <v>1217</v>
      </c>
      <c r="K116" s="65"/>
      <c r="L116" s="65"/>
      <c r="M116" s="65"/>
      <c r="N116" s="65"/>
      <c r="O116" s="65"/>
      <c r="P116" s="65"/>
      <c r="Q116" s="65"/>
      <c r="R116" s="65">
        <v>5508.257575757576</v>
      </c>
      <c r="S116" s="65">
        <v>5508.257575757576</v>
      </c>
      <c r="T116" s="65">
        <v>5508.257575757576</v>
      </c>
      <c r="U116" s="65">
        <v>5508.257575757576</v>
      </c>
      <c r="V116" s="65">
        <v>5508.257575757576</v>
      </c>
      <c r="W116" s="67">
        <f t="shared" si="2"/>
        <v>27541.28787878788</v>
      </c>
      <c r="X116" s="36"/>
      <c r="Z116" s="122"/>
      <c r="AB116" s="131" t="e" vm="1">
        <f>VLOOKUP($E116,'[1]Distr. Lateral Undergrounding'!$C$5:$D$815,2,FALSE)</f>
        <v>#VALUE!</v>
      </c>
    </row>
    <row r="117" spans="1:28" x14ac:dyDescent="0.2">
      <c r="A117" s="76"/>
      <c r="B117" s="24">
        <v>103</v>
      </c>
      <c r="C117" s="105" t="s">
        <v>3633</v>
      </c>
      <c r="D117" s="105" t="s">
        <v>3633</v>
      </c>
      <c r="E117" s="58" t="s">
        <v>3634</v>
      </c>
      <c r="F117" s="69" t="s">
        <v>3633</v>
      </c>
      <c r="G117" s="69" t="s">
        <v>3633</v>
      </c>
      <c r="H117" s="58" t="s">
        <v>3634</v>
      </c>
      <c r="I117" s="104" t="s">
        <v>2980</v>
      </c>
      <c r="J117" s="68" t="s">
        <v>1217</v>
      </c>
      <c r="K117" s="65">
        <v>77024.810562046434</v>
      </c>
      <c r="L117" s="65">
        <v>77024.810562046434</v>
      </c>
      <c r="M117" s="65">
        <v>77024.810562046434</v>
      </c>
      <c r="N117" s="65">
        <v>77024.810562046434</v>
      </c>
      <c r="O117" s="65">
        <v>77024.810562046434</v>
      </c>
      <c r="P117" s="65">
        <v>77024.810562046434</v>
      </c>
      <c r="Q117" s="65">
        <v>77024.810562046434</v>
      </c>
      <c r="R117" s="65"/>
      <c r="S117" s="65"/>
      <c r="T117" s="65"/>
      <c r="U117" s="65"/>
      <c r="V117" s="65"/>
      <c r="W117" s="67">
        <f t="shared" si="2"/>
        <v>539173.67393432499</v>
      </c>
      <c r="X117" s="36"/>
      <c r="Z117" s="122"/>
      <c r="AB117" s="131" t="e" vm="1">
        <f>VLOOKUP($E117,'[1]Distr. Lateral Undergrounding'!$C$5:$D$815,2,FALSE)</f>
        <v>#VALUE!</v>
      </c>
    </row>
    <row r="118" spans="1:28" x14ac:dyDescent="0.2">
      <c r="A118" s="76"/>
      <c r="B118" s="24">
        <v>104</v>
      </c>
      <c r="C118" s="105" t="s">
        <v>3635</v>
      </c>
      <c r="D118" s="105" t="s">
        <v>3635</v>
      </c>
      <c r="E118" s="58" t="s">
        <v>3636</v>
      </c>
      <c r="F118" s="69" t="s">
        <v>3635</v>
      </c>
      <c r="G118" s="69" t="s">
        <v>3635</v>
      </c>
      <c r="H118" s="58" t="s">
        <v>3636</v>
      </c>
      <c r="I118" s="104" t="s">
        <v>2980</v>
      </c>
      <c r="J118" s="68" t="s">
        <v>1217</v>
      </c>
      <c r="K118" s="65">
        <v>73633.333291257135</v>
      </c>
      <c r="L118" s="65">
        <v>73633.333291257135</v>
      </c>
      <c r="M118" s="65">
        <v>73633.333291257135</v>
      </c>
      <c r="N118" s="65">
        <v>73633.333291257135</v>
      </c>
      <c r="O118" s="65">
        <v>73633.333291257135</v>
      </c>
      <c r="P118" s="65">
        <v>73633.333291257135</v>
      </c>
      <c r="Q118" s="65">
        <v>73633.333291257135</v>
      </c>
      <c r="R118" s="65"/>
      <c r="S118" s="65"/>
      <c r="T118" s="65"/>
      <c r="U118" s="65"/>
      <c r="V118" s="65"/>
      <c r="W118" s="67">
        <f t="shared" si="2"/>
        <v>515433.33303879999</v>
      </c>
      <c r="X118" s="36"/>
      <c r="Z118" s="122"/>
      <c r="AB118" s="131" t="e" vm="1">
        <f>VLOOKUP($E118,'[1]Distr. Lateral Undergrounding'!$C$5:$D$815,2,FALSE)</f>
        <v>#VALUE!</v>
      </c>
    </row>
    <row r="119" spans="1:28" x14ac:dyDescent="0.2">
      <c r="A119" s="76"/>
      <c r="B119" s="24">
        <v>105</v>
      </c>
      <c r="C119" s="105" t="s">
        <v>3637</v>
      </c>
      <c r="D119" s="105" t="s">
        <v>3637</v>
      </c>
      <c r="E119" s="58" t="s">
        <v>3638</v>
      </c>
      <c r="F119" s="69" t="s">
        <v>3637</v>
      </c>
      <c r="G119" s="69" t="s">
        <v>3637</v>
      </c>
      <c r="H119" s="58" t="s">
        <v>3638</v>
      </c>
      <c r="I119" s="104" t="s">
        <v>2980</v>
      </c>
      <c r="J119" s="68" t="s">
        <v>1217</v>
      </c>
      <c r="K119" s="65"/>
      <c r="L119" s="65"/>
      <c r="M119" s="65"/>
      <c r="N119" s="65"/>
      <c r="O119" s="65"/>
      <c r="P119" s="65"/>
      <c r="Q119" s="65"/>
      <c r="R119" s="65">
        <v>47879.46966961</v>
      </c>
      <c r="S119" s="65">
        <v>47879.46966961</v>
      </c>
      <c r="T119" s="65">
        <v>47879.46966961</v>
      </c>
      <c r="U119" s="65">
        <v>47879.46966961</v>
      </c>
      <c r="V119" s="65">
        <v>47879.46966961</v>
      </c>
      <c r="W119" s="67">
        <f t="shared" si="2"/>
        <v>239397.34834805</v>
      </c>
      <c r="X119" s="36"/>
      <c r="Z119" s="122"/>
      <c r="AB119" s="131" t="e" vm="1">
        <f>VLOOKUP($E119,'[1]Distr. Lateral Undergrounding'!$C$5:$D$815,2,FALSE)</f>
        <v>#VALUE!</v>
      </c>
    </row>
    <row r="120" spans="1:28" x14ac:dyDescent="0.2">
      <c r="A120" s="76"/>
      <c r="B120" s="24">
        <v>106</v>
      </c>
      <c r="C120" s="105" t="s">
        <v>3639</v>
      </c>
      <c r="D120" s="105" t="s">
        <v>3639</v>
      </c>
      <c r="E120" s="58" t="s">
        <v>3640</v>
      </c>
      <c r="F120" s="69" t="s">
        <v>3639</v>
      </c>
      <c r="G120" s="69" t="s">
        <v>3639</v>
      </c>
      <c r="H120" s="58" t="s">
        <v>3640</v>
      </c>
      <c r="I120" s="104" t="s">
        <v>2980</v>
      </c>
      <c r="J120" s="68" t="s">
        <v>1217</v>
      </c>
      <c r="K120" s="65"/>
      <c r="L120" s="65"/>
      <c r="M120" s="65"/>
      <c r="N120" s="65"/>
      <c r="O120" s="65"/>
      <c r="P120" s="65"/>
      <c r="Q120" s="65"/>
      <c r="R120" s="65">
        <v>19964.318170410002</v>
      </c>
      <c r="S120" s="65">
        <v>19964.318170410002</v>
      </c>
      <c r="T120" s="65">
        <v>19964.318170410002</v>
      </c>
      <c r="U120" s="65">
        <v>19964.318170410002</v>
      </c>
      <c r="V120" s="65">
        <v>19964.318170410002</v>
      </c>
      <c r="W120" s="67">
        <f t="shared" si="2"/>
        <v>99821.590852050009</v>
      </c>
      <c r="X120" s="36"/>
      <c r="Z120" s="122"/>
      <c r="AB120" s="131" t="e" vm="1">
        <f>VLOOKUP($E120,'[1]Distr. Lateral Undergrounding'!$C$5:$D$815,2,FALSE)</f>
        <v>#VALUE!</v>
      </c>
    </row>
    <row r="121" spans="1:28" x14ac:dyDescent="0.2">
      <c r="A121" s="76"/>
      <c r="B121" s="24">
        <v>107</v>
      </c>
      <c r="C121" s="105" t="s">
        <v>3641</v>
      </c>
      <c r="D121" s="105" t="s">
        <v>3641</v>
      </c>
      <c r="E121" s="58" t="s">
        <v>3642</v>
      </c>
      <c r="F121" s="69" t="s">
        <v>3641</v>
      </c>
      <c r="G121" s="69" t="s">
        <v>3641</v>
      </c>
      <c r="H121" s="58" t="s">
        <v>3642</v>
      </c>
      <c r="I121" s="104" t="s">
        <v>2980</v>
      </c>
      <c r="J121" s="68" t="s">
        <v>1217</v>
      </c>
      <c r="K121" s="65"/>
      <c r="L121" s="65"/>
      <c r="M121" s="65"/>
      <c r="N121" s="65"/>
      <c r="O121" s="65"/>
      <c r="P121" s="65"/>
      <c r="Q121" s="65"/>
      <c r="R121" s="65">
        <v>8673.6363636363658</v>
      </c>
      <c r="S121" s="65">
        <v>8673.6363636363658</v>
      </c>
      <c r="T121" s="65">
        <v>8673.6363636363658</v>
      </c>
      <c r="U121" s="65">
        <v>8673.6363636363658</v>
      </c>
      <c r="V121" s="65">
        <v>8673.6363636363658</v>
      </c>
      <c r="W121" s="67">
        <f t="shared" si="2"/>
        <v>43368.181818181831</v>
      </c>
      <c r="X121" s="36"/>
      <c r="Z121" s="122"/>
      <c r="AB121" s="131" t="e" vm="1">
        <f>VLOOKUP($E121,'[1]Distr. Lateral Undergrounding'!$C$5:$D$815,2,FALSE)</f>
        <v>#VALUE!</v>
      </c>
    </row>
    <row r="122" spans="1:28" x14ac:dyDescent="0.2">
      <c r="A122" s="76"/>
      <c r="B122" s="24">
        <v>108</v>
      </c>
      <c r="C122" s="105" t="s">
        <v>3643</v>
      </c>
      <c r="D122" s="105" t="s">
        <v>3643</v>
      </c>
      <c r="E122" s="58" t="s">
        <v>3644</v>
      </c>
      <c r="F122" s="69" t="s">
        <v>3643</v>
      </c>
      <c r="G122" s="69" t="s">
        <v>3643</v>
      </c>
      <c r="H122" s="58" t="s">
        <v>3644</v>
      </c>
      <c r="I122" s="104" t="s">
        <v>2980</v>
      </c>
      <c r="J122" s="68" t="s">
        <v>1217</v>
      </c>
      <c r="K122" s="65">
        <v>63405.49238801068</v>
      </c>
      <c r="L122" s="65">
        <v>63405.49238801068</v>
      </c>
      <c r="M122" s="65">
        <v>63405.49238801068</v>
      </c>
      <c r="N122" s="65">
        <v>63405.49238801068</v>
      </c>
      <c r="O122" s="65">
        <v>63405.49238801068</v>
      </c>
      <c r="P122" s="65">
        <v>63405.49238801068</v>
      </c>
      <c r="Q122" s="65">
        <v>63405.49238801068</v>
      </c>
      <c r="R122" s="65"/>
      <c r="S122" s="65"/>
      <c r="T122" s="65"/>
      <c r="U122" s="65"/>
      <c r="V122" s="65"/>
      <c r="W122" s="67">
        <f t="shared" si="2"/>
        <v>443838.44671607472</v>
      </c>
      <c r="X122" s="36"/>
      <c r="Z122" s="122"/>
      <c r="AB122" s="131" t="e" vm="1">
        <f>VLOOKUP($E122,'[1]Distr. Lateral Undergrounding'!$C$5:$D$815,2,FALSE)</f>
        <v>#VALUE!</v>
      </c>
    </row>
    <row r="123" spans="1:28" x14ac:dyDescent="0.2">
      <c r="A123" s="76"/>
      <c r="B123" s="24">
        <v>109</v>
      </c>
      <c r="C123" s="105" t="s">
        <v>3645</v>
      </c>
      <c r="D123" s="105" t="s">
        <v>3645</v>
      </c>
      <c r="E123" s="58" t="s">
        <v>3646</v>
      </c>
      <c r="F123" s="69" t="s">
        <v>3645</v>
      </c>
      <c r="G123" s="69" t="s">
        <v>3645</v>
      </c>
      <c r="H123" s="58" t="s">
        <v>3646</v>
      </c>
      <c r="I123" s="104" t="s">
        <v>2980</v>
      </c>
      <c r="J123" s="68" t="s">
        <v>1217</v>
      </c>
      <c r="K123" s="65"/>
      <c r="L123" s="65"/>
      <c r="M123" s="65"/>
      <c r="N123" s="65"/>
      <c r="O123" s="65"/>
      <c r="P123" s="65"/>
      <c r="Q123" s="65"/>
      <c r="R123" s="65">
        <v>32912.462102404992</v>
      </c>
      <c r="S123" s="65">
        <v>32912.462102404992</v>
      </c>
      <c r="T123" s="65">
        <v>32912.462102404992</v>
      </c>
      <c r="U123" s="65">
        <v>32912.462102404992</v>
      </c>
      <c r="V123" s="65">
        <v>32912.462102404992</v>
      </c>
      <c r="W123" s="67">
        <f t="shared" si="2"/>
        <v>164562.31051202497</v>
      </c>
      <c r="X123" s="36"/>
      <c r="Z123" s="122"/>
      <c r="AB123" s="131" t="e" vm="1">
        <f>VLOOKUP($E123,'[1]Distr. Lateral Undergrounding'!$C$5:$D$815,2,FALSE)</f>
        <v>#VALUE!</v>
      </c>
    </row>
    <row r="124" spans="1:28" x14ac:dyDescent="0.2">
      <c r="A124" s="76"/>
      <c r="B124" s="24">
        <v>110</v>
      </c>
      <c r="C124" s="105" t="s">
        <v>3647</v>
      </c>
      <c r="D124" s="105" t="s">
        <v>3647</v>
      </c>
      <c r="E124" s="58" t="s">
        <v>3648</v>
      </c>
      <c r="F124" s="69" t="s">
        <v>3647</v>
      </c>
      <c r="G124" s="69" t="s">
        <v>3647</v>
      </c>
      <c r="H124" s="58" t="s">
        <v>3648</v>
      </c>
      <c r="I124" s="104" t="s">
        <v>2980</v>
      </c>
      <c r="J124" s="68" t="s">
        <v>1217</v>
      </c>
      <c r="K124" s="65"/>
      <c r="L124" s="65"/>
      <c r="M124" s="65"/>
      <c r="N124" s="65"/>
      <c r="O124" s="65"/>
      <c r="P124" s="65"/>
      <c r="Q124" s="65"/>
      <c r="R124" s="65">
        <v>3526.780303030303</v>
      </c>
      <c r="S124" s="65">
        <v>3526.780303030303</v>
      </c>
      <c r="T124" s="65">
        <v>3526.780303030303</v>
      </c>
      <c r="U124" s="65">
        <v>3526.780303030303</v>
      </c>
      <c r="V124" s="65">
        <v>3526.780303030303</v>
      </c>
      <c r="W124" s="67">
        <f t="shared" si="2"/>
        <v>17633.901515151516</v>
      </c>
      <c r="X124" s="36"/>
      <c r="Z124" s="122"/>
      <c r="AB124" s="131" t="e" vm="1">
        <f>VLOOKUP($E124,'[1]Distr. Lateral Undergrounding'!$C$5:$D$815,2,FALSE)</f>
        <v>#VALUE!</v>
      </c>
    </row>
    <row r="125" spans="1:28" x14ac:dyDescent="0.2">
      <c r="A125" s="76"/>
      <c r="B125" s="24">
        <v>111</v>
      </c>
      <c r="C125" s="105" t="s">
        <v>3649</v>
      </c>
      <c r="D125" s="105" t="s">
        <v>3649</v>
      </c>
      <c r="E125" s="58" t="s">
        <v>3650</v>
      </c>
      <c r="F125" s="69" t="s">
        <v>3649</v>
      </c>
      <c r="G125" s="69" t="s">
        <v>3649</v>
      </c>
      <c r="H125" s="58" t="s">
        <v>3650</v>
      </c>
      <c r="I125" s="104" t="s">
        <v>2980</v>
      </c>
      <c r="J125" s="68" t="s">
        <v>1217</v>
      </c>
      <c r="K125" s="65"/>
      <c r="L125" s="65"/>
      <c r="M125" s="65"/>
      <c r="N125" s="65"/>
      <c r="O125" s="65"/>
      <c r="P125" s="65"/>
      <c r="Q125" s="65"/>
      <c r="R125" s="65">
        <v>62734.318145969999</v>
      </c>
      <c r="S125" s="65">
        <v>62734.318145969999</v>
      </c>
      <c r="T125" s="65">
        <v>62734.318145969999</v>
      </c>
      <c r="U125" s="65">
        <v>62734.318145969999</v>
      </c>
      <c r="V125" s="65">
        <v>62734.318145969999</v>
      </c>
      <c r="W125" s="67">
        <f t="shared" si="2"/>
        <v>313671.59072985</v>
      </c>
      <c r="X125" s="36"/>
      <c r="Z125" s="122"/>
      <c r="AB125" s="131" t="e" vm="1">
        <f>VLOOKUP($E125,'[1]Distr. Lateral Undergrounding'!$C$5:$D$815,2,FALSE)</f>
        <v>#VALUE!</v>
      </c>
    </row>
    <row r="126" spans="1:28" x14ac:dyDescent="0.2">
      <c r="A126" s="76"/>
      <c r="B126" s="24">
        <v>112</v>
      </c>
      <c r="C126" s="105" t="s">
        <v>3651</v>
      </c>
      <c r="D126" s="105" t="s">
        <v>3651</v>
      </c>
      <c r="E126" s="58" t="s">
        <v>3652</v>
      </c>
      <c r="F126" s="69" t="s">
        <v>3651</v>
      </c>
      <c r="G126" s="69" t="s">
        <v>3651</v>
      </c>
      <c r="H126" s="58" t="s">
        <v>3652</v>
      </c>
      <c r="I126" s="104" t="s">
        <v>2980</v>
      </c>
      <c r="J126" s="68" t="s">
        <v>1217</v>
      </c>
      <c r="K126" s="65"/>
      <c r="L126" s="65"/>
      <c r="M126" s="65"/>
      <c r="N126" s="65"/>
      <c r="O126" s="65"/>
      <c r="P126" s="65"/>
      <c r="Q126" s="65"/>
      <c r="R126" s="65">
        <v>10318.636363636362</v>
      </c>
      <c r="S126" s="65">
        <v>10318.636363636362</v>
      </c>
      <c r="T126" s="65">
        <v>10318.636363636362</v>
      </c>
      <c r="U126" s="65">
        <v>10318.636363636362</v>
      </c>
      <c r="V126" s="65">
        <v>10318.636363636362</v>
      </c>
      <c r="W126" s="67">
        <f t="shared" si="2"/>
        <v>51593.181818181809</v>
      </c>
      <c r="X126" s="36"/>
      <c r="Z126" s="122"/>
      <c r="AB126" s="131" t="e" vm="1">
        <f>VLOOKUP($E126,'[1]Distr. Lateral Undergrounding'!$C$5:$D$815,2,FALSE)</f>
        <v>#VALUE!</v>
      </c>
    </row>
    <row r="127" spans="1:28" x14ac:dyDescent="0.2">
      <c r="A127" s="76"/>
      <c r="B127" s="24">
        <v>113</v>
      </c>
      <c r="C127" s="105" t="s">
        <v>3653</v>
      </c>
      <c r="D127" s="105" t="s">
        <v>3653</v>
      </c>
      <c r="E127" s="58" t="s">
        <v>3654</v>
      </c>
      <c r="F127" s="69" t="s">
        <v>3653</v>
      </c>
      <c r="G127" s="69" t="s">
        <v>3653</v>
      </c>
      <c r="H127" s="58" t="s">
        <v>3654</v>
      </c>
      <c r="I127" s="104" t="s">
        <v>2980</v>
      </c>
      <c r="J127" s="68" t="s">
        <v>1217</v>
      </c>
      <c r="K127" s="65"/>
      <c r="L127" s="65"/>
      <c r="M127" s="65"/>
      <c r="N127" s="65"/>
      <c r="O127" s="65"/>
      <c r="P127" s="65"/>
      <c r="Q127" s="65"/>
      <c r="R127" s="65">
        <v>10356.022727272728</v>
      </c>
      <c r="S127" s="65">
        <v>10356.022727272728</v>
      </c>
      <c r="T127" s="65">
        <v>10356.022727272728</v>
      </c>
      <c r="U127" s="65">
        <v>10356.022727272728</v>
      </c>
      <c r="V127" s="65">
        <v>10356.022727272728</v>
      </c>
      <c r="W127" s="67">
        <f t="shared" si="2"/>
        <v>51780.11363636364</v>
      </c>
      <c r="X127" s="36"/>
      <c r="Z127" s="122"/>
      <c r="AB127" s="131" t="e" vm="1">
        <f>VLOOKUP($E127,'[1]Distr. Lateral Undergrounding'!$C$5:$D$815,2,FALSE)</f>
        <v>#VALUE!</v>
      </c>
    </row>
    <row r="128" spans="1:28" x14ac:dyDescent="0.2">
      <c r="A128" s="76"/>
      <c r="B128" s="24">
        <v>114</v>
      </c>
      <c r="C128" s="105" t="s">
        <v>3655</v>
      </c>
      <c r="D128" s="105" t="s">
        <v>3655</v>
      </c>
      <c r="E128" s="58" t="s">
        <v>3656</v>
      </c>
      <c r="F128" s="69" t="s">
        <v>3655</v>
      </c>
      <c r="G128" s="69" t="s">
        <v>3655</v>
      </c>
      <c r="H128" s="58" t="s">
        <v>3656</v>
      </c>
      <c r="I128" s="104" t="s">
        <v>2980</v>
      </c>
      <c r="J128" s="68" t="s">
        <v>1217</v>
      </c>
      <c r="K128" s="65"/>
      <c r="L128" s="65"/>
      <c r="M128" s="65"/>
      <c r="N128" s="65"/>
      <c r="O128" s="65"/>
      <c r="P128" s="65"/>
      <c r="Q128" s="65"/>
      <c r="R128" s="65">
        <v>4087.5757575757575</v>
      </c>
      <c r="S128" s="65">
        <v>4087.5757575757575</v>
      </c>
      <c r="T128" s="65">
        <v>4087.5757575757575</v>
      </c>
      <c r="U128" s="65">
        <v>4087.5757575757575</v>
      </c>
      <c r="V128" s="65">
        <v>4087.5757575757575</v>
      </c>
      <c r="W128" s="67">
        <f t="shared" si="2"/>
        <v>20437.878787878788</v>
      </c>
      <c r="X128" s="36"/>
      <c r="Z128" s="122"/>
      <c r="AB128" s="131" t="e" vm="1">
        <f>VLOOKUP($E128,'[1]Distr. Lateral Undergrounding'!$C$5:$D$815,2,FALSE)</f>
        <v>#VALUE!</v>
      </c>
    </row>
    <row r="129" spans="1:28" x14ac:dyDescent="0.2">
      <c r="A129" s="76"/>
      <c r="B129" s="24">
        <v>115</v>
      </c>
      <c r="C129" s="105" t="s">
        <v>3657</v>
      </c>
      <c r="D129" s="105" t="s">
        <v>3657</v>
      </c>
      <c r="E129" s="58" t="s">
        <v>3658</v>
      </c>
      <c r="F129" s="69" t="s">
        <v>3657</v>
      </c>
      <c r="G129" s="69" t="s">
        <v>3657</v>
      </c>
      <c r="H129" s="58" t="s">
        <v>3658</v>
      </c>
      <c r="I129" s="104" t="s">
        <v>2980</v>
      </c>
      <c r="J129" s="68" t="s">
        <v>1217</v>
      </c>
      <c r="K129" s="65"/>
      <c r="L129" s="65"/>
      <c r="M129" s="65"/>
      <c r="N129" s="65"/>
      <c r="O129" s="65"/>
      <c r="P129" s="65"/>
      <c r="Q129" s="65"/>
      <c r="R129" s="65">
        <v>14306.515151515156</v>
      </c>
      <c r="S129" s="65">
        <v>14306.515151515156</v>
      </c>
      <c r="T129" s="65">
        <v>14306.515151515156</v>
      </c>
      <c r="U129" s="65">
        <v>14306.515151515156</v>
      </c>
      <c r="V129" s="65">
        <v>14306.515151515156</v>
      </c>
      <c r="W129" s="67">
        <f t="shared" si="2"/>
        <v>71532.575757575774</v>
      </c>
      <c r="X129" s="36"/>
      <c r="Z129" s="122"/>
      <c r="AB129" s="131" t="e" vm="1">
        <f>VLOOKUP($E129,'[1]Distr. Lateral Undergrounding'!$C$5:$D$815,2,FALSE)</f>
        <v>#VALUE!</v>
      </c>
    </row>
    <row r="130" spans="1:28" x14ac:dyDescent="0.2">
      <c r="A130" s="76"/>
      <c r="B130" s="24">
        <v>116</v>
      </c>
      <c r="C130" s="105" t="s">
        <v>3659</v>
      </c>
      <c r="D130" s="105" t="s">
        <v>3659</v>
      </c>
      <c r="E130" s="58" t="s">
        <v>3660</v>
      </c>
      <c r="F130" s="69" t="s">
        <v>3659</v>
      </c>
      <c r="G130" s="69" t="s">
        <v>3659</v>
      </c>
      <c r="H130" s="58" t="s">
        <v>3660</v>
      </c>
      <c r="I130" s="104" t="s">
        <v>2980</v>
      </c>
      <c r="J130" s="68" t="s">
        <v>1217</v>
      </c>
      <c r="K130" s="65"/>
      <c r="L130" s="65"/>
      <c r="M130" s="65"/>
      <c r="N130" s="65"/>
      <c r="O130" s="65"/>
      <c r="P130" s="65"/>
      <c r="Q130" s="65"/>
      <c r="R130" s="65">
        <v>3427.0833333333335</v>
      </c>
      <c r="S130" s="65">
        <v>3427.0833333333335</v>
      </c>
      <c r="T130" s="65">
        <v>3427.0833333333335</v>
      </c>
      <c r="U130" s="65">
        <v>3427.0833333333335</v>
      </c>
      <c r="V130" s="65">
        <v>3427.0833333333335</v>
      </c>
      <c r="W130" s="67">
        <f t="shared" si="2"/>
        <v>17135.416666666668</v>
      </c>
      <c r="X130" s="36"/>
      <c r="Z130" s="122"/>
      <c r="AB130" s="131" t="e" vm="1">
        <f>VLOOKUP($E130,'[1]Distr. Lateral Undergrounding'!$C$5:$D$815,2,FALSE)</f>
        <v>#VALUE!</v>
      </c>
    </row>
    <row r="131" spans="1:28" x14ac:dyDescent="0.2">
      <c r="A131" s="76"/>
      <c r="B131" s="24">
        <v>117</v>
      </c>
      <c r="C131" s="105" t="s">
        <v>3661</v>
      </c>
      <c r="D131" s="105" t="s">
        <v>3661</v>
      </c>
      <c r="E131" s="58" t="s">
        <v>3662</v>
      </c>
      <c r="F131" s="69" t="s">
        <v>3661</v>
      </c>
      <c r="G131" s="69" t="s">
        <v>3661</v>
      </c>
      <c r="H131" s="58" t="s">
        <v>3662</v>
      </c>
      <c r="I131" s="104" t="s">
        <v>2980</v>
      </c>
      <c r="J131" s="68" t="s">
        <v>1217</v>
      </c>
      <c r="K131" s="65"/>
      <c r="L131" s="65"/>
      <c r="M131" s="65"/>
      <c r="N131" s="65"/>
      <c r="O131" s="65"/>
      <c r="P131" s="65"/>
      <c r="Q131" s="65"/>
      <c r="R131" s="65">
        <v>17322.348484848488</v>
      </c>
      <c r="S131" s="65">
        <v>17322.348484848488</v>
      </c>
      <c r="T131" s="65">
        <v>17322.348484848488</v>
      </c>
      <c r="U131" s="65">
        <v>17322.348484848488</v>
      </c>
      <c r="V131" s="65">
        <v>17322.348484848488</v>
      </c>
      <c r="W131" s="67">
        <f t="shared" si="2"/>
        <v>86611.742424242431</v>
      </c>
      <c r="X131" s="36"/>
      <c r="Z131" s="122"/>
      <c r="AB131" s="131" t="e" vm="1">
        <f>VLOOKUP($E131,'[1]Distr. Lateral Undergrounding'!$C$5:$D$815,2,FALSE)</f>
        <v>#VALUE!</v>
      </c>
    </row>
    <row r="132" spans="1:28" x14ac:dyDescent="0.2">
      <c r="A132" s="76"/>
      <c r="B132" s="24">
        <v>118</v>
      </c>
      <c r="C132" s="105" t="s">
        <v>3663</v>
      </c>
      <c r="D132" s="105" t="s">
        <v>3663</v>
      </c>
      <c r="E132" s="58" t="s">
        <v>3664</v>
      </c>
      <c r="F132" s="69" t="s">
        <v>3663</v>
      </c>
      <c r="G132" s="69" t="s">
        <v>3663</v>
      </c>
      <c r="H132" s="58" t="s">
        <v>3664</v>
      </c>
      <c r="I132" s="104" t="s">
        <v>2980</v>
      </c>
      <c r="J132" s="68" t="s">
        <v>1217</v>
      </c>
      <c r="K132" s="65"/>
      <c r="L132" s="65"/>
      <c r="M132" s="65"/>
      <c r="N132" s="65"/>
      <c r="O132" s="65"/>
      <c r="P132" s="65"/>
      <c r="Q132" s="65"/>
      <c r="R132" s="65">
        <v>5346.25</v>
      </c>
      <c r="S132" s="65">
        <v>5346.25</v>
      </c>
      <c r="T132" s="65">
        <v>5346.25</v>
      </c>
      <c r="U132" s="65">
        <v>5346.25</v>
      </c>
      <c r="V132" s="65">
        <v>5346.25</v>
      </c>
      <c r="W132" s="67">
        <f t="shared" si="2"/>
        <v>26731.25</v>
      </c>
      <c r="X132" s="36"/>
      <c r="Z132" s="122"/>
      <c r="AB132" s="131" t="e" vm="1">
        <f>VLOOKUP($E132,'[1]Distr. Lateral Undergrounding'!$C$5:$D$815,2,FALSE)</f>
        <v>#VALUE!</v>
      </c>
    </row>
    <row r="133" spans="1:28" x14ac:dyDescent="0.2">
      <c r="A133" s="76"/>
      <c r="B133" s="24">
        <v>119</v>
      </c>
      <c r="C133" s="105" t="s">
        <v>3665</v>
      </c>
      <c r="D133" s="105" t="s">
        <v>3665</v>
      </c>
      <c r="E133" s="58" t="s">
        <v>3666</v>
      </c>
      <c r="F133" s="69" t="s">
        <v>3665</v>
      </c>
      <c r="G133" s="69" t="s">
        <v>3665</v>
      </c>
      <c r="H133" s="58" t="s">
        <v>3666</v>
      </c>
      <c r="I133" s="104" t="s">
        <v>2980</v>
      </c>
      <c r="J133" s="68" t="s">
        <v>1217</v>
      </c>
      <c r="K133" s="65"/>
      <c r="L133" s="65"/>
      <c r="M133" s="65"/>
      <c r="N133" s="65"/>
      <c r="O133" s="65"/>
      <c r="P133" s="65"/>
      <c r="Q133" s="65"/>
      <c r="R133" s="65">
        <v>12237.803030303028</v>
      </c>
      <c r="S133" s="65">
        <v>12237.803030303028</v>
      </c>
      <c r="T133" s="65">
        <v>12237.803030303028</v>
      </c>
      <c r="U133" s="65">
        <v>12237.803030303028</v>
      </c>
      <c r="V133" s="65">
        <v>12237.803030303028</v>
      </c>
      <c r="W133" s="67">
        <f t="shared" si="2"/>
        <v>61189.015151515137</v>
      </c>
      <c r="X133" s="36"/>
      <c r="Z133" s="122"/>
      <c r="AB133" s="131" t="e" vm="1">
        <f>VLOOKUP($E133,'[1]Distr. Lateral Undergrounding'!$C$5:$D$815,2,FALSE)</f>
        <v>#VALUE!</v>
      </c>
    </row>
    <row r="134" spans="1:28" x14ac:dyDescent="0.2">
      <c r="A134" s="76"/>
      <c r="B134" s="24">
        <v>120</v>
      </c>
      <c r="C134" s="105" t="s">
        <v>3667</v>
      </c>
      <c r="D134" s="105" t="s">
        <v>3667</v>
      </c>
      <c r="E134" s="58" t="s">
        <v>3668</v>
      </c>
      <c r="F134" s="69" t="s">
        <v>3667</v>
      </c>
      <c r="G134" s="69" t="s">
        <v>3667</v>
      </c>
      <c r="H134" s="58" t="s">
        <v>3668</v>
      </c>
      <c r="I134" s="104" t="s">
        <v>2980</v>
      </c>
      <c r="J134" s="68" t="s">
        <v>1217</v>
      </c>
      <c r="K134" s="65"/>
      <c r="L134" s="65"/>
      <c r="M134" s="65"/>
      <c r="N134" s="65"/>
      <c r="O134" s="65"/>
      <c r="P134" s="65"/>
      <c r="Q134" s="65"/>
      <c r="R134" s="65">
        <v>6206.136363636364</v>
      </c>
      <c r="S134" s="65">
        <v>6206.136363636364</v>
      </c>
      <c r="T134" s="65">
        <v>6206.136363636364</v>
      </c>
      <c r="U134" s="65">
        <v>6206.136363636364</v>
      </c>
      <c r="V134" s="65">
        <v>6206.136363636364</v>
      </c>
      <c r="W134" s="67">
        <f t="shared" si="2"/>
        <v>31030.68181818182</v>
      </c>
      <c r="X134" s="36"/>
      <c r="Z134" s="122"/>
      <c r="AB134" s="131" t="e" vm="1">
        <f>VLOOKUP($E134,'[1]Distr. Lateral Undergrounding'!$C$5:$D$815,2,FALSE)</f>
        <v>#VALUE!</v>
      </c>
    </row>
    <row r="135" spans="1:28" x14ac:dyDescent="0.2">
      <c r="A135" s="76"/>
      <c r="B135" s="24">
        <v>121</v>
      </c>
      <c r="C135" s="105" t="s">
        <v>3669</v>
      </c>
      <c r="D135" s="105" t="s">
        <v>3669</v>
      </c>
      <c r="E135" s="58" t="s">
        <v>3670</v>
      </c>
      <c r="F135" s="69" t="s">
        <v>3669</v>
      </c>
      <c r="G135" s="69" t="s">
        <v>3669</v>
      </c>
      <c r="H135" s="58" t="s">
        <v>3670</v>
      </c>
      <c r="I135" s="104" t="s">
        <v>2978</v>
      </c>
      <c r="J135" s="68" t="s">
        <v>1217</v>
      </c>
      <c r="K135" s="65">
        <v>48246.212093642855</v>
      </c>
      <c r="L135" s="65">
        <v>48246.212093642855</v>
      </c>
      <c r="M135" s="65">
        <v>48246.212093642855</v>
      </c>
      <c r="N135" s="65">
        <v>48246.212093642855</v>
      </c>
      <c r="O135" s="65">
        <v>48246.212093642855</v>
      </c>
      <c r="P135" s="65">
        <v>48246.212093642855</v>
      </c>
      <c r="Q135" s="65">
        <v>48246.212093642855</v>
      </c>
      <c r="R135" s="65"/>
      <c r="S135" s="65"/>
      <c r="T135" s="65"/>
      <c r="U135" s="65"/>
      <c r="V135" s="65"/>
      <c r="W135" s="67">
        <f t="shared" si="2"/>
        <v>337723.48465549998</v>
      </c>
      <c r="X135" s="36"/>
      <c r="Z135" s="122"/>
      <c r="AB135" s="131" t="e" vm="1">
        <f>VLOOKUP($E135,'[1]Distr. Lateral Undergrounding'!$C$5:$D$815,2,FALSE)</f>
        <v>#VALUE!</v>
      </c>
    </row>
    <row r="136" spans="1:28" x14ac:dyDescent="0.2">
      <c r="A136" s="76"/>
      <c r="B136" s="24">
        <v>122</v>
      </c>
      <c r="C136" s="105" t="s">
        <v>3671</v>
      </c>
      <c r="D136" s="105" t="s">
        <v>3671</v>
      </c>
      <c r="E136" s="58" t="s">
        <v>3672</v>
      </c>
      <c r="F136" s="69" t="s">
        <v>3671</v>
      </c>
      <c r="G136" s="69" t="s">
        <v>3671</v>
      </c>
      <c r="H136" s="58" t="s">
        <v>3672</v>
      </c>
      <c r="I136" s="104" t="s">
        <v>2978</v>
      </c>
      <c r="J136" s="68" t="s">
        <v>1217</v>
      </c>
      <c r="K136" s="65"/>
      <c r="L136" s="65"/>
      <c r="M136" s="65"/>
      <c r="N136" s="65"/>
      <c r="O136" s="65"/>
      <c r="P136" s="65"/>
      <c r="Q136" s="65"/>
      <c r="R136" s="65">
        <v>5433.4848484848499</v>
      </c>
      <c r="S136" s="65">
        <v>5433.4848484848499</v>
      </c>
      <c r="T136" s="65">
        <v>5433.4848484848499</v>
      </c>
      <c r="U136" s="65">
        <v>5433.4848484848499</v>
      </c>
      <c r="V136" s="65">
        <v>5433.4848484848499</v>
      </c>
      <c r="W136" s="67">
        <f t="shared" si="2"/>
        <v>27167.424242424247</v>
      </c>
      <c r="X136" s="36"/>
      <c r="Z136" s="122"/>
      <c r="AB136" s="131" t="e" vm="1">
        <f>VLOOKUP($E136,'[1]Distr. Lateral Undergrounding'!$C$5:$D$815,2,FALSE)</f>
        <v>#VALUE!</v>
      </c>
    </row>
    <row r="137" spans="1:28" x14ac:dyDescent="0.2">
      <c r="A137" s="76"/>
      <c r="B137" s="24">
        <v>123</v>
      </c>
      <c r="C137" s="105" t="s">
        <v>3673</v>
      </c>
      <c r="D137" s="105" t="s">
        <v>3673</v>
      </c>
      <c r="E137" s="58" t="s">
        <v>3674</v>
      </c>
      <c r="F137" s="69" t="s">
        <v>3673</v>
      </c>
      <c r="G137" s="69" t="s">
        <v>3673</v>
      </c>
      <c r="H137" s="58" t="s">
        <v>3674</v>
      </c>
      <c r="I137" s="104" t="s">
        <v>2978</v>
      </c>
      <c r="J137" s="68" t="s">
        <v>1217</v>
      </c>
      <c r="K137" s="65"/>
      <c r="L137" s="65"/>
      <c r="M137" s="65"/>
      <c r="N137" s="65"/>
      <c r="O137" s="65"/>
      <c r="P137" s="65"/>
      <c r="Q137" s="65"/>
      <c r="R137" s="65">
        <v>19453.371201005008</v>
      </c>
      <c r="S137" s="65">
        <v>19453.371201005008</v>
      </c>
      <c r="T137" s="65">
        <v>19453.371201005008</v>
      </c>
      <c r="U137" s="65">
        <v>19453.371201005008</v>
      </c>
      <c r="V137" s="65">
        <v>19453.371201005008</v>
      </c>
      <c r="W137" s="67">
        <f t="shared" si="2"/>
        <v>97266.856005025038</v>
      </c>
      <c r="X137" s="36"/>
      <c r="Z137" s="122"/>
      <c r="AB137" s="131" t="e" vm="1">
        <f>VLOOKUP($E137,'[1]Distr. Lateral Undergrounding'!$C$5:$D$815,2,FALSE)</f>
        <v>#VALUE!</v>
      </c>
    </row>
    <row r="138" spans="1:28" x14ac:dyDescent="0.2">
      <c r="A138" s="76"/>
      <c r="B138" s="24">
        <v>124</v>
      </c>
      <c r="C138" s="105" t="s">
        <v>3675</v>
      </c>
      <c r="D138" s="105" t="s">
        <v>3675</v>
      </c>
      <c r="E138" s="58" t="s">
        <v>3676</v>
      </c>
      <c r="F138" s="69" t="s">
        <v>3675</v>
      </c>
      <c r="G138" s="69" t="s">
        <v>3675</v>
      </c>
      <c r="H138" s="58" t="s">
        <v>3676</v>
      </c>
      <c r="I138" s="104" t="s">
        <v>2978</v>
      </c>
      <c r="J138" s="68" t="s">
        <v>1217</v>
      </c>
      <c r="K138" s="65">
        <v>72935.454503777131</v>
      </c>
      <c r="L138" s="65">
        <v>72935.454503777131</v>
      </c>
      <c r="M138" s="65">
        <v>72935.454503777131</v>
      </c>
      <c r="N138" s="65">
        <v>72935.454503777131</v>
      </c>
      <c r="O138" s="65">
        <v>72935.454503777131</v>
      </c>
      <c r="P138" s="65">
        <v>72935.454503777131</v>
      </c>
      <c r="Q138" s="65">
        <v>72935.454503777131</v>
      </c>
      <c r="R138" s="65"/>
      <c r="S138" s="65"/>
      <c r="T138" s="65"/>
      <c r="U138" s="65"/>
      <c r="V138" s="65"/>
      <c r="W138" s="67">
        <f t="shared" si="2"/>
        <v>510548.18152643996</v>
      </c>
      <c r="X138" s="36"/>
      <c r="Z138" s="122"/>
      <c r="AB138" s="131" t="e" vm="1">
        <f>VLOOKUP($E138,'[1]Distr. Lateral Undergrounding'!$C$5:$D$815,2,FALSE)</f>
        <v>#VALUE!</v>
      </c>
    </row>
    <row r="139" spans="1:28" x14ac:dyDescent="0.2">
      <c r="A139" s="76"/>
      <c r="B139" s="24">
        <v>125</v>
      </c>
      <c r="C139" s="105" t="s">
        <v>3677</v>
      </c>
      <c r="D139" s="105" t="s">
        <v>3677</v>
      </c>
      <c r="E139" s="58" t="s">
        <v>3678</v>
      </c>
      <c r="F139" s="69" t="s">
        <v>3677</v>
      </c>
      <c r="G139" s="69" t="s">
        <v>3677</v>
      </c>
      <c r="H139" s="58" t="s">
        <v>3678</v>
      </c>
      <c r="I139" s="104" t="s">
        <v>2978</v>
      </c>
      <c r="J139" s="68" t="s">
        <v>1217</v>
      </c>
      <c r="K139" s="65"/>
      <c r="L139" s="65"/>
      <c r="M139" s="65"/>
      <c r="N139" s="65"/>
      <c r="O139" s="65"/>
      <c r="P139" s="65"/>
      <c r="Q139" s="65"/>
      <c r="R139" s="65">
        <v>5059.6212121212147</v>
      </c>
      <c r="S139" s="65">
        <v>5059.6212121212147</v>
      </c>
      <c r="T139" s="65">
        <v>5059.6212121212147</v>
      </c>
      <c r="U139" s="65">
        <v>5059.6212121212147</v>
      </c>
      <c r="V139" s="65">
        <v>5059.6212121212147</v>
      </c>
      <c r="W139" s="67">
        <f t="shared" si="2"/>
        <v>25298.106060606075</v>
      </c>
      <c r="X139" s="36"/>
      <c r="Z139" s="122"/>
      <c r="AB139" s="131" t="e" vm="1">
        <f>VLOOKUP($E139,'[1]Distr. Lateral Undergrounding'!$C$5:$D$815,2,FALSE)</f>
        <v>#VALUE!</v>
      </c>
    </row>
    <row r="140" spans="1:28" x14ac:dyDescent="0.2">
      <c r="A140" s="76"/>
      <c r="B140" s="24">
        <v>126</v>
      </c>
      <c r="C140" s="105" t="s">
        <v>3679</v>
      </c>
      <c r="D140" s="105" t="s">
        <v>3679</v>
      </c>
      <c r="E140" s="58" t="s">
        <v>3680</v>
      </c>
      <c r="F140" s="69" t="s">
        <v>3679</v>
      </c>
      <c r="G140" s="69" t="s">
        <v>3679</v>
      </c>
      <c r="H140" s="58" t="s">
        <v>3680</v>
      </c>
      <c r="I140" s="104" t="s">
        <v>2978</v>
      </c>
      <c r="J140" s="68" t="s">
        <v>1217</v>
      </c>
      <c r="K140" s="65"/>
      <c r="L140" s="65"/>
      <c r="M140" s="65"/>
      <c r="N140" s="65"/>
      <c r="O140" s="65"/>
      <c r="P140" s="65"/>
      <c r="Q140" s="65"/>
      <c r="R140" s="65">
        <v>46957.27270044</v>
      </c>
      <c r="S140" s="65">
        <v>46957.27270044</v>
      </c>
      <c r="T140" s="65">
        <v>46957.27270044</v>
      </c>
      <c r="U140" s="65">
        <v>46957.27270044</v>
      </c>
      <c r="V140" s="65">
        <v>46957.27270044</v>
      </c>
      <c r="W140" s="67">
        <f t="shared" si="2"/>
        <v>234786.36350219999</v>
      </c>
      <c r="X140" s="36"/>
      <c r="Z140" s="122"/>
      <c r="AB140" s="131" t="e" vm="1">
        <f>VLOOKUP($E140,'[1]Distr. Lateral Undergrounding'!$C$5:$D$815,2,FALSE)</f>
        <v>#VALUE!</v>
      </c>
    </row>
    <row r="141" spans="1:28" x14ac:dyDescent="0.2">
      <c r="A141" s="76"/>
      <c r="B141" s="24">
        <v>127</v>
      </c>
      <c r="C141" s="105" t="s">
        <v>3681</v>
      </c>
      <c r="D141" s="105" t="s">
        <v>3681</v>
      </c>
      <c r="E141" s="58" t="s">
        <v>3682</v>
      </c>
      <c r="F141" s="69" t="s">
        <v>3681</v>
      </c>
      <c r="G141" s="69" t="s">
        <v>3681</v>
      </c>
      <c r="H141" s="58" t="s">
        <v>3682</v>
      </c>
      <c r="I141" s="104" t="s">
        <v>2978</v>
      </c>
      <c r="J141" s="68" t="s">
        <v>1217</v>
      </c>
      <c r="K141" s="65">
        <v>69227.083293774995</v>
      </c>
      <c r="L141" s="65">
        <v>69227.083293774995</v>
      </c>
      <c r="M141" s="65">
        <v>69227.083293774995</v>
      </c>
      <c r="N141" s="65">
        <v>69227.083293774995</v>
      </c>
      <c r="O141" s="65">
        <v>69227.083293774995</v>
      </c>
      <c r="P141" s="65">
        <v>69227.083293774995</v>
      </c>
      <c r="Q141" s="65">
        <v>69227.083293774995</v>
      </c>
      <c r="R141" s="65"/>
      <c r="S141" s="65"/>
      <c r="T141" s="65"/>
      <c r="U141" s="65"/>
      <c r="V141" s="65"/>
      <c r="W141" s="67">
        <f t="shared" si="2"/>
        <v>484589.58305642492</v>
      </c>
      <c r="X141" s="36"/>
      <c r="Z141" s="122"/>
      <c r="AB141" s="131" t="e" vm="1">
        <f>VLOOKUP($E141,'[1]Distr. Lateral Undergrounding'!$C$5:$D$815,2,FALSE)</f>
        <v>#VALUE!</v>
      </c>
    </row>
    <row r="142" spans="1:28" x14ac:dyDescent="0.2">
      <c r="A142" s="76"/>
      <c r="B142" s="24">
        <v>128</v>
      </c>
      <c r="C142" s="105" t="s">
        <v>3683</v>
      </c>
      <c r="D142" s="105" t="s">
        <v>3683</v>
      </c>
      <c r="E142" s="58" t="s">
        <v>3684</v>
      </c>
      <c r="F142" s="69" t="s">
        <v>3683</v>
      </c>
      <c r="G142" s="69" t="s">
        <v>3683</v>
      </c>
      <c r="H142" s="58" t="s">
        <v>3684</v>
      </c>
      <c r="I142" s="104" t="s">
        <v>2978</v>
      </c>
      <c r="J142" s="68" t="s">
        <v>1217</v>
      </c>
      <c r="K142" s="65">
        <v>67019.507537460726</v>
      </c>
      <c r="L142" s="65">
        <v>67019.507537460726</v>
      </c>
      <c r="M142" s="65">
        <v>67019.507537460726</v>
      </c>
      <c r="N142" s="65">
        <v>67019.507537460726</v>
      </c>
      <c r="O142" s="65">
        <v>67019.507537460726</v>
      </c>
      <c r="P142" s="65">
        <v>67019.507537460726</v>
      </c>
      <c r="Q142" s="65">
        <v>67019.507537460726</v>
      </c>
      <c r="R142" s="65"/>
      <c r="S142" s="65"/>
      <c r="T142" s="65"/>
      <c r="U142" s="65"/>
      <c r="V142" s="65"/>
      <c r="W142" s="67">
        <f t="shared" si="2"/>
        <v>469136.55276222504</v>
      </c>
      <c r="X142" s="36"/>
      <c r="Z142" s="122"/>
      <c r="AB142" s="131" t="e" vm="1">
        <f>VLOOKUP($E142,'[1]Distr. Lateral Undergrounding'!$C$5:$D$815,2,FALSE)</f>
        <v>#VALUE!</v>
      </c>
    </row>
    <row r="143" spans="1:28" x14ac:dyDescent="0.2">
      <c r="A143" s="76"/>
      <c r="B143" s="24">
        <v>129</v>
      </c>
      <c r="C143" s="105" t="s">
        <v>3685</v>
      </c>
      <c r="D143" s="105" t="s">
        <v>3685</v>
      </c>
      <c r="E143" s="58" t="s">
        <v>3686</v>
      </c>
      <c r="F143" s="69" t="s">
        <v>3685</v>
      </c>
      <c r="G143" s="69" t="s">
        <v>3685</v>
      </c>
      <c r="H143" s="58" t="s">
        <v>3686</v>
      </c>
      <c r="I143" s="104" t="s">
        <v>2978</v>
      </c>
      <c r="J143" s="68" t="s">
        <v>1217</v>
      </c>
      <c r="K143" s="65">
        <v>74114.015109164277</v>
      </c>
      <c r="L143" s="65">
        <v>74114.015109164277</v>
      </c>
      <c r="M143" s="65">
        <v>74114.015109164277</v>
      </c>
      <c r="N143" s="65">
        <v>74114.015109164277</v>
      </c>
      <c r="O143" s="65">
        <v>74114.015109164277</v>
      </c>
      <c r="P143" s="65">
        <v>74114.015109164277</v>
      </c>
      <c r="Q143" s="65">
        <v>74114.015109164277</v>
      </c>
      <c r="R143" s="65"/>
      <c r="S143" s="65"/>
      <c r="T143" s="65"/>
      <c r="U143" s="65"/>
      <c r="V143" s="65"/>
      <c r="W143" s="67">
        <f t="shared" ref="W143:W206" si="3">SUM(K143:V143)</f>
        <v>518798.10576414998</v>
      </c>
      <c r="X143" s="36"/>
      <c r="Z143" s="122"/>
      <c r="AB143" s="131" t="e" vm="1">
        <f>VLOOKUP($E143,'[1]Distr. Lateral Undergrounding'!$C$5:$D$815,2,FALSE)</f>
        <v>#VALUE!</v>
      </c>
    </row>
    <row r="144" spans="1:28" x14ac:dyDescent="0.2">
      <c r="A144" s="76"/>
      <c r="B144" s="24">
        <v>130</v>
      </c>
      <c r="C144" s="105" t="s">
        <v>3687</v>
      </c>
      <c r="D144" s="105" t="s">
        <v>3687</v>
      </c>
      <c r="E144" s="58" t="s">
        <v>3688</v>
      </c>
      <c r="F144" s="69" t="s">
        <v>3687</v>
      </c>
      <c r="G144" s="69" t="s">
        <v>3687</v>
      </c>
      <c r="H144" s="58" t="s">
        <v>3688</v>
      </c>
      <c r="I144" s="104" t="s">
        <v>2978</v>
      </c>
      <c r="J144" s="68" t="s">
        <v>1217</v>
      </c>
      <c r="K144" s="65"/>
      <c r="L144" s="65"/>
      <c r="M144" s="65"/>
      <c r="N144" s="65"/>
      <c r="O144" s="65"/>
      <c r="P144" s="65"/>
      <c r="Q144" s="65"/>
      <c r="R144" s="65">
        <v>21110.833333333336</v>
      </c>
      <c r="S144" s="65">
        <v>21110.833333333336</v>
      </c>
      <c r="T144" s="65">
        <v>21110.833333333336</v>
      </c>
      <c r="U144" s="65">
        <v>21110.833333333336</v>
      </c>
      <c r="V144" s="65">
        <v>21110.833333333336</v>
      </c>
      <c r="W144" s="67">
        <f t="shared" si="3"/>
        <v>105554.16666666669</v>
      </c>
      <c r="X144" s="36"/>
      <c r="Z144" s="122"/>
      <c r="AB144" s="131" t="e" vm="1">
        <f>VLOOKUP($E144,'[1]Distr. Lateral Undergrounding'!$C$5:$D$815,2,FALSE)</f>
        <v>#VALUE!</v>
      </c>
    </row>
    <row r="145" spans="1:28" x14ac:dyDescent="0.2">
      <c r="A145" s="76"/>
      <c r="B145" s="24">
        <v>131</v>
      </c>
      <c r="C145" s="105" t="s">
        <v>3689</v>
      </c>
      <c r="D145" s="105" t="s">
        <v>3689</v>
      </c>
      <c r="E145" s="58" t="s">
        <v>3690</v>
      </c>
      <c r="F145" s="69" t="s">
        <v>3689</v>
      </c>
      <c r="G145" s="69" t="s">
        <v>3689</v>
      </c>
      <c r="H145" s="58" t="s">
        <v>3690</v>
      </c>
      <c r="I145" s="104" t="s">
        <v>2978</v>
      </c>
      <c r="J145" s="68" t="s">
        <v>1217</v>
      </c>
      <c r="K145" s="65"/>
      <c r="L145" s="65"/>
      <c r="M145" s="65"/>
      <c r="N145" s="65"/>
      <c r="O145" s="65"/>
      <c r="P145" s="65"/>
      <c r="Q145" s="65"/>
      <c r="R145" s="65">
        <v>39442.613613825</v>
      </c>
      <c r="S145" s="65">
        <v>39442.613613825</v>
      </c>
      <c r="T145" s="65">
        <v>39442.613613825</v>
      </c>
      <c r="U145" s="65">
        <v>39442.613613825</v>
      </c>
      <c r="V145" s="65">
        <v>39442.613613825</v>
      </c>
      <c r="W145" s="67">
        <f t="shared" si="3"/>
        <v>197213.068069125</v>
      </c>
      <c r="X145" s="36"/>
      <c r="Z145" s="122"/>
      <c r="AB145" s="131" t="e" vm="1">
        <f>VLOOKUP($E145,'[1]Distr. Lateral Undergrounding'!$C$5:$D$815,2,FALSE)</f>
        <v>#VALUE!</v>
      </c>
    </row>
    <row r="146" spans="1:28" x14ac:dyDescent="0.2">
      <c r="A146" s="76"/>
      <c r="B146" s="24">
        <v>132</v>
      </c>
      <c r="C146" s="105" t="s">
        <v>3691</v>
      </c>
      <c r="D146" s="105" t="s">
        <v>3691</v>
      </c>
      <c r="E146" s="58" t="s">
        <v>3692</v>
      </c>
      <c r="F146" s="69" t="s">
        <v>3691</v>
      </c>
      <c r="G146" s="69" t="s">
        <v>3691</v>
      </c>
      <c r="H146" s="58" t="s">
        <v>3692</v>
      </c>
      <c r="I146" s="104" t="s">
        <v>2978</v>
      </c>
      <c r="J146" s="68" t="s">
        <v>1217</v>
      </c>
      <c r="K146" s="65">
        <v>58296.022693960709</v>
      </c>
      <c r="L146" s="65">
        <v>58296.022693960709</v>
      </c>
      <c r="M146" s="65">
        <v>58296.022693960709</v>
      </c>
      <c r="N146" s="65">
        <v>58296.022693960709</v>
      </c>
      <c r="O146" s="65">
        <v>58296.022693960709</v>
      </c>
      <c r="P146" s="65">
        <v>58296.022693960709</v>
      </c>
      <c r="Q146" s="65">
        <v>58296.022693960709</v>
      </c>
      <c r="R146" s="65"/>
      <c r="S146" s="65"/>
      <c r="T146" s="65"/>
      <c r="U146" s="65"/>
      <c r="V146" s="65"/>
      <c r="W146" s="67">
        <f t="shared" si="3"/>
        <v>408072.15885772492</v>
      </c>
      <c r="X146" s="36"/>
      <c r="Z146" s="122"/>
      <c r="AB146" s="131" t="e" vm="1">
        <f>VLOOKUP($E146,'[1]Distr. Lateral Undergrounding'!$C$5:$D$815,2,FALSE)</f>
        <v>#VALUE!</v>
      </c>
    </row>
    <row r="147" spans="1:28" x14ac:dyDescent="0.2">
      <c r="A147" s="76"/>
      <c r="B147" s="24">
        <v>133</v>
      </c>
      <c r="C147" s="105" t="s">
        <v>3693</v>
      </c>
      <c r="D147" s="105" t="s">
        <v>3693</v>
      </c>
      <c r="E147" s="58" t="s">
        <v>3694</v>
      </c>
      <c r="F147" s="69" t="s">
        <v>3693</v>
      </c>
      <c r="G147" s="69" t="s">
        <v>3693</v>
      </c>
      <c r="H147" s="58" t="s">
        <v>3694</v>
      </c>
      <c r="I147" s="104" t="s">
        <v>2978</v>
      </c>
      <c r="J147" s="68" t="s">
        <v>1217</v>
      </c>
      <c r="K147" s="65"/>
      <c r="L147" s="65"/>
      <c r="M147" s="65"/>
      <c r="N147" s="65"/>
      <c r="O147" s="65"/>
      <c r="P147" s="65"/>
      <c r="Q147" s="65"/>
      <c r="R147" s="65">
        <v>23291.704532145006</v>
      </c>
      <c r="S147" s="65">
        <v>23291.704532145006</v>
      </c>
      <c r="T147" s="65">
        <v>23291.704532145006</v>
      </c>
      <c r="U147" s="65">
        <v>23291.704532145006</v>
      </c>
      <c r="V147" s="65">
        <v>23291.704532145006</v>
      </c>
      <c r="W147" s="67">
        <f t="shared" si="3"/>
        <v>116458.52266072502</v>
      </c>
      <c r="X147" s="36"/>
      <c r="Z147" s="122"/>
      <c r="AB147" s="131" t="e" vm="1">
        <f>VLOOKUP($E147,'[1]Distr. Lateral Undergrounding'!$C$5:$D$815,2,FALSE)</f>
        <v>#VALUE!</v>
      </c>
    </row>
    <row r="148" spans="1:28" x14ac:dyDescent="0.2">
      <c r="A148" s="76"/>
      <c r="B148" s="24">
        <v>134</v>
      </c>
      <c r="C148" s="105" t="s">
        <v>3695</v>
      </c>
      <c r="D148" s="105" t="s">
        <v>3695</v>
      </c>
      <c r="E148" s="58" t="s">
        <v>3696</v>
      </c>
      <c r="F148" s="69" t="s">
        <v>3695</v>
      </c>
      <c r="G148" s="69" t="s">
        <v>3695</v>
      </c>
      <c r="H148" s="58" t="s">
        <v>3696</v>
      </c>
      <c r="I148" s="104" t="s">
        <v>2978</v>
      </c>
      <c r="J148" s="68" t="s">
        <v>1217</v>
      </c>
      <c r="K148" s="65"/>
      <c r="L148" s="65"/>
      <c r="M148" s="65"/>
      <c r="N148" s="65"/>
      <c r="O148" s="65"/>
      <c r="P148" s="65"/>
      <c r="Q148" s="65"/>
      <c r="R148" s="65">
        <v>30843.749982375</v>
      </c>
      <c r="S148" s="65">
        <v>30843.749982375</v>
      </c>
      <c r="T148" s="65">
        <v>30843.749982375</v>
      </c>
      <c r="U148" s="65">
        <v>30843.749982375</v>
      </c>
      <c r="V148" s="65">
        <v>30843.749982375</v>
      </c>
      <c r="W148" s="67">
        <f t="shared" si="3"/>
        <v>154218.749911875</v>
      </c>
      <c r="X148" s="36"/>
      <c r="Z148" s="122"/>
      <c r="AB148" s="131" t="e" vm="1">
        <f>VLOOKUP($E148,'[1]Distr. Lateral Undergrounding'!$C$5:$D$815,2,FALSE)</f>
        <v>#VALUE!</v>
      </c>
    </row>
    <row r="149" spans="1:28" x14ac:dyDescent="0.2">
      <c r="A149" s="76"/>
      <c r="B149" s="24">
        <v>135</v>
      </c>
      <c r="C149" s="105" t="s">
        <v>3697</v>
      </c>
      <c r="D149" s="105" t="s">
        <v>3697</v>
      </c>
      <c r="E149" s="58" t="s">
        <v>3698</v>
      </c>
      <c r="F149" s="69" t="s">
        <v>3697</v>
      </c>
      <c r="G149" s="69" t="s">
        <v>3697</v>
      </c>
      <c r="H149" s="58" t="s">
        <v>3698</v>
      </c>
      <c r="I149" s="104" t="s">
        <v>2978</v>
      </c>
      <c r="J149" s="68" t="s">
        <v>1217</v>
      </c>
      <c r="K149" s="65"/>
      <c r="L149" s="65"/>
      <c r="M149" s="65"/>
      <c r="N149" s="65"/>
      <c r="O149" s="65"/>
      <c r="P149" s="65"/>
      <c r="Q149" s="65"/>
      <c r="R149" s="65">
        <v>22369.507575757572</v>
      </c>
      <c r="S149" s="65">
        <v>22369.507575757572</v>
      </c>
      <c r="T149" s="65">
        <v>22369.507575757572</v>
      </c>
      <c r="U149" s="65">
        <v>22369.507575757572</v>
      </c>
      <c r="V149" s="65">
        <v>22369.507575757572</v>
      </c>
      <c r="W149" s="67">
        <f t="shared" si="3"/>
        <v>111847.53787878786</v>
      </c>
      <c r="X149" s="36"/>
      <c r="Z149" s="122"/>
      <c r="AB149" s="131" t="e" vm="1">
        <f>VLOOKUP($E149,'[1]Distr. Lateral Undergrounding'!$C$5:$D$815,2,FALSE)</f>
        <v>#VALUE!</v>
      </c>
    </row>
    <row r="150" spans="1:28" x14ac:dyDescent="0.2">
      <c r="A150" s="76"/>
      <c r="B150" s="24">
        <v>136</v>
      </c>
      <c r="C150" s="105" t="s">
        <v>3699</v>
      </c>
      <c r="D150" s="105" t="s">
        <v>3699</v>
      </c>
      <c r="E150" s="58" t="s">
        <v>3700</v>
      </c>
      <c r="F150" s="69" t="s">
        <v>3699</v>
      </c>
      <c r="G150" s="69" t="s">
        <v>3699</v>
      </c>
      <c r="H150" s="58" t="s">
        <v>3700</v>
      </c>
      <c r="I150" s="104" t="s">
        <v>2978</v>
      </c>
      <c r="J150" s="68" t="s">
        <v>1217</v>
      </c>
      <c r="K150" s="65">
        <v>93457.007522353597</v>
      </c>
      <c r="L150" s="65">
        <v>93457.007522353597</v>
      </c>
      <c r="M150" s="65">
        <v>93457.007522353597</v>
      </c>
      <c r="N150" s="65">
        <v>93457.007522353597</v>
      </c>
      <c r="O150" s="65">
        <v>93457.007522353597</v>
      </c>
      <c r="P150" s="65">
        <v>93457.007522353597</v>
      </c>
      <c r="Q150" s="65">
        <v>93457.007522353597</v>
      </c>
      <c r="R150" s="65"/>
      <c r="S150" s="65"/>
      <c r="T150" s="65"/>
      <c r="U150" s="65"/>
      <c r="V150" s="65"/>
      <c r="W150" s="67">
        <f t="shared" si="3"/>
        <v>654199.05265647511</v>
      </c>
      <c r="X150" s="36"/>
      <c r="Z150" s="122"/>
      <c r="AB150" s="131" t="e" vm="1">
        <f>VLOOKUP($E150,'[1]Distr. Lateral Undergrounding'!$C$5:$D$815,2,FALSE)</f>
        <v>#VALUE!</v>
      </c>
    </row>
    <row r="151" spans="1:28" x14ac:dyDescent="0.2">
      <c r="A151" s="76"/>
      <c r="B151" s="24">
        <v>137</v>
      </c>
      <c r="C151" s="105" t="s">
        <v>3701</v>
      </c>
      <c r="D151" s="105" t="s">
        <v>3701</v>
      </c>
      <c r="E151" s="58" t="s">
        <v>3702</v>
      </c>
      <c r="F151" s="69" t="s">
        <v>3701</v>
      </c>
      <c r="G151" s="69" t="s">
        <v>3701</v>
      </c>
      <c r="H151" s="58" t="s">
        <v>3702</v>
      </c>
      <c r="I151" s="104" t="s">
        <v>2978</v>
      </c>
      <c r="J151" s="68" t="s">
        <v>1217</v>
      </c>
      <c r="K151" s="65"/>
      <c r="L151" s="65"/>
      <c r="M151" s="65"/>
      <c r="N151" s="65"/>
      <c r="O151" s="65"/>
      <c r="P151" s="65"/>
      <c r="Q151" s="65"/>
      <c r="R151" s="65">
        <v>46770.340909090926</v>
      </c>
      <c r="S151" s="65">
        <v>46770.340909090926</v>
      </c>
      <c r="T151" s="65">
        <v>46770.340909090926</v>
      </c>
      <c r="U151" s="65">
        <v>46770.340909090926</v>
      </c>
      <c r="V151" s="65">
        <v>46770.340909090926</v>
      </c>
      <c r="W151" s="67">
        <f t="shared" si="3"/>
        <v>233851.70454545465</v>
      </c>
      <c r="X151" s="36"/>
      <c r="Z151" s="122"/>
      <c r="AB151" s="131" t="e" vm="1">
        <f>VLOOKUP($E151,'[1]Distr. Lateral Undergrounding'!$C$5:$D$815,2,FALSE)</f>
        <v>#VALUE!</v>
      </c>
    </row>
    <row r="152" spans="1:28" x14ac:dyDescent="0.2">
      <c r="A152" s="76"/>
      <c r="B152" s="24">
        <v>138</v>
      </c>
      <c r="C152" s="105" t="s">
        <v>3703</v>
      </c>
      <c r="D152" s="105" t="s">
        <v>3703</v>
      </c>
      <c r="E152" s="58" t="s">
        <v>3704</v>
      </c>
      <c r="F152" s="69" t="s">
        <v>3703</v>
      </c>
      <c r="G152" s="69" t="s">
        <v>3703</v>
      </c>
      <c r="H152" s="58" t="s">
        <v>3704</v>
      </c>
      <c r="I152" s="104" t="s">
        <v>2978</v>
      </c>
      <c r="J152" s="68" t="s">
        <v>1217</v>
      </c>
      <c r="K152" s="65"/>
      <c r="L152" s="65"/>
      <c r="M152" s="65"/>
      <c r="N152" s="65"/>
      <c r="O152" s="65"/>
      <c r="P152" s="65"/>
      <c r="Q152" s="65"/>
      <c r="R152" s="65">
        <v>12212.878787878786</v>
      </c>
      <c r="S152" s="65">
        <v>12212.878787878786</v>
      </c>
      <c r="T152" s="65">
        <v>12212.878787878786</v>
      </c>
      <c r="U152" s="65">
        <v>12212.878787878786</v>
      </c>
      <c r="V152" s="65">
        <v>12212.878787878786</v>
      </c>
      <c r="W152" s="67">
        <f t="shared" si="3"/>
        <v>61064.393939393929</v>
      </c>
      <c r="X152" s="36"/>
      <c r="Z152" s="122"/>
      <c r="AB152" s="131" t="e" vm="1">
        <f>VLOOKUP($E152,'[1]Distr. Lateral Undergrounding'!$C$5:$D$815,2,FALSE)</f>
        <v>#VALUE!</v>
      </c>
    </row>
    <row r="153" spans="1:28" x14ac:dyDescent="0.2">
      <c r="A153" s="76"/>
      <c r="B153" s="24">
        <v>139</v>
      </c>
      <c r="C153" s="105" t="s">
        <v>3705</v>
      </c>
      <c r="D153" s="105" t="s">
        <v>3705</v>
      </c>
      <c r="E153" s="58" t="s">
        <v>3706</v>
      </c>
      <c r="F153" s="69" t="s">
        <v>3705</v>
      </c>
      <c r="G153" s="69" t="s">
        <v>3705</v>
      </c>
      <c r="H153" s="58" t="s">
        <v>3706</v>
      </c>
      <c r="I153" s="104" t="s">
        <v>2978</v>
      </c>
      <c r="J153" s="68" t="s">
        <v>1217</v>
      </c>
      <c r="K153" s="65"/>
      <c r="L153" s="65"/>
      <c r="M153" s="65"/>
      <c r="N153" s="65"/>
      <c r="O153" s="65"/>
      <c r="P153" s="65"/>
      <c r="Q153" s="65"/>
      <c r="R153" s="65">
        <v>10742.348484848484</v>
      </c>
      <c r="S153" s="65">
        <v>10742.348484848484</v>
      </c>
      <c r="T153" s="65">
        <v>10742.348484848484</v>
      </c>
      <c r="U153" s="65">
        <v>10742.348484848484</v>
      </c>
      <c r="V153" s="65">
        <v>10742.348484848484</v>
      </c>
      <c r="W153" s="67">
        <f t="shared" si="3"/>
        <v>53711.742424242417</v>
      </c>
      <c r="X153" s="36"/>
      <c r="Z153" s="122"/>
      <c r="AB153" s="131" t="e" vm="1">
        <f>VLOOKUP($E153,'[1]Distr. Lateral Undergrounding'!$C$5:$D$815,2,FALSE)</f>
        <v>#VALUE!</v>
      </c>
    </row>
    <row r="154" spans="1:28" x14ac:dyDescent="0.2">
      <c r="A154" s="76"/>
      <c r="B154" s="24">
        <v>140</v>
      </c>
      <c r="C154" s="105" t="s">
        <v>3707</v>
      </c>
      <c r="D154" s="105" t="s">
        <v>3707</v>
      </c>
      <c r="E154" s="58" t="s">
        <v>3708</v>
      </c>
      <c r="F154" s="69" t="s">
        <v>3707</v>
      </c>
      <c r="G154" s="69" t="s">
        <v>3707</v>
      </c>
      <c r="H154" s="58" t="s">
        <v>3708</v>
      </c>
      <c r="I154" s="104" t="s">
        <v>2978</v>
      </c>
      <c r="J154" s="68" t="s">
        <v>1217</v>
      </c>
      <c r="K154" s="65"/>
      <c r="L154" s="65"/>
      <c r="M154" s="65"/>
      <c r="N154" s="65"/>
      <c r="O154" s="65"/>
      <c r="P154" s="65"/>
      <c r="Q154" s="65"/>
      <c r="R154" s="65">
        <v>21895.946957184999</v>
      </c>
      <c r="S154" s="65">
        <v>21895.946957184999</v>
      </c>
      <c r="T154" s="65">
        <v>21895.946957184999</v>
      </c>
      <c r="U154" s="65">
        <v>21895.946957184999</v>
      </c>
      <c r="V154" s="65">
        <v>21895.946957184999</v>
      </c>
      <c r="W154" s="67">
        <f t="shared" si="3"/>
        <v>109479.73478592499</v>
      </c>
      <c r="X154" s="36"/>
      <c r="Z154" s="122"/>
      <c r="AB154" s="131" t="e" vm="1">
        <f>VLOOKUP($E154,'[1]Distr. Lateral Undergrounding'!$C$5:$D$815,2,FALSE)</f>
        <v>#VALUE!</v>
      </c>
    </row>
    <row r="155" spans="1:28" x14ac:dyDescent="0.2">
      <c r="A155" s="76"/>
      <c r="B155" s="24">
        <v>141</v>
      </c>
      <c r="C155" s="105" t="s">
        <v>3709</v>
      </c>
      <c r="D155" s="105" t="s">
        <v>3709</v>
      </c>
      <c r="E155" s="58" t="s">
        <v>3710</v>
      </c>
      <c r="F155" s="69" t="s">
        <v>3709</v>
      </c>
      <c r="G155" s="69" t="s">
        <v>3709</v>
      </c>
      <c r="H155" s="58" t="s">
        <v>3710</v>
      </c>
      <c r="I155" s="104" t="s">
        <v>2978</v>
      </c>
      <c r="J155" s="68" t="s">
        <v>1217</v>
      </c>
      <c r="K155" s="65"/>
      <c r="L155" s="65"/>
      <c r="M155" s="65"/>
      <c r="N155" s="65"/>
      <c r="O155" s="65"/>
      <c r="P155" s="65"/>
      <c r="Q155" s="65"/>
      <c r="R155" s="65">
        <v>24263.749986135001</v>
      </c>
      <c r="S155" s="65">
        <v>24263.749986135001</v>
      </c>
      <c r="T155" s="65">
        <v>24263.749986135001</v>
      </c>
      <c r="U155" s="65">
        <v>24263.749986135001</v>
      </c>
      <c r="V155" s="65">
        <v>24263.749986135001</v>
      </c>
      <c r="W155" s="67">
        <f t="shared" si="3"/>
        <v>121318.749930675</v>
      </c>
      <c r="X155" s="36"/>
      <c r="Z155" s="122"/>
      <c r="AB155" s="131" t="e" vm="1">
        <f>VLOOKUP($E155,'[1]Distr. Lateral Undergrounding'!$C$5:$D$815,2,FALSE)</f>
        <v>#VALUE!</v>
      </c>
    </row>
    <row r="156" spans="1:28" x14ac:dyDescent="0.2">
      <c r="A156" s="76"/>
      <c r="B156" s="24">
        <v>142</v>
      </c>
      <c r="C156" s="105" t="s">
        <v>3711</v>
      </c>
      <c r="D156" s="105" t="s">
        <v>3711</v>
      </c>
      <c r="E156" s="58" t="s">
        <v>3712</v>
      </c>
      <c r="F156" s="69" t="s">
        <v>3711</v>
      </c>
      <c r="G156" s="69" t="s">
        <v>3711</v>
      </c>
      <c r="H156" s="58" t="s">
        <v>3712</v>
      </c>
      <c r="I156" s="104" t="s">
        <v>2978</v>
      </c>
      <c r="J156" s="68" t="s">
        <v>1217</v>
      </c>
      <c r="K156" s="65"/>
      <c r="L156" s="65"/>
      <c r="M156" s="65"/>
      <c r="N156" s="65"/>
      <c r="O156" s="65"/>
      <c r="P156" s="65"/>
      <c r="Q156" s="65"/>
      <c r="R156" s="65">
        <v>13832.954545454544</v>
      </c>
      <c r="S156" s="65">
        <v>13832.954545454544</v>
      </c>
      <c r="T156" s="65">
        <v>13832.954545454544</v>
      </c>
      <c r="U156" s="65">
        <v>13832.954545454544</v>
      </c>
      <c r="V156" s="65">
        <v>13832.954545454544</v>
      </c>
      <c r="W156" s="67">
        <f t="shared" si="3"/>
        <v>69164.772727272721</v>
      </c>
      <c r="X156" s="36"/>
      <c r="Z156" s="122"/>
      <c r="AB156" s="131" t="e" vm="1">
        <f>VLOOKUP($E156,'[1]Distr. Lateral Undergrounding'!$C$5:$D$815,2,FALSE)</f>
        <v>#VALUE!</v>
      </c>
    </row>
    <row r="157" spans="1:28" x14ac:dyDescent="0.2">
      <c r="A157" s="76"/>
      <c r="B157" s="24">
        <v>143</v>
      </c>
      <c r="C157" s="105" t="s">
        <v>3713</v>
      </c>
      <c r="D157" s="105" t="s">
        <v>3713</v>
      </c>
      <c r="E157" s="58" t="s">
        <v>3714</v>
      </c>
      <c r="F157" s="69" t="s">
        <v>3713</v>
      </c>
      <c r="G157" s="69" t="s">
        <v>3713</v>
      </c>
      <c r="H157" s="58" t="s">
        <v>3714</v>
      </c>
      <c r="I157" s="104" t="s">
        <v>2978</v>
      </c>
      <c r="J157" s="68" t="s">
        <v>1217</v>
      </c>
      <c r="K157" s="65"/>
      <c r="L157" s="65"/>
      <c r="M157" s="65"/>
      <c r="N157" s="65"/>
      <c r="O157" s="65"/>
      <c r="P157" s="65"/>
      <c r="Q157" s="65"/>
      <c r="R157" s="65">
        <v>26594.166651469997</v>
      </c>
      <c r="S157" s="65">
        <v>26594.166651469997</v>
      </c>
      <c r="T157" s="65">
        <v>26594.166651469997</v>
      </c>
      <c r="U157" s="65">
        <v>26594.166651469997</v>
      </c>
      <c r="V157" s="65">
        <v>26594.166651469997</v>
      </c>
      <c r="W157" s="67">
        <f t="shared" si="3"/>
        <v>132970.83325734999</v>
      </c>
      <c r="X157" s="36"/>
      <c r="Z157" s="122"/>
      <c r="AB157" s="131" t="e" vm="1">
        <f>VLOOKUP($E157,'[1]Distr. Lateral Undergrounding'!$C$5:$D$815,2,FALSE)</f>
        <v>#VALUE!</v>
      </c>
    </row>
    <row r="158" spans="1:28" x14ac:dyDescent="0.2">
      <c r="A158" s="76"/>
      <c r="B158" s="24">
        <v>144</v>
      </c>
      <c r="C158" s="105" t="s">
        <v>1115</v>
      </c>
      <c r="D158" s="105" t="s">
        <v>1785</v>
      </c>
      <c r="E158" s="58" t="s">
        <v>1116</v>
      </c>
      <c r="F158" s="69" t="s">
        <v>1115</v>
      </c>
      <c r="G158" s="69" t="s">
        <v>1785</v>
      </c>
      <c r="H158" s="58" t="s">
        <v>1116</v>
      </c>
      <c r="I158" s="104" t="s">
        <v>2874</v>
      </c>
      <c r="J158" s="68" t="s">
        <v>1217</v>
      </c>
      <c r="K158" s="65">
        <v>27547.201481481479</v>
      </c>
      <c r="L158" s="65">
        <v>27547.201481481479</v>
      </c>
      <c r="M158" s="65">
        <v>27547.201481481479</v>
      </c>
      <c r="N158" s="65"/>
      <c r="O158" s="65"/>
      <c r="P158" s="65"/>
      <c r="Q158" s="65"/>
      <c r="R158" s="65"/>
      <c r="S158" s="65"/>
      <c r="T158" s="65"/>
      <c r="U158" s="65"/>
      <c r="V158" s="65"/>
      <c r="W158" s="67">
        <f t="shared" si="3"/>
        <v>82641.604444444441</v>
      </c>
      <c r="X158" s="36"/>
      <c r="Z158" s="122"/>
      <c r="AB158" s="131" t="str">
        <f>VLOOKUP($E158,'[1]Distr. Lateral Undergrounding'!$C$5:$D$815,2,FALSE)</f>
        <v>PRE-09361.234</v>
      </c>
    </row>
    <row r="159" spans="1:28" x14ac:dyDescent="0.2">
      <c r="A159" s="76"/>
      <c r="B159" s="24">
        <v>145</v>
      </c>
      <c r="C159" s="105" t="s">
        <v>1041</v>
      </c>
      <c r="D159" s="105" t="s">
        <v>1755</v>
      </c>
      <c r="E159" s="58" t="s">
        <v>1042</v>
      </c>
      <c r="F159" s="69" t="s">
        <v>1041</v>
      </c>
      <c r="G159" s="69" t="s">
        <v>1755</v>
      </c>
      <c r="H159" s="58" t="s">
        <v>1042</v>
      </c>
      <c r="I159" s="104" t="s">
        <v>2874</v>
      </c>
      <c r="J159" s="68" t="s">
        <v>1217</v>
      </c>
      <c r="K159" s="65">
        <v>25888.414814814812</v>
      </c>
      <c r="L159" s="65">
        <v>25888.414814814812</v>
      </c>
      <c r="M159" s="65">
        <v>25888.414814814812</v>
      </c>
      <c r="N159" s="65"/>
      <c r="O159" s="65"/>
      <c r="P159" s="65"/>
      <c r="Q159" s="65"/>
      <c r="R159" s="65"/>
      <c r="S159" s="65"/>
      <c r="T159" s="65"/>
      <c r="U159" s="65"/>
      <c r="V159" s="65"/>
      <c r="W159" s="67">
        <f t="shared" si="3"/>
        <v>77665.244444444441</v>
      </c>
      <c r="X159" s="36"/>
      <c r="Z159" s="122"/>
      <c r="AB159" s="131" t="str">
        <f>VLOOKUP($E159,'[1]Distr. Lateral Undergrounding'!$C$5:$D$815,2,FALSE)</f>
        <v>LUG - TBD560.1</v>
      </c>
    </row>
    <row r="160" spans="1:28" x14ac:dyDescent="0.2">
      <c r="A160" s="76"/>
      <c r="B160" s="24">
        <v>146</v>
      </c>
      <c r="C160" s="105" t="s">
        <v>975</v>
      </c>
      <c r="D160" s="105" t="s">
        <v>1729</v>
      </c>
      <c r="E160" s="58" t="s">
        <v>976</v>
      </c>
      <c r="F160" s="69" t="s">
        <v>975</v>
      </c>
      <c r="G160" s="69" t="s">
        <v>1729</v>
      </c>
      <c r="H160" s="58" t="s">
        <v>976</v>
      </c>
      <c r="I160" s="104" t="s">
        <v>2874</v>
      </c>
      <c r="J160" s="68" t="s">
        <v>1217</v>
      </c>
      <c r="K160" s="65">
        <v>12688.414814814814</v>
      </c>
      <c r="L160" s="65">
        <v>12688.414814814814</v>
      </c>
      <c r="M160" s="65">
        <v>12688.414814814814</v>
      </c>
      <c r="N160" s="65"/>
      <c r="O160" s="65"/>
      <c r="P160" s="65"/>
      <c r="Q160" s="65"/>
      <c r="R160" s="65"/>
      <c r="S160" s="65"/>
      <c r="T160" s="65"/>
      <c r="U160" s="65"/>
      <c r="V160" s="65"/>
      <c r="W160" s="67">
        <f t="shared" si="3"/>
        <v>38065.244444444441</v>
      </c>
      <c r="X160" s="36"/>
      <c r="Z160" s="122"/>
      <c r="AB160" s="131" t="str">
        <f>VLOOKUP($E160,'[1]Distr. Lateral Undergrounding'!$C$5:$D$815,2,FALSE)</f>
        <v>PRE-09361.164</v>
      </c>
    </row>
    <row r="161" spans="1:28" x14ac:dyDescent="0.2">
      <c r="A161" s="76"/>
      <c r="B161" s="24">
        <v>147</v>
      </c>
      <c r="C161" s="105" t="s">
        <v>1127</v>
      </c>
      <c r="D161" s="105" t="s">
        <v>1791</v>
      </c>
      <c r="E161" s="58" t="s">
        <v>1128</v>
      </c>
      <c r="F161" s="69" t="s">
        <v>1127</v>
      </c>
      <c r="G161" s="69" t="s">
        <v>1791</v>
      </c>
      <c r="H161" s="58" t="s">
        <v>1128</v>
      </c>
      <c r="I161" s="104" t="s">
        <v>2874</v>
      </c>
      <c r="J161" s="68" t="s">
        <v>1217</v>
      </c>
      <c r="K161" s="65">
        <v>30121.728148148148</v>
      </c>
      <c r="L161" s="65">
        <v>30121.728148148148</v>
      </c>
      <c r="M161" s="65">
        <v>30121.728148148148</v>
      </c>
      <c r="N161" s="65"/>
      <c r="O161" s="65"/>
      <c r="P161" s="65"/>
      <c r="Q161" s="65"/>
      <c r="R161" s="65"/>
      <c r="S161" s="65"/>
      <c r="T161" s="65"/>
      <c r="U161" s="65"/>
      <c r="V161" s="65"/>
      <c r="W161" s="67">
        <f t="shared" si="3"/>
        <v>90365.184444444443</v>
      </c>
      <c r="X161" s="36"/>
      <c r="Z161" s="122"/>
      <c r="AB161" s="131" t="str">
        <f>VLOOKUP($E161,'[1]Distr. Lateral Undergrounding'!$C$5:$D$815,2,FALSE)</f>
        <v>LUG - TBD603.1</v>
      </c>
    </row>
    <row r="162" spans="1:28" x14ac:dyDescent="0.2">
      <c r="A162" s="76"/>
      <c r="B162" s="24">
        <v>148</v>
      </c>
      <c r="C162" s="105" t="s">
        <v>1009</v>
      </c>
      <c r="D162" s="105" t="s">
        <v>1789</v>
      </c>
      <c r="E162" s="58" t="s">
        <v>1124</v>
      </c>
      <c r="F162" s="69" t="s">
        <v>1009</v>
      </c>
      <c r="G162" s="69" t="s">
        <v>1789</v>
      </c>
      <c r="H162" s="58" t="s">
        <v>1124</v>
      </c>
      <c r="I162" s="104" t="s">
        <v>2874</v>
      </c>
      <c r="J162" s="68" t="s">
        <v>1217</v>
      </c>
      <c r="K162" s="65">
        <v>31866.989814814817</v>
      </c>
      <c r="L162" s="65">
        <v>31866.989814814817</v>
      </c>
      <c r="M162" s="65">
        <v>31866.989814814817</v>
      </c>
      <c r="N162" s="65"/>
      <c r="O162" s="65"/>
      <c r="P162" s="65"/>
      <c r="Q162" s="65"/>
      <c r="R162" s="65"/>
      <c r="S162" s="65"/>
      <c r="T162" s="65"/>
      <c r="U162" s="65"/>
      <c r="V162" s="65"/>
      <c r="W162" s="67">
        <f t="shared" si="3"/>
        <v>95600.969444444447</v>
      </c>
      <c r="X162" s="36"/>
      <c r="Z162" s="122"/>
      <c r="AB162" s="131" t="str">
        <f>VLOOKUP($E162,'[1]Distr. Lateral Undergrounding'!$C$5:$D$815,2,FALSE)</f>
        <v>LUG - TBD601.1</v>
      </c>
    </row>
    <row r="163" spans="1:28" x14ac:dyDescent="0.2">
      <c r="A163" s="76"/>
      <c r="B163" s="24">
        <v>149</v>
      </c>
      <c r="C163" s="105" t="s">
        <v>961</v>
      </c>
      <c r="D163" s="105" t="s">
        <v>1723</v>
      </c>
      <c r="E163" s="58" t="s">
        <v>962</v>
      </c>
      <c r="F163" s="69" t="s">
        <v>961</v>
      </c>
      <c r="G163" s="69" t="s">
        <v>1723</v>
      </c>
      <c r="H163" s="58" t="s">
        <v>962</v>
      </c>
      <c r="I163" s="104" t="s">
        <v>2874</v>
      </c>
      <c r="J163" s="68" t="s">
        <v>1217</v>
      </c>
      <c r="K163" s="65">
        <v>31888.414814814812</v>
      </c>
      <c r="L163" s="65">
        <v>31888.414814814812</v>
      </c>
      <c r="M163" s="65">
        <v>31888.414814814812</v>
      </c>
      <c r="N163" s="65"/>
      <c r="O163" s="65"/>
      <c r="P163" s="65"/>
      <c r="Q163" s="65"/>
      <c r="R163" s="65"/>
      <c r="S163" s="65"/>
      <c r="T163" s="65"/>
      <c r="U163" s="65"/>
      <c r="V163" s="65"/>
      <c r="W163" s="67">
        <f t="shared" si="3"/>
        <v>95665.244444444441</v>
      </c>
      <c r="X163" s="36"/>
      <c r="Z163" s="122"/>
      <c r="AB163" s="131" t="str">
        <f>VLOOKUP($E163,'[1]Distr. Lateral Undergrounding'!$C$5:$D$815,2,FALSE)</f>
        <v>LUG - TBD520.1</v>
      </c>
    </row>
    <row r="164" spans="1:28" x14ac:dyDescent="0.2">
      <c r="A164" s="76"/>
      <c r="B164" s="24">
        <v>150</v>
      </c>
      <c r="C164" s="105" t="s">
        <v>1199</v>
      </c>
      <c r="D164" s="105" t="s">
        <v>1818</v>
      </c>
      <c r="E164" s="58" t="s">
        <v>1200</v>
      </c>
      <c r="F164" s="69" t="s">
        <v>1199</v>
      </c>
      <c r="G164" s="69" t="s">
        <v>1818</v>
      </c>
      <c r="H164" s="58" t="s">
        <v>1200</v>
      </c>
      <c r="I164" s="104" t="s">
        <v>2874</v>
      </c>
      <c r="J164" s="68" t="s">
        <v>1217</v>
      </c>
      <c r="K164" s="65">
        <v>15088.414814814814</v>
      </c>
      <c r="L164" s="65">
        <v>15088.414814814814</v>
      </c>
      <c r="M164" s="65">
        <v>15088.414814814814</v>
      </c>
      <c r="N164" s="65"/>
      <c r="O164" s="65"/>
      <c r="P164" s="65"/>
      <c r="Q164" s="65"/>
      <c r="R164" s="65"/>
      <c r="S164" s="65"/>
      <c r="T164" s="65"/>
      <c r="U164" s="65"/>
      <c r="V164" s="65"/>
      <c r="W164" s="67">
        <f t="shared" si="3"/>
        <v>45265.244444444441</v>
      </c>
      <c r="X164" s="36"/>
      <c r="Z164" s="122"/>
      <c r="AB164" s="131" t="str">
        <f>VLOOKUP($E164,'[1]Distr. Lateral Undergrounding'!$C$5:$D$815,2,FALSE)</f>
        <v>LUG - TBD639.1</v>
      </c>
    </row>
    <row r="165" spans="1:28" x14ac:dyDescent="0.2">
      <c r="A165" s="76"/>
      <c r="B165" s="24">
        <v>151</v>
      </c>
      <c r="C165" s="105" t="s">
        <v>1183</v>
      </c>
      <c r="D165" s="105" t="s">
        <v>1810</v>
      </c>
      <c r="E165" s="58" t="s">
        <v>1184</v>
      </c>
      <c r="F165" s="69" t="s">
        <v>1183</v>
      </c>
      <c r="G165" s="69" t="s">
        <v>1810</v>
      </c>
      <c r="H165" s="58" t="s">
        <v>1184</v>
      </c>
      <c r="I165" s="104" t="s">
        <v>2874</v>
      </c>
      <c r="J165" s="68" t="s">
        <v>1217</v>
      </c>
      <c r="K165" s="65">
        <v>13288.414814814814</v>
      </c>
      <c r="L165" s="65">
        <v>13288.414814814814</v>
      </c>
      <c r="M165" s="65">
        <v>13288.414814814814</v>
      </c>
      <c r="N165" s="65"/>
      <c r="O165" s="65"/>
      <c r="P165" s="65"/>
      <c r="Q165" s="65"/>
      <c r="R165" s="65"/>
      <c r="S165" s="65"/>
      <c r="T165" s="65"/>
      <c r="U165" s="65"/>
      <c r="V165" s="65"/>
      <c r="W165" s="67">
        <f t="shared" si="3"/>
        <v>39865.244444444441</v>
      </c>
      <c r="X165" s="36"/>
      <c r="Z165" s="122"/>
      <c r="AB165" s="131" t="str">
        <f>VLOOKUP($E165,'[1]Distr. Lateral Undergrounding'!$C$5:$D$815,2,FALSE)</f>
        <v>LUG - TBD631.1</v>
      </c>
    </row>
    <row r="166" spans="1:28" x14ac:dyDescent="0.2">
      <c r="A166" s="76"/>
      <c r="B166" s="24">
        <v>152</v>
      </c>
      <c r="C166" s="105" t="s">
        <v>983</v>
      </c>
      <c r="D166" s="105" t="s">
        <v>1733</v>
      </c>
      <c r="E166" s="58" t="s">
        <v>984</v>
      </c>
      <c r="F166" s="69" t="s">
        <v>983</v>
      </c>
      <c r="G166" s="69" t="s">
        <v>1733</v>
      </c>
      <c r="H166" s="58" t="s">
        <v>984</v>
      </c>
      <c r="I166" s="104" t="s">
        <v>2874</v>
      </c>
      <c r="J166" s="68" t="s">
        <v>1217</v>
      </c>
      <c r="K166" s="65">
        <v>18088.414814814812</v>
      </c>
      <c r="L166" s="65">
        <v>18088.414814814812</v>
      </c>
      <c r="M166" s="65">
        <v>18088.414814814812</v>
      </c>
      <c r="N166" s="65"/>
      <c r="O166" s="65"/>
      <c r="P166" s="65"/>
      <c r="Q166" s="65"/>
      <c r="R166" s="65"/>
      <c r="S166" s="65"/>
      <c r="T166" s="65"/>
      <c r="U166" s="65"/>
      <c r="V166" s="65"/>
      <c r="W166" s="67">
        <f t="shared" si="3"/>
        <v>54265.244444444441</v>
      </c>
      <c r="X166" s="36"/>
      <c r="Z166" s="122"/>
      <c r="AB166" s="131" t="str">
        <f>VLOOKUP($E166,'[1]Distr. Lateral Undergrounding'!$C$5:$D$815,2,FALSE)</f>
        <v>LUG - TBD531.1</v>
      </c>
    </row>
    <row r="167" spans="1:28" x14ac:dyDescent="0.2">
      <c r="A167" s="76"/>
      <c r="B167" s="24">
        <v>153</v>
      </c>
      <c r="C167" s="105" t="s">
        <v>935</v>
      </c>
      <c r="D167" s="105" t="s">
        <v>1711</v>
      </c>
      <c r="E167" s="58" t="s">
        <v>936</v>
      </c>
      <c r="F167" s="69" t="s">
        <v>935</v>
      </c>
      <c r="G167" s="69" t="s">
        <v>1711</v>
      </c>
      <c r="H167" s="58" t="s">
        <v>936</v>
      </c>
      <c r="I167" s="104" t="s">
        <v>2874</v>
      </c>
      <c r="J167" s="68" t="s">
        <v>1217</v>
      </c>
      <c r="K167" s="65">
        <v>33043.888148148144</v>
      </c>
      <c r="L167" s="65">
        <v>33043.888148148144</v>
      </c>
      <c r="M167" s="65">
        <v>33043.888148148144</v>
      </c>
      <c r="N167" s="65"/>
      <c r="O167" s="65"/>
      <c r="P167" s="65"/>
      <c r="Q167" s="65"/>
      <c r="R167" s="65"/>
      <c r="S167" s="65"/>
      <c r="T167" s="65"/>
      <c r="U167" s="65"/>
      <c r="V167" s="65"/>
      <c r="W167" s="67">
        <f t="shared" si="3"/>
        <v>99131.664444444439</v>
      </c>
      <c r="X167" s="36"/>
      <c r="Z167" s="122"/>
      <c r="AB167" s="131" t="str">
        <f>VLOOKUP($E167,'[1]Distr. Lateral Undergrounding'!$C$5:$D$815,2,FALSE)</f>
        <v>PRE-09361.145</v>
      </c>
    </row>
    <row r="168" spans="1:28" x14ac:dyDescent="0.2">
      <c r="A168" s="76"/>
      <c r="B168" s="24">
        <v>154</v>
      </c>
      <c r="C168" s="105" t="s">
        <v>953</v>
      </c>
      <c r="D168" s="105" t="s">
        <v>1720</v>
      </c>
      <c r="E168" s="58" t="s">
        <v>954</v>
      </c>
      <c r="F168" s="69" t="s">
        <v>953</v>
      </c>
      <c r="G168" s="69" t="s">
        <v>1720</v>
      </c>
      <c r="H168" s="58" t="s">
        <v>954</v>
      </c>
      <c r="I168" s="104" t="s">
        <v>2874</v>
      </c>
      <c r="J168" s="68" t="s">
        <v>1217</v>
      </c>
      <c r="K168" s="65">
        <v>12265.116481481482</v>
      </c>
      <c r="L168" s="65">
        <v>12265.116481481482</v>
      </c>
      <c r="M168" s="65">
        <v>12265.116481481482</v>
      </c>
      <c r="N168" s="65"/>
      <c r="O168" s="65"/>
      <c r="P168" s="65"/>
      <c r="Q168" s="65"/>
      <c r="R168" s="65"/>
      <c r="S168" s="65"/>
      <c r="T168" s="65"/>
      <c r="U168" s="65"/>
      <c r="V168" s="65"/>
      <c r="W168" s="67">
        <f t="shared" si="3"/>
        <v>36795.349444444444</v>
      </c>
      <c r="X168" s="36"/>
      <c r="Z168" s="122"/>
      <c r="AB168" s="131" t="str">
        <f>VLOOKUP($E168,'[1]Distr. Lateral Undergrounding'!$C$5:$D$815,2,FALSE)</f>
        <v>LUG - TBD516.1</v>
      </c>
    </row>
    <row r="169" spans="1:28" x14ac:dyDescent="0.2">
      <c r="A169" s="76"/>
      <c r="B169" s="24">
        <v>155</v>
      </c>
      <c r="C169" s="105" t="s">
        <v>1033</v>
      </c>
      <c r="D169" s="105" t="s">
        <v>1752</v>
      </c>
      <c r="E169" s="58" t="s">
        <v>1034</v>
      </c>
      <c r="F169" s="69" t="s">
        <v>1033</v>
      </c>
      <c r="G169" s="69" t="s">
        <v>1752</v>
      </c>
      <c r="H169" s="58" t="s">
        <v>1034</v>
      </c>
      <c r="I169" s="104" t="s">
        <v>2871</v>
      </c>
      <c r="J169" s="68" t="s">
        <v>1217</v>
      </c>
      <c r="K169" s="65">
        <v>94532.195555555561</v>
      </c>
      <c r="L169" s="65">
        <v>94532.195555555561</v>
      </c>
      <c r="M169" s="65">
        <v>94532.195555555561</v>
      </c>
      <c r="N169" s="65">
        <v>94532.195555555561</v>
      </c>
      <c r="O169" s="65">
        <v>94532.195555555561</v>
      </c>
      <c r="P169" s="65">
        <v>94532.195555555561</v>
      </c>
      <c r="Q169" s="65"/>
      <c r="R169" s="65"/>
      <c r="S169" s="65"/>
      <c r="T169" s="65"/>
      <c r="U169" s="65"/>
      <c r="V169" s="65"/>
      <c r="W169" s="67">
        <f t="shared" si="3"/>
        <v>567193.17333333334</v>
      </c>
      <c r="X169" s="36"/>
      <c r="Z169" s="122"/>
      <c r="AB169" s="131" t="str">
        <f>VLOOKUP($E169,'[1]Distr. Lateral Undergrounding'!$C$5:$D$815,2,FALSE)</f>
        <v>LUG - TBD556.1</v>
      </c>
    </row>
    <row r="170" spans="1:28" x14ac:dyDescent="0.2">
      <c r="A170" s="76"/>
      <c r="B170" s="24">
        <v>156</v>
      </c>
      <c r="C170" s="105" t="s">
        <v>1163</v>
      </c>
      <c r="D170" s="105" t="s">
        <v>1804</v>
      </c>
      <c r="E170" s="58" t="s">
        <v>1164</v>
      </c>
      <c r="F170" s="69" t="s">
        <v>1163</v>
      </c>
      <c r="G170" s="69" t="s">
        <v>1804</v>
      </c>
      <c r="H170" s="58" t="s">
        <v>1164</v>
      </c>
      <c r="I170" s="104" t="s">
        <v>2964</v>
      </c>
      <c r="J170" s="68" t="s">
        <v>1217</v>
      </c>
      <c r="K170" s="65">
        <v>105999.14666666667</v>
      </c>
      <c r="L170" s="65">
        <v>105999.14666666667</v>
      </c>
      <c r="M170" s="65">
        <v>105999.14666666667</v>
      </c>
      <c r="N170" s="65">
        <v>105999.14666666667</v>
      </c>
      <c r="O170" s="65">
        <v>105999.14666666667</v>
      </c>
      <c r="P170" s="65">
        <v>105999.14666666667</v>
      </c>
      <c r="Q170" s="65">
        <v>105999.14666666667</v>
      </c>
      <c r="R170" s="65">
        <v>105999.14666666667</v>
      </c>
      <c r="S170" s="65"/>
      <c r="T170" s="65"/>
      <c r="U170" s="65"/>
      <c r="V170" s="65"/>
      <c r="W170" s="67">
        <f t="shared" si="3"/>
        <v>847993.17333333357</v>
      </c>
      <c r="X170" s="36"/>
      <c r="Z170" s="122"/>
      <c r="AB170" s="131" t="str">
        <f>VLOOKUP($E170,'[1]Distr. Lateral Undergrounding'!$C$5:$D$815,2,FALSE)</f>
        <v>LUG - TBD621.1</v>
      </c>
    </row>
    <row r="171" spans="1:28" x14ac:dyDescent="0.2">
      <c r="A171" s="76"/>
      <c r="B171" s="24">
        <v>157</v>
      </c>
      <c r="C171" s="105" t="s">
        <v>1051</v>
      </c>
      <c r="D171" s="105" t="s">
        <v>1760</v>
      </c>
      <c r="E171" s="58" t="s">
        <v>1052</v>
      </c>
      <c r="F171" s="69" t="s">
        <v>1051</v>
      </c>
      <c r="G171" s="69" t="s">
        <v>1760</v>
      </c>
      <c r="H171" s="58" t="s">
        <v>1052</v>
      </c>
      <c r="I171" s="104" t="s">
        <v>2995</v>
      </c>
      <c r="J171" s="68" t="s">
        <v>1217</v>
      </c>
      <c r="K171" s="65">
        <v>67801.939199999993</v>
      </c>
      <c r="L171" s="65">
        <v>67801.939199999993</v>
      </c>
      <c r="M171" s="65">
        <v>67801.939199999993</v>
      </c>
      <c r="N171" s="65">
        <v>67801.939199999993</v>
      </c>
      <c r="O171" s="65">
        <v>67801.939199999993</v>
      </c>
      <c r="P171" s="65"/>
      <c r="Q171" s="65"/>
      <c r="R171" s="65"/>
      <c r="S171" s="65"/>
      <c r="T171" s="65"/>
      <c r="U171" s="65"/>
      <c r="V171" s="65"/>
      <c r="W171" s="67">
        <f t="shared" si="3"/>
        <v>339009.696</v>
      </c>
      <c r="X171" s="36"/>
      <c r="Z171" s="122"/>
      <c r="AB171" s="131" t="str">
        <f>VLOOKUP($E171,'[1]Distr. Lateral Undergrounding'!$C$5:$D$815,2,FALSE)</f>
        <v>PRE-09361.202</v>
      </c>
    </row>
    <row r="172" spans="1:28" x14ac:dyDescent="0.2">
      <c r="A172" s="76"/>
      <c r="B172" s="24">
        <v>158</v>
      </c>
      <c r="C172" s="105" t="s">
        <v>919</v>
      </c>
      <c r="D172" s="105" t="s">
        <v>1703</v>
      </c>
      <c r="E172" s="58" t="s">
        <v>920</v>
      </c>
      <c r="F172" s="69" t="s">
        <v>919</v>
      </c>
      <c r="G172" s="69" t="s">
        <v>1703</v>
      </c>
      <c r="H172" s="58" t="s">
        <v>920</v>
      </c>
      <c r="I172" s="104" t="s">
        <v>2995</v>
      </c>
      <c r="J172" s="68" t="s">
        <v>1217</v>
      </c>
      <c r="K172" s="65">
        <v>49645.71126233766</v>
      </c>
      <c r="L172" s="65">
        <v>49645.71126233766</v>
      </c>
      <c r="M172" s="65">
        <v>49645.71126233766</v>
      </c>
      <c r="N172" s="65">
        <v>49645.71126233766</v>
      </c>
      <c r="O172" s="65">
        <v>49645.71126233766</v>
      </c>
      <c r="P172" s="65"/>
      <c r="Q172" s="65"/>
      <c r="R172" s="65"/>
      <c r="S172" s="65"/>
      <c r="T172" s="65"/>
      <c r="U172" s="65"/>
      <c r="V172" s="65"/>
      <c r="W172" s="67">
        <f t="shared" si="3"/>
        <v>248228.5563116883</v>
      </c>
      <c r="X172" s="36"/>
      <c r="Z172" s="122"/>
      <c r="AB172" s="131" t="str">
        <f>VLOOKUP($E172,'[1]Distr. Lateral Undergrounding'!$C$5:$D$815,2,FALSE)</f>
        <v>LUG - TBD499.1</v>
      </c>
    </row>
    <row r="173" spans="1:28" x14ac:dyDescent="0.2">
      <c r="A173" s="76"/>
      <c r="B173" s="24">
        <v>159</v>
      </c>
      <c r="C173" s="105" t="s">
        <v>981</v>
      </c>
      <c r="D173" s="105" t="s">
        <v>1732</v>
      </c>
      <c r="E173" s="58" t="s">
        <v>982</v>
      </c>
      <c r="F173" s="69" t="s">
        <v>981</v>
      </c>
      <c r="G173" s="69" t="s">
        <v>1732</v>
      </c>
      <c r="H173" s="58" t="s">
        <v>982</v>
      </c>
      <c r="I173" s="104" t="s">
        <v>2995</v>
      </c>
      <c r="J173" s="68" t="s">
        <v>1217</v>
      </c>
      <c r="K173" s="65">
        <v>12505.939199999999</v>
      </c>
      <c r="L173" s="65">
        <v>12505.939199999999</v>
      </c>
      <c r="M173" s="65">
        <v>12505.939199999999</v>
      </c>
      <c r="N173" s="65">
        <v>12505.939199999999</v>
      </c>
      <c r="O173" s="65">
        <v>12505.939199999999</v>
      </c>
      <c r="P173" s="65"/>
      <c r="Q173" s="65"/>
      <c r="R173" s="65"/>
      <c r="S173" s="65"/>
      <c r="T173" s="65"/>
      <c r="U173" s="65"/>
      <c r="V173" s="65"/>
      <c r="W173" s="67">
        <f t="shared" si="3"/>
        <v>62529.695999999996</v>
      </c>
      <c r="X173" s="36"/>
      <c r="Z173" s="122"/>
      <c r="AB173" s="131" t="str">
        <f>VLOOKUP($E173,'[1]Distr. Lateral Undergrounding'!$C$5:$D$815,2,FALSE)</f>
        <v>LUG - TBD530.1</v>
      </c>
    </row>
    <row r="174" spans="1:28" x14ac:dyDescent="0.2">
      <c r="A174" s="76"/>
      <c r="B174" s="24">
        <v>160</v>
      </c>
      <c r="C174" s="105" t="s">
        <v>1005</v>
      </c>
      <c r="D174" s="105" t="s">
        <v>1742</v>
      </c>
      <c r="E174" s="58" t="s">
        <v>1006</v>
      </c>
      <c r="F174" s="69" t="s">
        <v>1005</v>
      </c>
      <c r="G174" s="69" t="s">
        <v>1742</v>
      </c>
      <c r="H174" s="58" t="s">
        <v>1006</v>
      </c>
      <c r="I174" s="104" t="s">
        <v>2995</v>
      </c>
      <c r="J174" s="68" t="s">
        <v>1217</v>
      </c>
      <c r="K174" s="65">
        <v>43609.939199999993</v>
      </c>
      <c r="L174" s="65">
        <v>43609.939199999993</v>
      </c>
      <c r="M174" s="65">
        <v>43609.939199999993</v>
      </c>
      <c r="N174" s="65">
        <v>43609.939199999993</v>
      </c>
      <c r="O174" s="65">
        <v>43609.939199999993</v>
      </c>
      <c r="P174" s="65"/>
      <c r="Q174" s="65"/>
      <c r="R174" s="65"/>
      <c r="S174" s="65"/>
      <c r="T174" s="65"/>
      <c r="U174" s="65"/>
      <c r="V174" s="65"/>
      <c r="W174" s="67">
        <f t="shared" si="3"/>
        <v>218049.69599999997</v>
      </c>
      <c r="X174" s="36"/>
      <c r="Z174" s="122"/>
      <c r="AB174" s="131" t="str">
        <f>VLOOKUP($E174,'[1]Distr. Lateral Undergrounding'!$C$5:$D$815,2,FALSE)</f>
        <v>LUG - TBD542.1</v>
      </c>
    </row>
    <row r="175" spans="1:28" x14ac:dyDescent="0.2">
      <c r="A175" s="76"/>
      <c r="B175" s="24">
        <v>161</v>
      </c>
      <c r="C175" s="105" t="s">
        <v>1003</v>
      </c>
      <c r="D175" s="105" t="s">
        <v>1741</v>
      </c>
      <c r="E175" s="58" t="s">
        <v>1004</v>
      </c>
      <c r="F175" s="69" t="s">
        <v>1003</v>
      </c>
      <c r="G175" s="69" t="s">
        <v>1741</v>
      </c>
      <c r="H175" s="58" t="s">
        <v>1004</v>
      </c>
      <c r="I175" s="104" t="s">
        <v>2995</v>
      </c>
      <c r="J175" s="68" t="s">
        <v>1217</v>
      </c>
      <c r="K175" s="65">
        <v>10777.939200000001</v>
      </c>
      <c r="L175" s="65">
        <v>10777.939200000001</v>
      </c>
      <c r="M175" s="65">
        <v>10777.939200000001</v>
      </c>
      <c r="N175" s="65">
        <v>10777.939200000001</v>
      </c>
      <c r="O175" s="65">
        <v>10777.939200000001</v>
      </c>
      <c r="P175" s="65"/>
      <c r="Q175" s="65"/>
      <c r="R175" s="65"/>
      <c r="S175" s="65"/>
      <c r="T175" s="65"/>
      <c r="U175" s="65"/>
      <c r="V175" s="65"/>
      <c r="W175" s="67">
        <f t="shared" si="3"/>
        <v>53889.696000000004</v>
      </c>
      <c r="X175" s="36"/>
      <c r="Z175" s="122"/>
      <c r="AB175" s="131" t="str">
        <f>VLOOKUP($E175,'[1]Distr. Lateral Undergrounding'!$C$5:$D$815,2,FALSE)</f>
        <v>LUG - TBD541.1</v>
      </c>
    </row>
    <row r="176" spans="1:28" x14ac:dyDescent="0.2">
      <c r="A176" s="76"/>
      <c r="B176" s="24">
        <v>162</v>
      </c>
      <c r="C176" s="105" t="s">
        <v>1053</v>
      </c>
      <c r="D176" s="105" t="s">
        <v>1807</v>
      </c>
      <c r="E176" s="58" t="s">
        <v>1174</v>
      </c>
      <c r="F176" s="69" t="s">
        <v>1053</v>
      </c>
      <c r="G176" s="69" t="s">
        <v>1807</v>
      </c>
      <c r="H176" s="58" t="s">
        <v>1174</v>
      </c>
      <c r="I176" s="104" t="s">
        <v>2995</v>
      </c>
      <c r="J176" s="68" t="s">
        <v>1217</v>
      </c>
      <c r="K176" s="65">
        <v>76282.336862337645</v>
      </c>
      <c r="L176" s="65">
        <v>76282.336862337645</v>
      </c>
      <c r="M176" s="65">
        <v>76282.336862337645</v>
      </c>
      <c r="N176" s="65">
        <v>76282.336862337645</v>
      </c>
      <c r="O176" s="65">
        <v>76282.336862337645</v>
      </c>
      <c r="P176" s="65"/>
      <c r="Q176" s="65"/>
      <c r="R176" s="65"/>
      <c r="S176" s="65"/>
      <c r="T176" s="65"/>
      <c r="U176" s="65"/>
      <c r="V176" s="65"/>
      <c r="W176" s="67">
        <f t="shared" si="3"/>
        <v>381411.68431168824</v>
      </c>
      <c r="X176" s="36"/>
      <c r="Z176" s="122"/>
      <c r="AB176" s="131" t="str">
        <f>VLOOKUP($E176,'[1]Distr. Lateral Undergrounding'!$C$5:$D$815,2,FALSE)</f>
        <v>PRE-09361.263</v>
      </c>
    </row>
    <row r="177" spans="1:28" x14ac:dyDescent="0.2">
      <c r="A177" s="76"/>
      <c r="B177" s="24">
        <v>163</v>
      </c>
      <c r="C177" s="105" t="s">
        <v>915</v>
      </c>
      <c r="D177" s="105" t="s">
        <v>1701</v>
      </c>
      <c r="E177" s="58" t="s">
        <v>916</v>
      </c>
      <c r="F177" s="69" t="s">
        <v>915</v>
      </c>
      <c r="G177" s="69" t="s">
        <v>1701</v>
      </c>
      <c r="H177" s="58" t="s">
        <v>916</v>
      </c>
      <c r="I177" s="104" t="s">
        <v>2995</v>
      </c>
      <c r="J177" s="68" t="s">
        <v>1217</v>
      </c>
      <c r="K177" s="65">
        <v>52826.836838095231</v>
      </c>
      <c r="L177" s="65">
        <v>52826.836838095231</v>
      </c>
      <c r="M177" s="65">
        <v>52826.836838095231</v>
      </c>
      <c r="N177" s="65">
        <v>52826.836838095231</v>
      </c>
      <c r="O177" s="65">
        <v>52826.836838095231</v>
      </c>
      <c r="P177" s="65"/>
      <c r="Q177" s="65"/>
      <c r="R177" s="65"/>
      <c r="S177" s="65"/>
      <c r="T177" s="65"/>
      <c r="U177" s="65"/>
      <c r="V177" s="65"/>
      <c r="W177" s="67">
        <f t="shared" si="3"/>
        <v>264134.18419047614</v>
      </c>
      <c r="X177" s="36"/>
      <c r="Z177" s="122"/>
      <c r="AB177" s="131" t="str">
        <f>VLOOKUP($E177,'[1]Distr. Lateral Undergrounding'!$C$5:$D$815,2,FALSE)</f>
        <v>PRE-09361.135</v>
      </c>
    </row>
    <row r="178" spans="1:28" x14ac:dyDescent="0.2">
      <c r="A178" s="76"/>
      <c r="B178" s="24">
        <v>164</v>
      </c>
      <c r="C178" s="105" t="s">
        <v>977</v>
      </c>
      <c r="D178" s="105" t="s">
        <v>1730</v>
      </c>
      <c r="E178" s="58" t="s">
        <v>978</v>
      </c>
      <c r="F178" s="69" t="s">
        <v>977</v>
      </c>
      <c r="G178" s="69" t="s">
        <v>1730</v>
      </c>
      <c r="H178" s="58" t="s">
        <v>978</v>
      </c>
      <c r="I178" s="104" t="s">
        <v>2995</v>
      </c>
      <c r="J178" s="68" t="s">
        <v>1217</v>
      </c>
      <c r="K178" s="65">
        <v>22009.939200000001</v>
      </c>
      <c r="L178" s="65">
        <v>22009.939200000001</v>
      </c>
      <c r="M178" s="65">
        <v>22009.939200000001</v>
      </c>
      <c r="N178" s="65">
        <v>22009.939200000001</v>
      </c>
      <c r="O178" s="65">
        <v>22009.939200000001</v>
      </c>
      <c r="P178" s="65"/>
      <c r="Q178" s="65"/>
      <c r="R178" s="65"/>
      <c r="S178" s="65"/>
      <c r="T178" s="65"/>
      <c r="U178" s="65"/>
      <c r="V178" s="65"/>
      <c r="W178" s="67">
        <f t="shared" si="3"/>
        <v>110049.696</v>
      </c>
      <c r="X178" s="36"/>
      <c r="Z178" s="122"/>
      <c r="AB178" s="131" t="str">
        <f>VLOOKUP($E178,'[1]Distr. Lateral Undergrounding'!$C$5:$D$815,2,FALSE)</f>
        <v>LUG - TBD528.1</v>
      </c>
    </row>
    <row r="179" spans="1:28" x14ac:dyDescent="0.2">
      <c r="A179" s="76"/>
      <c r="B179" s="24">
        <v>165</v>
      </c>
      <c r="C179" s="105" t="s">
        <v>917</v>
      </c>
      <c r="D179" s="105" t="s">
        <v>1702</v>
      </c>
      <c r="E179" s="58" t="s">
        <v>918</v>
      </c>
      <c r="F179" s="69" t="s">
        <v>917</v>
      </c>
      <c r="G179" s="69" t="s">
        <v>1702</v>
      </c>
      <c r="H179" s="58" t="s">
        <v>918</v>
      </c>
      <c r="I179" s="104" t="s">
        <v>2995</v>
      </c>
      <c r="J179" s="68" t="s">
        <v>1217</v>
      </c>
      <c r="K179" s="65">
        <v>98041.939200000008</v>
      </c>
      <c r="L179" s="65">
        <v>98041.939200000008</v>
      </c>
      <c r="M179" s="65">
        <v>98041.939200000008</v>
      </c>
      <c r="N179" s="65">
        <v>98041.939200000008</v>
      </c>
      <c r="O179" s="65">
        <v>98041.939200000008</v>
      </c>
      <c r="P179" s="65"/>
      <c r="Q179" s="65"/>
      <c r="R179" s="65"/>
      <c r="S179" s="65"/>
      <c r="T179" s="65"/>
      <c r="U179" s="65"/>
      <c r="V179" s="65"/>
      <c r="W179" s="67">
        <f t="shared" si="3"/>
        <v>490209.69600000005</v>
      </c>
      <c r="X179" s="36"/>
      <c r="Z179" s="122"/>
      <c r="AB179" s="131" t="str">
        <f>VLOOKUP($E179,'[1]Distr. Lateral Undergrounding'!$C$5:$D$815,2,FALSE)</f>
        <v>PRE-09361.136</v>
      </c>
    </row>
    <row r="180" spans="1:28" x14ac:dyDescent="0.2">
      <c r="A180" s="76"/>
      <c r="B180" s="24">
        <v>166</v>
      </c>
      <c r="C180" s="105" t="s">
        <v>1039</v>
      </c>
      <c r="D180" s="105" t="s">
        <v>1754</v>
      </c>
      <c r="E180" s="58" t="s">
        <v>1040</v>
      </c>
      <c r="F180" s="69" t="s">
        <v>1039</v>
      </c>
      <c r="G180" s="69" t="s">
        <v>1754</v>
      </c>
      <c r="H180" s="58" t="s">
        <v>1040</v>
      </c>
      <c r="I180" s="104" t="s">
        <v>2995</v>
      </c>
      <c r="J180" s="68" t="s">
        <v>1217</v>
      </c>
      <c r="K180" s="65">
        <v>64996.488062337659</v>
      </c>
      <c r="L180" s="65">
        <v>64996.488062337659</v>
      </c>
      <c r="M180" s="65">
        <v>64996.488062337659</v>
      </c>
      <c r="N180" s="65">
        <v>64996.488062337659</v>
      </c>
      <c r="O180" s="65">
        <v>64996.488062337659</v>
      </c>
      <c r="P180" s="65"/>
      <c r="Q180" s="65"/>
      <c r="R180" s="65"/>
      <c r="S180" s="65"/>
      <c r="T180" s="65"/>
      <c r="U180" s="65"/>
      <c r="V180" s="65"/>
      <c r="W180" s="67">
        <f t="shared" si="3"/>
        <v>324982.44031168829</v>
      </c>
      <c r="X180" s="36"/>
      <c r="Z180" s="122"/>
      <c r="AB180" s="131" t="str">
        <f>VLOOKUP($E180,'[1]Distr. Lateral Undergrounding'!$C$5:$D$815,2,FALSE)</f>
        <v>LUG - TBD559.1</v>
      </c>
    </row>
    <row r="181" spans="1:28" x14ac:dyDescent="0.2">
      <c r="A181" s="76"/>
      <c r="B181" s="24">
        <v>167</v>
      </c>
      <c r="C181" s="105" t="s">
        <v>1029</v>
      </c>
      <c r="D181" s="105" t="s">
        <v>1751</v>
      </c>
      <c r="E181" s="58" t="s">
        <v>1030</v>
      </c>
      <c r="F181" s="69" t="s">
        <v>1029</v>
      </c>
      <c r="G181" s="69" t="s">
        <v>1751</v>
      </c>
      <c r="H181" s="58" t="s">
        <v>1030</v>
      </c>
      <c r="I181" s="104" t="s">
        <v>2995</v>
      </c>
      <c r="J181" s="68" t="s">
        <v>1217</v>
      </c>
      <c r="K181" s="65">
        <v>32377.939200000004</v>
      </c>
      <c r="L181" s="65">
        <v>32377.939200000004</v>
      </c>
      <c r="M181" s="65">
        <v>32377.939200000004</v>
      </c>
      <c r="N181" s="65">
        <v>32377.939200000004</v>
      </c>
      <c r="O181" s="65">
        <v>32377.939200000004</v>
      </c>
      <c r="P181" s="65"/>
      <c r="Q181" s="65"/>
      <c r="R181" s="65"/>
      <c r="S181" s="65"/>
      <c r="T181" s="65"/>
      <c r="U181" s="65"/>
      <c r="V181" s="65"/>
      <c r="W181" s="67">
        <f t="shared" si="3"/>
        <v>161889.69600000003</v>
      </c>
      <c r="X181" s="36"/>
      <c r="Z181" s="122"/>
      <c r="AB181" s="131" t="str">
        <f>VLOOKUP($E181,'[1]Distr. Lateral Undergrounding'!$C$5:$D$815,2,FALSE)</f>
        <v>LUG - TBD554.1</v>
      </c>
    </row>
    <row r="182" spans="1:28" x14ac:dyDescent="0.2">
      <c r="A182" s="76"/>
      <c r="B182" s="24">
        <v>168</v>
      </c>
      <c r="C182" s="105" t="s">
        <v>1067</v>
      </c>
      <c r="D182" s="105" t="s">
        <v>1765</v>
      </c>
      <c r="E182" s="58" t="s">
        <v>1068</v>
      </c>
      <c r="F182" s="69" t="s">
        <v>1067</v>
      </c>
      <c r="G182" s="69" t="s">
        <v>1765</v>
      </c>
      <c r="H182" s="58" t="s">
        <v>1068</v>
      </c>
      <c r="I182" s="104" t="s">
        <v>2995</v>
      </c>
      <c r="J182" s="68" t="s">
        <v>1217</v>
      </c>
      <c r="K182" s="65">
        <v>95577.256533333319</v>
      </c>
      <c r="L182" s="65">
        <v>95577.256533333319</v>
      </c>
      <c r="M182" s="65">
        <v>95577.256533333319</v>
      </c>
      <c r="N182" s="65">
        <v>95577.256533333319</v>
      </c>
      <c r="O182" s="65">
        <v>95577.256533333319</v>
      </c>
      <c r="P182" s="65"/>
      <c r="Q182" s="65"/>
      <c r="R182" s="65"/>
      <c r="S182" s="65"/>
      <c r="T182" s="65"/>
      <c r="U182" s="65"/>
      <c r="V182" s="65"/>
      <c r="W182" s="67">
        <f t="shared" si="3"/>
        <v>477886.28266666661</v>
      </c>
      <c r="X182" s="36"/>
      <c r="Z182" s="122"/>
      <c r="AB182" s="131" t="str">
        <f>VLOOKUP($E182,'[1]Distr. Lateral Undergrounding'!$C$5:$D$815,2,FALSE)</f>
        <v>LUG - TBD573.1</v>
      </c>
    </row>
    <row r="183" spans="1:28" x14ac:dyDescent="0.2">
      <c r="A183" s="76"/>
      <c r="B183" s="24">
        <v>169</v>
      </c>
      <c r="C183" s="105" t="s">
        <v>1101</v>
      </c>
      <c r="D183" s="105" t="s">
        <v>1779</v>
      </c>
      <c r="E183" s="58" t="s">
        <v>1102</v>
      </c>
      <c r="F183" s="69" t="s">
        <v>1101</v>
      </c>
      <c r="G183" s="69" t="s">
        <v>1779</v>
      </c>
      <c r="H183" s="58" t="s">
        <v>1102</v>
      </c>
      <c r="I183" s="104" t="s">
        <v>2995</v>
      </c>
      <c r="J183" s="68" t="s">
        <v>1217</v>
      </c>
      <c r="K183" s="65">
        <v>52036.488062337659</v>
      </c>
      <c r="L183" s="65">
        <v>52036.488062337659</v>
      </c>
      <c r="M183" s="65">
        <v>52036.488062337659</v>
      </c>
      <c r="N183" s="65">
        <v>52036.488062337659</v>
      </c>
      <c r="O183" s="65">
        <v>52036.488062337659</v>
      </c>
      <c r="P183" s="65"/>
      <c r="Q183" s="65"/>
      <c r="R183" s="65"/>
      <c r="S183" s="65"/>
      <c r="T183" s="65"/>
      <c r="U183" s="65"/>
      <c r="V183" s="65"/>
      <c r="W183" s="67">
        <f t="shared" si="3"/>
        <v>260182.44031168829</v>
      </c>
      <c r="X183" s="36"/>
      <c r="Z183" s="122"/>
      <c r="AB183" s="131" t="str">
        <f>VLOOKUP($E183,'[1]Distr. Lateral Undergrounding'!$C$5:$D$815,2,FALSE)</f>
        <v>LUG - TBD590.1</v>
      </c>
    </row>
    <row r="184" spans="1:28" x14ac:dyDescent="0.2">
      <c r="A184" s="76"/>
      <c r="B184" s="24">
        <v>170</v>
      </c>
      <c r="C184" s="105" t="s">
        <v>1089</v>
      </c>
      <c r="D184" s="105" t="s">
        <v>1774</v>
      </c>
      <c r="E184" s="58" t="s">
        <v>1090</v>
      </c>
      <c r="F184" s="69" t="s">
        <v>1089</v>
      </c>
      <c r="G184" s="69" t="s">
        <v>1774</v>
      </c>
      <c r="H184" s="58" t="s">
        <v>1090</v>
      </c>
      <c r="I184" s="104" t="s">
        <v>2995</v>
      </c>
      <c r="J184" s="68" t="s">
        <v>1217</v>
      </c>
      <c r="K184" s="65">
        <v>87248.032838095241</v>
      </c>
      <c r="L184" s="65">
        <v>87248.032838095241</v>
      </c>
      <c r="M184" s="65">
        <v>87248.032838095241</v>
      </c>
      <c r="N184" s="65">
        <v>87248.032838095241</v>
      </c>
      <c r="O184" s="65">
        <v>87248.032838095241</v>
      </c>
      <c r="P184" s="65"/>
      <c r="Q184" s="65"/>
      <c r="R184" s="65"/>
      <c r="S184" s="65"/>
      <c r="T184" s="65"/>
      <c r="U184" s="65"/>
      <c r="V184" s="65"/>
      <c r="W184" s="67">
        <f t="shared" si="3"/>
        <v>436240.16419047618</v>
      </c>
      <c r="X184" s="36"/>
      <c r="Z184" s="122"/>
      <c r="AB184" s="131" t="str">
        <f>VLOOKUP($E184,'[1]Distr. Lateral Undergrounding'!$C$5:$D$815,2,FALSE)</f>
        <v>LUG - TBD584.1</v>
      </c>
    </row>
    <row r="185" spans="1:28" x14ac:dyDescent="0.2">
      <c r="A185" s="76"/>
      <c r="B185" s="24">
        <v>171</v>
      </c>
      <c r="C185" s="105" t="s">
        <v>1055</v>
      </c>
      <c r="D185" s="105" t="s">
        <v>1761</v>
      </c>
      <c r="E185" s="58" t="s">
        <v>1056</v>
      </c>
      <c r="F185" s="69" t="s">
        <v>1055</v>
      </c>
      <c r="G185" s="69" t="s">
        <v>1761</v>
      </c>
      <c r="H185" s="58" t="s">
        <v>1056</v>
      </c>
      <c r="I185" s="104" t="s">
        <v>2995</v>
      </c>
      <c r="J185" s="68" t="s">
        <v>1217</v>
      </c>
      <c r="K185" s="65">
        <v>45255.496838095234</v>
      </c>
      <c r="L185" s="65">
        <v>45255.496838095234</v>
      </c>
      <c r="M185" s="65">
        <v>45255.496838095234</v>
      </c>
      <c r="N185" s="65">
        <v>45255.496838095234</v>
      </c>
      <c r="O185" s="65">
        <v>45255.496838095234</v>
      </c>
      <c r="P185" s="65"/>
      <c r="Q185" s="65"/>
      <c r="R185" s="65"/>
      <c r="S185" s="65"/>
      <c r="T185" s="65"/>
      <c r="U185" s="65"/>
      <c r="V185" s="65"/>
      <c r="W185" s="67">
        <f t="shared" si="3"/>
        <v>226277.48419047619</v>
      </c>
      <c r="X185" s="36"/>
      <c r="Z185" s="122"/>
      <c r="AB185" s="131" t="str">
        <f>VLOOKUP($E185,'[1]Distr. Lateral Undergrounding'!$C$5:$D$815,2,FALSE)</f>
        <v>LUG - TBD567.1</v>
      </c>
    </row>
    <row r="186" spans="1:28" x14ac:dyDescent="0.2">
      <c r="A186" s="76"/>
      <c r="B186" s="24">
        <v>172</v>
      </c>
      <c r="C186" s="105" t="s">
        <v>1073</v>
      </c>
      <c r="D186" s="105" t="s">
        <v>1768</v>
      </c>
      <c r="E186" s="58" t="s">
        <v>1074</v>
      </c>
      <c r="F186" s="69" t="s">
        <v>1073</v>
      </c>
      <c r="G186" s="69" t="s">
        <v>1768</v>
      </c>
      <c r="H186" s="58" t="s">
        <v>1074</v>
      </c>
      <c r="I186" s="104" t="s">
        <v>2995</v>
      </c>
      <c r="J186" s="68" t="s">
        <v>1217</v>
      </c>
      <c r="K186" s="65">
        <v>51230.634666666665</v>
      </c>
      <c r="L186" s="65">
        <v>51230.634666666665</v>
      </c>
      <c r="M186" s="65">
        <v>51230.634666666665</v>
      </c>
      <c r="N186" s="65">
        <v>51230.634666666665</v>
      </c>
      <c r="O186" s="65">
        <v>51230.634666666665</v>
      </c>
      <c r="P186" s="65"/>
      <c r="Q186" s="65"/>
      <c r="R186" s="65"/>
      <c r="S186" s="65"/>
      <c r="T186" s="65"/>
      <c r="U186" s="65"/>
      <c r="V186" s="65"/>
      <c r="W186" s="67">
        <f t="shared" si="3"/>
        <v>256153.17333333334</v>
      </c>
      <c r="X186" s="36"/>
      <c r="Z186" s="122"/>
      <c r="AB186" s="131" t="str">
        <f>VLOOKUP($E186,'[1]Distr. Lateral Undergrounding'!$C$5:$D$815,2,FALSE)</f>
        <v>LUG - TBD576.1</v>
      </c>
    </row>
    <row r="187" spans="1:28" x14ac:dyDescent="0.2">
      <c r="A187" s="76"/>
      <c r="B187" s="24">
        <v>173</v>
      </c>
      <c r="C187" s="105" t="s">
        <v>1081</v>
      </c>
      <c r="D187" s="105" t="s">
        <v>1770</v>
      </c>
      <c r="E187" s="58" t="s">
        <v>1082</v>
      </c>
      <c r="F187" s="69" t="s">
        <v>1081</v>
      </c>
      <c r="G187" s="69" t="s">
        <v>1770</v>
      </c>
      <c r="H187" s="58" t="s">
        <v>1082</v>
      </c>
      <c r="I187" s="104" t="s">
        <v>2995</v>
      </c>
      <c r="J187" s="68" t="s">
        <v>1217</v>
      </c>
      <c r="K187" s="65">
        <v>5983.6680380952384</v>
      </c>
      <c r="L187" s="65">
        <v>5983.6680380952384</v>
      </c>
      <c r="M187" s="65">
        <v>5983.6680380952384</v>
      </c>
      <c r="N187" s="65">
        <v>5983.6680380952384</v>
      </c>
      <c r="O187" s="65">
        <v>5983.6680380952384</v>
      </c>
      <c r="P187" s="65"/>
      <c r="Q187" s="65"/>
      <c r="R187" s="65"/>
      <c r="S187" s="65"/>
      <c r="T187" s="65"/>
      <c r="U187" s="65"/>
      <c r="V187" s="65"/>
      <c r="W187" s="67">
        <f t="shared" si="3"/>
        <v>29918.340190476192</v>
      </c>
      <c r="X187" s="36"/>
      <c r="Z187" s="122"/>
      <c r="AB187" s="131" t="str">
        <f>VLOOKUP($E187,'[1]Distr. Lateral Undergrounding'!$C$5:$D$815,2,FALSE)</f>
        <v>LUG - TBD580.1</v>
      </c>
    </row>
    <row r="188" spans="1:28" x14ac:dyDescent="0.2">
      <c r="A188" s="76"/>
      <c r="B188" s="24">
        <v>174</v>
      </c>
      <c r="C188" s="105" t="s">
        <v>1093</v>
      </c>
      <c r="D188" s="105" t="s">
        <v>1776</v>
      </c>
      <c r="E188" s="58" t="s">
        <v>1094</v>
      </c>
      <c r="F188" s="69" t="s">
        <v>1093</v>
      </c>
      <c r="G188" s="69" t="s">
        <v>1776</v>
      </c>
      <c r="H188" s="58" t="s">
        <v>1094</v>
      </c>
      <c r="I188" s="104" t="s">
        <v>2995</v>
      </c>
      <c r="J188" s="68" t="s">
        <v>1217</v>
      </c>
      <c r="K188" s="65">
        <v>65337.256533333319</v>
      </c>
      <c r="L188" s="65">
        <v>65337.256533333319</v>
      </c>
      <c r="M188" s="65">
        <v>65337.256533333319</v>
      </c>
      <c r="N188" s="65">
        <v>65337.256533333319</v>
      </c>
      <c r="O188" s="65">
        <v>65337.256533333319</v>
      </c>
      <c r="P188" s="65"/>
      <c r="Q188" s="65"/>
      <c r="R188" s="65"/>
      <c r="S188" s="65"/>
      <c r="T188" s="65"/>
      <c r="U188" s="65"/>
      <c r="V188" s="65"/>
      <c r="W188" s="67">
        <f t="shared" si="3"/>
        <v>326686.28266666661</v>
      </c>
      <c r="X188" s="36"/>
      <c r="Z188" s="122"/>
      <c r="AB188" s="131" t="str">
        <f>VLOOKUP($E188,'[1]Distr. Lateral Undergrounding'!$C$5:$D$815,2,FALSE)</f>
        <v>LUG - TBD586.1</v>
      </c>
    </row>
    <row r="189" spans="1:28" x14ac:dyDescent="0.2">
      <c r="A189" s="76"/>
      <c r="B189" s="24">
        <v>175</v>
      </c>
      <c r="C189" s="105" t="s">
        <v>1023</v>
      </c>
      <c r="D189" s="105" t="s">
        <v>1748</v>
      </c>
      <c r="E189" s="58" t="s">
        <v>1024</v>
      </c>
      <c r="F189" s="69" t="s">
        <v>1023</v>
      </c>
      <c r="G189" s="69" t="s">
        <v>1748</v>
      </c>
      <c r="H189" s="58" t="s">
        <v>1024</v>
      </c>
      <c r="I189" s="104" t="s">
        <v>2995</v>
      </c>
      <c r="J189" s="68" t="s">
        <v>1217</v>
      </c>
      <c r="K189" s="65">
        <v>9433.9320000000007</v>
      </c>
      <c r="L189" s="65">
        <v>9433.9320000000007</v>
      </c>
      <c r="M189" s="65">
        <v>9433.9320000000007</v>
      </c>
      <c r="N189" s="65">
        <v>9433.9320000000007</v>
      </c>
      <c r="O189" s="65">
        <v>9433.9320000000007</v>
      </c>
      <c r="P189" s="65"/>
      <c r="Q189" s="65"/>
      <c r="R189" s="65"/>
      <c r="S189" s="65"/>
      <c r="T189" s="65"/>
      <c r="U189" s="65"/>
      <c r="V189" s="65"/>
      <c r="W189" s="67">
        <f t="shared" si="3"/>
        <v>47169.66</v>
      </c>
      <c r="X189" s="36"/>
      <c r="Z189" s="122"/>
      <c r="AB189" s="131" t="str">
        <f>VLOOKUP($E189,'[1]Distr. Lateral Undergrounding'!$C$5:$D$815,2,FALSE)</f>
        <v>LUG - TBD551.1</v>
      </c>
    </row>
    <row r="190" spans="1:28" x14ac:dyDescent="0.2">
      <c r="A190" s="76"/>
      <c r="B190" s="24">
        <v>176</v>
      </c>
      <c r="C190" s="105" t="s">
        <v>1137</v>
      </c>
      <c r="D190" s="105" t="s">
        <v>1794</v>
      </c>
      <c r="E190" s="58" t="s">
        <v>1138</v>
      </c>
      <c r="F190" s="69" t="s">
        <v>1137</v>
      </c>
      <c r="G190" s="69" t="s">
        <v>1794</v>
      </c>
      <c r="H190" s="58" t="s">
        <v>1138</v>
      </c>
      <c r="I190" s="104" t="s">
        <v>2995</v>
      </c>
      <c r="J190" s="68" t="s">
        <v>1217</v>
      </c>
      <c r="K190" s="65">
        <v>31380.602462337662</v>
      </c>
      <c r="L190" s="65">
        <v>31380.602462337662</v>
      </c>
      <c r="M190" s="65">
        <v>31380.602462337662</v>
      </c>
      <c r="N190" s="65">
        <v>31380.602462337662</v>
      </c>
      <c r="O190" s="65">
        <v>31380.602462337662</v>
      </c>
      <c r="P190" s="65"/>
      <c r="Q190" s="65"/>
      <c r="R190" s="65"/>
      <c r="S190" s="65"/>
      <c r="T190" s="65"/>
      <c r="U190" s="65"/>
      <c r="V190" s="65"/>
      <c r="W190" s="67">
        <f t="shared" si="3"/>
        <v>156903.0123116883</v>
      </c>
      <c r="X190" s="36"/>
      <c r="Z190" s="122"/>
      <c r="AB190" s="131" t="str">
        <f>VLOOKUP($E190,'[1]Distr. Lateral Undergrounding'!$C$5:$D$815,2,FALSE)</f>
        <v>LUG - TBD608.1</v>
      </c>
    </row>
    <row r="191" spans="1:28" x14ac:dyDescent="0.2">
      <c r="A191" s="76"/>
      <c r="B191" s="24">
        <v>177</v>
      </c>
      <c r="C191" s="105" t="s">
        <v>1075</v>
      </c>
      <c r="D191" s="105" t="s">
        <v>1783</v>
      </c>
      <c r="E191" s="58" t="s">
        <v>1110</v>
      </c>
      <c r="F191" s="69" t="s">
        <v>1075</v>
      </c>
      <c r="G191" s="69" t="s">
        <v>1783</v>
      </c>
      <c r="H191" s="58" t="s">
        <v>1110</v>
      </c>
      <c r="I191" s="104" t="s">
        <v>2995</v>
      </c>
      <c r="J191" s="68" t="s">
        <v>1217</v>
      </c>
      <c r="K191" s="65">
        <v>99851.967224242428</v>
      </c>
      <c r="L191" s="65">
        <v>99851.967224242428</v>
      </c>
      <c r="M191" s="65">
        <v>99851.967224242428</v>
      </c>
      <c r="N191" s="65">
        <v>99851.967224242428</v>
      </c>
      <c r="O191" s="65">
        <v>99851.967224242428</v>
      </c>
      <c r="P191" s="65"/>
      <c r="Q191" s="65"/>
      <c r="R191" s="65"/>
      <c r="S191" s="65"/>
      <c r="T191" s="65"/>
      <c r="U191" s="65"/>
      <c r="V191" s="65"/>
      <c r="W191" s="67">
        <f t="shared" si="3"/>
        <v>499259.83612121211</v>
      </c>
      <c r="X191" s="36"/>
      <c r="Z191" s="122"/>
      <c r="AB191" s="131" t="str">
        <f>VLOOKUP($E191,'[1]Distr. Lateral Undergrounding'!$C$5:$D$815,2,FALSE)</f>
        <v>LUG - TBD594.1</v>
      </c>
    </row>
    <row r="192" spans="1:28" x14ac:dyDescent="0.2">
      <c r="A192" s="76"/>
      <c r="B192" s="24">
        <v>178</v>
      </c>
      <c r="C192" s="105" t="s">
        <v>921</v>
      </c>
      <c r="D192" s="105" t="s">
        <v>1704</v>
      </c>
      <c r="E192" s="58" t="s">
        <v>922</v>
      </c>
      <c r="F192" s="69" t="s">
        <v>921</v>
      </c>
      <c r="G192" s="69" t="s">
        <v>1704</v>
      </c>
      <c r="H192" s="58" t="s">
        <v>922</v>
      </c>
      <c r="I192" s="104" t="s">
        <v>2873</v>
      </c>
      <c r="J192" s="68" t="s">
        <v>1217</v>
      </c>
      <c r="K192" s="65"/>
      <c r="L192" s="65"/>
      <c r="M192" s="65"/>
      <c r="N192" s="65">
        <v>104458.47585185185</v>
      </c>
      <c r="O192" s="65">
        <v>104458.47585185185</v>
      </c>
      <c r="P192" s="65">
        <v>104458.47585185185</v>
      </c>
      <c r="Q192" s="65">
        <v>104458.47585185185</v>
      </c>
      <c r="R192" s="65">
        <v>104458.47585185185</v>
      </c>
      <c r="S192" s="65">
        <v>104458.47585185185</v>
      </c>
      <c r="T192" s="65">
        <v>104458.47585185185</v>
      </c>
      <c r="U192" s="65">
        <v>104458.47585185185</v>
      </c>
      <c r="V192" s="65">
        <v>104458.47585185185</v>
      </c>
      <c r="W192" s="67">
        <f t="shared" si="3"/>
        <v>940126.28266666667</v>
      </c>
      <c r="X192" s="36"/>
      <c r="Z192" s="122"/>
      <c r="AB192" s="131" t="str">
        <f>VLOOKUP($E192,'[1]Distr. Lateral Undergrounding'!$C$5:$D$815,2,FALSE)</f>
        <v>LUG - TBD500.1</v>
      </c>
    </row>
    <row r="193" spans="1:28" x14ac:dyDescent="0.2">
      <c r="A193" s="76"/>
      <c r="B193" s="24">
        <v>179</v>
      </c>
      <c r="C193" s="105" t="s">
        <v>955</v>
      </c>
      <c r="D193" s="105" t="s">
        <v>1721</v>
      </c>
      <c r="E193" s="58" t="s">
        <v>956</v>
      </c>
      <c r="F193" s="69" t="s">
        <v>955</v>
      </c>
      <c r="G193" s="69" t="s">
        <v>1721</v>
      </c>
      <c r="H193" s="58" t="s">
        <v>956</v>
      </c>
      <c r="I193" s="104" t="s">
        <v>2964</v>
      </c>
      <c r="J193" s="68" t="s">
        <v>1217</v>
      </c>
      <c r="K193" s="65"/>
      <c r="L193" s="65"/>
      <c r="M193" s="65"/>
      <c r="N193" s="65">
        <v>45337.939199999993</v>
      </c>
      <c r="O193" s="65">
        <v>45337.939199999993</v>
      </c>
      <c r="P193" s="65">
        <v>45337.939199999993</v>
      </c>
      <c r="Q193" s="65">
        <v>45337.939199999993</v>
      </c>
      <c r="R193" s="65">
        <v>45337.939199999993</v>
      </c>
      <c r="S193" s="65"/>
      <c r="T193" s="65"/>
      <c r="U193" s="65"/>
      <c r="V193" s="65"/>
      <c r="W193" s="67">
        <f t="shared" si="3"/>
        <v>226689.69599999997</v>
      </c>
      <c r="X193" s="36"/>
      <c r="Z193" s="122"/>
      <c r="AB193" s="131" t="str">
        <f>VLOOKUP($E193,'[1]Distr. Lateral Undergrounding'!$C$5:$D$815,2,FALSE)</f>
        <v>LUG - TBD517.1</v>
      </c>
    </row>
    <row r="194" spans="1:28" x14ac:dyDescent="0.2">
      <c r="A194" s="76"/>
      <c r="B194" s="24">
        <v>180</v>
      </c>
      <c r="C194" s="105" t="s">
        <v>1065</v>
      </c>
      <c r="D194" s="105" t="s">
        <v>1816</v>
      </c>
      <c r="E194" s="58" t="s">
        <v>1196</v>
      </c>
      <c r="F194" s="69" t="s">
        <v>1065</v>
      </c>
      <c r="G194" s="69" t="s">
        <v>1816</v>
      </c>
      <c r="H194" s="58" t="s">
        <v>1196</v>
      </c>
      <c r="I194" s="104" t="s">
        <v>2973</v>
      </c>
      <c r="J194" s="68" t="s">
        <v>1217</v>
      </c>
      <c r="K194" s="65"/>
      <c r="L194" s="65"/>
      <c r="M194" s="65"/>
      <c r="N194" s="65"/>
      <c r="O194" s="65"/>
      <c r="P194" s="65">
        <v>47742.460533333338</v>
      </c>
      <c r="Q194" s="65">
        <v>47742.460533333338</v>
      </c>
      <c r="R194" s="65">
        <v>47742.460533333338</v>
      </c>
      <c r="S194" s="65">
        <v>47742.460533333338</v>
      </c>
      <c r="T194" s="65">
        <v>47742.460533333338</v>
      </c>
      <c r="U194" s="65"/>
      <c r="V194" s="65"/>
      <c r="W194" s="67">
        <f t="shared" si="3"/>
        <v>238712.30266666668</v>
      </c>
      <c r="X194" s="36"/>
      <c r="Z194" s="122"/>
      <c r="AB194" s="131" t="str">
        <f>VLOOKUP($E194,'[1]Distr. Lateral Undergrounding'!$C$5:$D$815,2,FALSE)</f>
        <v>LUG - TBD637.1</v>
      </c>
    </row>
    <row r="195" spans="1:28" x14ac:dyDescent="0.2">
      <c r="A195" s="76"/>
      <c r="B195" s="24">
        <v>181</v>
      </c>
      <c r="C195" s="105" t="s">
        <v>1085</v>
      </c>
      <c r="D195" s="105" t="s">
        <v>1772</v>
      </c>
      <c r="E195" s="58" t="s">
        <v>1086</v>
      </c>
      <c r="F195" s="69" t="s">
        <v>1085</v>
      </c>
      <c r="G195" s="69" t="s">
        <v>1772</v>
      </c>
      <c r="H195" s="58" t="s">
        <v>1086</v>
      </c>
      <c r="I195" s="104" t="s">
        <v>2973</v>
      </c>
      <c r="J195" s="68" t="s">
        <v>1217</v>
      </c>
      <c r="K195" s="65"/>
      <c r="L195" s="65"/>
      <c r="M195" s="65"/>
      <c r="N195" s="65"/>
      <c r="O195" s="65"/>
      <c r="P195" s="65">
        <v>51230.634666666665</v>
      </c>
      <c r="Q195" s="65">
        <v>51230.634666666665</v>
      </c>
      <c r="R195" s="65">
        <v>51230.634666666665</v>
      </c>
      <c r="S195" s="65">
        <v>51230.634666666665</v>
      </c>
      <c r="T195" s="65">
        <v>51230.634666666665</v>
      </c>
      <c r="U195" s="65"/>
      <c r="V195" s="65"/>
      <c r="W195" s="67">
        <f t="shared" si="3"/>
        <v>256153.17333333334</v>
      </c>
      <c r="X195" s="36"/>
      <c r="Z195" s="122"/>
      <c r="AB195" s="131" t="str">
        <f>VLOOKUP($E195,'[1]Distr. Lateral Undergrounding'!$C$5:$D$815,2,FALSE)</f>
        <v>PRE-09361.219</v>
      </c>
    </row>
    <row r="196" spans="1:28" x14ac:dyDescent="0.2">
      <c r="A196" s="76"/>
      <c r="B196" s="24">
        <v>182</v>
      </c>
      <c r="C196" s="105" t="s">
        <v>1077</v>
      </c>
      <c r="D196" s="105" t="s">
        <v>1784</v>
      </c>
      <c r="E196" s="58" t="s">
        <v>1112</v>
      </c>
      <c r="F196" s="69" t="s">
        <v>1077</v>
      </c>
      <c r="G196" s="69" t="s">
        <v>1784</v>
      </c>
      <c r="H196" s="58" t="s">
        <v>1112</v>
      </c>
      <c r="I196" s="104" t="s">
        <v>2973</v>
      </c>
      <c r="J196" s="68" t="s">
        <v>1217</v>
      </c>
      <c r="K196" s="65"/>
      <c r="L196" s="65"/>
      <c r="M196" s="65"/>
      <c r="N196" s="65"/>
      <c r="O196" s="65"/>
      <c r="P196" s="65">
        <v>92075.967224242428</v>
      </c>
      <c r="Q196" s="65">
        <v>92075.967224242428</v>
      </c>
      <c r="R196" s="65">
        <v>92075.967224242428</v>
      </c>
      <c r="S196" s="65">
        <v>92075.967224242428</v>
      </c>
      <c r="T196" s="65">
        <v>92075.967224242428</v>
      </c>
      <c r="U196" s="65"/>
      <c r="V196" s="65"/>
      <c r="W196" s="67">
        <f t="shared" si="3"/>
        <v>460379.83612121211</v>
      </c>
      <c r="X196" s="36"/>
      <c r="Z196" s="122"/>
      <c r="AB196" s="131" t="str">
        <f>VLOOKUP($E196,'[1]Distr. Lateral Undergrounding'!$C$5:$D$815,2,FALSE)</f>
        <v>LUG - TBD595.1</v>
      </c>
    </row>
    <row r="197" spans="1:28" x14ac:dyDescent="0.2">
      <c r="A197" s="76"/>
      <c r="B197" s="24">
        <v>183</v>
      </c>
      <c r="C197" s="105" t="s">
        <v>949</v>
      </c>
      <c r="D197" s="105" t="s">
        <v>1718</v>
      </c>
      <c r="E197" s="58" t="s">
        <v>950</v>
      </c>
      <c r="F197" s="69" t="s">
        <v>949</v>
      </c>
      <c r="G197" s="69" t="s">
        <v>1718</v>
      </c>
      <c r="H197" s="58" t="s">
        <v>950</v>
      </c>
      <c r="I197" s="104" t="s">
        <v>3044</v>
      </c>
      <c r="J197" s="68" t="s">
        <v>1217</v>
      </c>
      <c r="K197" s="65"/>
      <c r="L197" s="65"/>
      <c r="M197" s="65"/>
      <c r="N197" s="65"/>
      <c r="O197" s="65"/>
      <c r="P197" s="65">
        <v>90395.670857142846</v>
      </c>
      <c r="Q197" s="65">
        <v>90395.670857142846</v>
      </c>
      <c r="R197" s="65">
        <v>90395.670857142846</v>
      </c>
      <c r="S197" s="65">
        <v>90395.670857142846</v>
      </c>
      <c r="T197" s="65">
        <v>90395.670857142846</v>
      </c>
      <c r="U197" s="65">
        <v>90395.670857142846</v>
      </c>
      <c r="V197" s="65">
        <v>90395.670857142846</v>
      </c>
      <c r="W197" s="67">
        <f t="shared" si="3"/>
        <v>632769.696</v>
      </c>
      <c r="X197" s="36"/>
      <c r="Z197" s="122"/>
      <c r="AB197" s="131" t="str">
        <f>VLOOKUP($E197,'[1]Distr. Lateral Undergrounding'!$C$5:$D$815,2,FALSE)</f>
        <v>LUG - TBD514.1</v>
      </c>
    </row>
    <row r="198" spans="1:28" x14ac:dyDescent="0.2">
      <c r="A198" s="76"/>
      <c r="B198" s="24">
        <v>184</v>
      </c>
      <c r="C198" s="105" t="s">
        <v>957</v>
      </c>
      <c r="D198" s="105" t="s">
        <v>1722</v>
      </c>
      <c r="E198" s="58" t="s">
        <v>958</v>
      </c>
      <c r="F198" s="69" t="s">
        <v>957</v>
      </c>
      <c r="G198" s="69" t="s">
        <v>1722</v>
      </c>
      <c r="H198" s="58" t="s">
        <v>958</v>
      </c>
      <c r="I198" s="104" t="s">
        <v>3044</v>
      </c>
      <c r="J198" s="68" t="s">
        <v>1217</v>
      </c>
      <c r="K198" s="65"/>
      <c r="L198" s="65"/>
      <c r="M198" s="65"/>
      <c r="N198" s="65"/>
      <c r="O198" s="65"/>
      <c r="P198" s="65">
        <v>87816.167619047614</v>
      </c>
      <c r="Q198" s="65">
        <v>87816.167619047614</v>
      </c>
      <c r="R198" s="65">
        <v>87816.167619047614</v>
      </c>
      <c r="S198" s="65">
        <v>87816.167619047614</v>
      </c>
      <c r="T198" s="65">
        <v>87816.167619047614</v>
      </c>
      <c r="U198" s="65">
        <v>87816.167619047614</v>
      </c>
      <c r="V198" s="65">
        <v>87816.167619047614</v>
      </c>
      <c r="W198" s="67">
        <f t="shared" si="3"/>
        <v>614713.17333333322</v>
      </c>
      <c r="X198" s="36"/>
      <c r="Z198" s="122"/>
      <c r="AB198" s="131" t="str">
        <f>VLOOKUP($E198,'[1]Distr. Lateral Undergrounding'!$C$5:$D$815,2,FALSE)</f>
        <v>LUG - TBD518.1</v>
      </c>
    </row>
    <row r="199" spans="1:28" x14ac:dyDescent="0.2">
      <c r="A199" s="76"/>
      <c r="B199" s="24">
        <v>185</v>
      </c>
      <c r="C199" s="105" t="s">
        <v>1035</v>
      </c>
      <c r="D199" s="105" t="s">
        <v>1753</v>
      </c>
      <c r="E199" s="58" t="s">
        <v>1036</v>
      </c>
      <c r="F199" s="69" t="s">
        <v>1035</v>
      </c>
      <c r="G199" s="69" t="s">
        <v>1753</v>
      </c>
      <c r="H199" s="58" t="s">
        <v>1036</v>
      </c>
      <c r="I199" s="104" t="s">
        <v>2973</v>
      </c>
      <c r="J199" s="68" t="s">
        <v>1217</v>
      </c>
      <c r="K199" s="65"/>
      <c r="L199" s="65"/>
      <c r="M199" s="65"/>
      <c r="N199" s="65"/>
      <c r="O199" s="65"/>
      <c r="P199" s="65">
        <v>73636.488062337652</v>
      </c>
      <c r="Q199" s="65">
        <v>73636.488062337652</v>
      </c>
      <c r="R199" s="65">
        <v>73636.488062337652</v>
      </c>
      <c r="S199" s="65">
        <v>73636.488062337652</v>
      </c>
      <c r="T199" s="65">
        <v>73636.488062337652</v>
      </c>
      <c r="U199" s="65"/>
      <c r="V199" s="65"/>
      <c r="W199" s="67">
        <f t="shared" si="3"/>
        <v>368182.44031168823</v>
      </c>
      <c r="X199" s="36"/>
      <c r="Z199" s="122"/>
      <c r="AB199" s="131" t="str">
        <f>VLOOKUP($E199,'[1]Distr. Lateral Undergrounding'!$C$5:$D$815,2,FALSE)</f>
        <v>LUG - TBD557.1</v>
      </c>
    </row>
    <row r="200" spans="1:28" x14ac:dyDescent="0.2">
      <c r="A200" s="76"/>
      <c r="B200" s="24">
        <v>186</v>
      </c>
      <c r="C200" s="105" t="s">
        <v>941</v>
      </c>
      <c r="D200" s="105" t="s">
        <v>1714</v>
      </c>
      <c r="E200" s="58" t="s">
        <v>942</v>
      </c>
      <c r="F200" s="69" t="s">
        <v>941</v>
      </c>
      <c r="G200" s="69" t="s">
        <v>1714</v>
      </c>
      <c r="H200" s="58" t="s">
        <v>942</v>
      </c>
      <c r="I200" s="104" t="s">
        <v>2973</v>
      </c>
      <c r="J200" s="68" t="s">
        <v>1217</v>
      </c>
      <c r="K200" s="65"/>
      <c r="L200" s="65"/>
      <c r="M200" s="65"/>
      <c r="N200" s="65"/>
      <c r="O200" s="65"/>
      <c r="P200" s="65">
        <v>38343.496838095234</v>
      </c>
      <c r="Q200" s="65">
        <v>38343.496838095234</v>
      </c>
      <c r="R200" s="65">
        <v>38343.496838095234</v>
      </c>
      <c r="S200" s="65">
        <v>38343.496838095234</v>
      </c>
      <c r="T200" s="65">
        <v>38343.496838095234</v>
      </c>
      <c r="U200" s="65"/>
      <c r="V200" s="65"/>
      <c r="W200" s="67">
        <f t="shared" si="3"/>
        <v>191717.48419047619</v>
      </c>
      <c r="X200" s="36"/>
      <c r="Z200" s="122"/>
      <c r="AB200" s="131" t="str">
        <f>VLOOKUP($E200,'[1]Distr. Lateral Undergrounding'!$C$5:$D$815,2,FALSE)</f>
        <v>LUG - TBD510.1</v>
      </c>
    </row>
    <row r="201" spans="1:28" x14ac:dyDescent="0.2">
      <c r="A201" s="76"/>
      <c r="B201" s="24">
        <v>187</v>
      </c>
      <c r="C201" s="105" t="s">
        <v>1015</v>
      </c>
      <c r="D201" s="105" t="s">
        <v>1745</v>
      </c>
      <c r="E201" s="58" t="s">
        <v>1016</v>
      </c>
      <c r="F201" s="69" t="s">
        <v>1015</v>
      </c>
      <c r="G201" s="69" t="s">
        <v>1745</v>
      </c>
      <c r="H201" s="58" t="s">
        <v>1016</v>
      </c>
      <c r="I201" s="104" t="s">
        <v>2973</v>
      </c>
      <c r="J201" s="68" t="s">
        <v>1217</v>
      </c>
      <c r="K201" s="65"/>
      <c r="L201" s="65"/>
      <c r="M201" s="65"/>
      <c r="N201" s="65"/>
      <c r="O201" s="65"/>
      <c r="P201" s="65">
        <v>65127.496838095234</v>
      </c>
      <c r="Q201" s="65">
        <v>65127.496838095234</v>
      </c>
      <c r="R201" s="65">
        <v>65127.496838095234</v>
      </c>
      <c r="S201" s="65">
        <v>65127.496838095234</v>
      </c>
      <c r="T201" s="65">
        <v>65127.496838095234</v>
      </c>
      <c r="U201" s="65"/>
      <c r="V201" s="65"/>
      <c r="W201" s="67">
        <f t="shared" si="3"/>
        <v>325637.48419047619</v>
      </c>
      <c r="X201" s="36"/>
      <c r="Z201" s="122"/>
      <c r="AB201" s="131" t="str">
        <f>VLOOKUP($E201,'[1]Distr. Lateral Undergrounding'!$C$5:$D$815,2,FALSE)</f>
        <v>PRE-09361.184</v>
      </c>
    </row>
    <row r="202" spans="1:28" x14ac:dyDescent="0.2">
      <c r="A202" s="76"/>
      <c r="B202" s="24">
        <v>188</v>
      </c>
      <c r="C202" s="105" t="s">
        <v>1061</v>
      </c>
      <c r="D202" s="105" t="s">
        <v>1763</v>
      </c>
      <c r="E202" s="58" t="s">
        <v>1062</v>
      </c>
      <c r="F202" s="69" t="s">
        <v>1061</v>
      </c>
      <c r="G202" s="69" t="s">
        <v>1763</v>
      </c>
      <c r="H202" s="58" t="s">
        <v>1062</v>
      </c>
      <c r="I202" s="104" t="s">
        <v>3044</v>
      </c>
      <c r="J202" s="68" t="s">
        <v>1217</v>
      </c>
      <c r="K202" s="65"/>
      <c r="L202" s="65"/>
      <c r="M202" s="65"/>
      <c r="N202" s="65">
        <v>90033.315124579123</v>
      </c>
      <c r="O202" s="65">
        <v>90033.315124579123</v>
      </c>
      <c r="P202" s="65">
        <v>90033.315124579123</v>
      </c>
      <c r="Q202" s="65">
        <v>90033.315124579123</v>
      </c>
      <c r="R202" s="65">
        <v>90033.315124579123</v>
      </c>
      <c r="S202" s="65">
        <v>90033.315124579123</v>
      </c>
      <c r="T202" s="65">
        <v>90033.315124579123</v>
      </c>
      <c r="U202" s="65">
        <v>90033.315124579123</v>
      </c>
      <c r="V202" s="65">
        <v>90033.315124579123</v>
      </c>
      <c r="W202" s="67">
        <f t="shared" si="3"/>
        <v>810299.83612121211</v>
      </c>
      <c r="X202" s="36"/>
      <c r="Z202" s="122"/>
      <c r="AB202" s="131" t="str">
        <f>VLOOKUP($E202,'[1]Distr. Lateral Undergrounding'!$C$5:$D$815,2,FALSE)</f>
        <v>LUG - TBD570.1</v>
      </c>
    </row>
    <row r="203" spans="1:28" x14ac:dyDescent="0.2">
      <c r="A203" s="76"/>
      <c r="B203" s="24">
        <v>189</v>
      </c>
      <c r="C203" s="105" t="s">
        <v>1083</v>
      </c>
      <c r="D203" s="105" t="s">
        <v>1771</v>
      </c>
      <c r="E203" s="58" t="s">
        <v>1084</v>
      </c>
      <c r="F203" s="69" t="s">
        <v>1083</v>
      </c>
      <c r="G203" s="69" t="s">
        <v>1771</v>
      </c>
      <c r="H203" s="58" t="s">
        <v>1084</v>
      </c>
      <c r="I203" s="104" t="s">
        <v>3044</v>
      </c>
      <c r="J203" s="68" t="s">
        <v>1217</v>
      </c>
      <c r="K203" s="65"/>
      <c r="L203" s="65"/>
      <c r="M203" s="65"/>
      <c r="N203" s="65"/>
      <c r="O203" s="65"/>
      <c r="P203" s="65">
        <v>89102.497741496583</v>
      </c>
      <c r="Q203" s="65">
        <v>89102.497741496583</v>
      </c>
      <c r="R203" s="65">
        <v>89102.497741496583</v>
      </c>
      <c r="S203" s="65">
        <v>89102.497741496583</v>
      </c>
      <c r="T203" s="65">
        <v>89102.497741496583</v>
      </c>
      <c r="U203" s="65">
        <v>89102.497741496583</v>
      </c>
      <c r="V203" s="65">
        <v>89102.497741496583</v>
      </c>
      <c r="W203" s="67">
        <f t="shared" si="3"/>
        <v>623717.48419047601</v>
      </c>
      <c r="X203" s="36"/>
      <c r="Z203" s="122"/>
      <c r="AB203" s="131" t="str">
        <f>VLOOKUP($E203,'[1]Distr. Lateral Undergrounding'!$C$5:$D$815,2,FALSE)</f>
        <v>LUG - TBD581.1</v>
      </c>
    </row>
    <row r="204" spans="1:28" x14ac:dyDescent="0.2">
      <c r="A204" s="76"/>
      <c r="B204" s="24">
        <v>190</v>
      </c>
      <c r="C204" s="105" t="s">
        <v>1027</v>
      </c>
      <c r="D204" s="105" t="s">
        <v>1750</v>
      </c>
      <c r="E204" s="58" t="s">
        <v>1028</v>
      </c>
      <c r="F204" s="69" t="s">
        <v>1027</v>
      </c>
      <c r="G204" s="69" t="s">
        <v>1750</v>
      </c>
      <c r="H204" s="58" t="s">
        <v>1028</v>
      </c>
      <c r="I204" s="104" t="s">
        <v>3044</v>
      </c>
      <c r="J204" s="68" t="s">
        <v>1217</v>
      </c>
      <c r="K204" s="65"/>
      <c r="L204" s="65"/>
      <c r="M204" s="65"/>
      <c r="N204" s="65"/>
      <c r="O204" s="65"/>
      <c r="P204" s="65">
        <v>96625.690874458873</v>
      </c>
      <c r="Q204" s="65">
        <v>96625.690874458873</v>
      </c>
      <c r="R204" s="65">
        <v>96625.690874458873</v>
      </c>
      <c r="S204" s="65">
        <v>96625.690874458873</v>
      </c>
      <c r="T204" s="65">
        <v>96625.690874458873</v>
      </c>
      <c r="U204" s="65">
        <v>96625.690874458873</v>
      </c>
      <c r="V204" s="65">
        <v>96625.690874458873</v>
      </c>
      <c r="W204" s="67">
        <f t="shared" si="3"/>
        <v>676379.83612121211</v>
      </c>
      <c r="X204" s="36"/>
      <c r="Z204" s="122"/>
      <c r="AB204" s="131" t="str">
        <f>VLOOKUP($E204,'[1]Distr. Lateral Undergrounding'!$C$5:$D$815,2,FALSE)</f>
        <v>LUG - TBD553.1</v>
      </c>
    </row>
    <row r="205" spans="1:28" x14ac:dyDescent="0.2">
      <c r="A205" s="76"/>
      <c r="B205" s="24">
        <v>191</v>
      </c>
      <c r="C205" s="105" t="s">
        <v>1129</v>
      </c>
      <c r="D205" s="105" t="s">
        <v>1792</v>
      </c>
      <c r="E205" s="58" t="s">
        <v>1130</v>
      </c>
      <c r="F205" s="69" t="s">
        <v>1129</v>
      </c>
      <c r="G205" s="69" t="s">
        <v>1792</v>
      </c>
      <c r="H205" s="58" t="s">
        <v>1130</v>
      </c>
      <c r="I205" s="104" t="s">
        <v>2873</v>
      </c>
      <c r="J205" s="68" t="s">
        <v>1217</v>
      </c>
      <c r="K205" s="65">
        <v>77272.727272727279</v>
      </c>
      <c r="L205" s="65">
        <v>77272.727272727279</v>
      </c>
      <c r="M205" s="65">
        <v>77272.727272727279</v>
      </c>
      <c r="N205" s="65">
        <v>77272.727272727279</v>
      </c>
      <c r="O205" s="65">
        <v>77272.727272727279</v>
      </c>
      <c r="P205" s="65">
        <v>77272.727272727279</v>
      </c>
      <c r="Q205" s="65">
        <v>77272.727272727279</v>
      </c>
      <c r="R205" s="65">
        <v>77272.727272727279</v>
      </c>
      <c r="S205" s="65">
        <v>77272.727272727279</v>
      </c>
      <c r="T205" s="65">
        <v>77272.727272727279</v>
      </c>
      <c r="U205" s="65">
        <v>77272.727272727279</v>
      </c>
      <c r="V205" s="65"/>
      <c r="W205" s="67">
        <f t="shared" si="3"/>
        <v>850000.00000000012</v>
      </c>
      <c r="X205" s="36"/>
      <c r="Z205" s="122"/>
      <c r="AB205" s="131" t="str">
        <f>VLOOKUP($E205,'[1]Distr. Lateral Undergrounding'!$C$5:$D$815,2,FALSE)</f>
        <v>LUG - TBD604.1</v>
      </c>
    </row>
    <row r="206" spans="1:28" x14ac:dyDescent="0.2">
      <c r="A206" s="76"/>
      <c r="B206" s="24">
        <v>192</v>
      </c>
      <c r="C206" s="105" t="s">
        <v>3371</v>
      </c>
      <c r="D206" s="105" t="s">
        <v>3371</v>
      </c>
      <c r="E206" s="58" t="s">
        <v>3372</v>
      </c>
      <c r="F206" s="69" t="s">
        <v>3371</v>
      </c>
      <c r="G206" s="69" t="s">
        <v>3371</v>
      </c>
      <c r="H206" s="58" t="s">
        <v>3372</v>
      </c>
      <c r="I206" s="104" t="s">
        <v>2873</v>
      </c>
      <c r="J206" s="68" t="s">
        <v>1217</v>
      </c>
      <c r="K206" s="65"/>
      <c r="L206" s="65"/>
      <c r="M206" s="65"/>
      <c r="N206" s="65"/>
      <c r="O206" s="65"/>
      <c r="P206" s="65"/>
      <c r="Q206" s="65"/>
      <c r="R206" s="65"/>
      <c r="S206" s="65"/>
      <c r="T206" s="65">
        <v>11280</v>
      </c>
      <c r="U206" s="65">
        <v>11280</v>
      </c>
      <c r="V206" s="65">
        <v>11280</v>
      </c>
      <c r="W206" s="67">
        <f t="shared" si="3"/>
        <v>33840</v>
      </c>
      <c r="X206" s="36"/>
      <c r="Z206" s="122"/>
      <c r="AB206" s="131" t="e" vm="1">
        <f>VLOOKUP($E206,'[1]Distr. Lateral Undergrounding'!$C$5:$D$815,2,FALSE)</f>
        <v>#VALUE!</v>
      </c>
    </row>
    <row r="207" spans="1:28" x14ac:dyDescent="0.2">
      <c r="A207" s="76"/>
      <c r="B207" s="24">
        <v>193</v>
      </c>
      <c r="C207" s="105" t="s">
        <v>3347</v>
      </c>
      <c r="D207" s="105" t="s">
        <v>3347</v>
      </c>
      <c r="E207" s="58" t="s">
        <v>3348</v>
      </c>
      <c r="F207" s="69" t="s">
        <v>3347</v>
      </c>
      <c r="G207" s="69" t="s">
        <v>3347</v>
      </c>
      <c r="H207" s="58" t="s">
        <v>3348</v>
      </c>
      <c r="I207" s="104" t="s">
        <v>2873</v>
      </c>
      <c r="J207" s="68" t="s">
        <v>1217</v>
      </c>
      <c r="K207" s="65"/>
      <c r="L207" s="65"/>
      <c r="M207" s="65"/>
      <c r="N207" s="65"/>
      <c r="O207" s="65"/>
      <c r="P207" s="65">
        <v>27591.13636363636</v>
      </c>
      <c r="Q207" s="65">
        <v>27591.13636363636</v>
      </c>
      <c r="R207" s="65">
        <v>27591.13636363636</v>
      </c>
      <c r="S207" s="65">
        <v>27591.13636363636</v>
      </c>
      <c r="T207" s="65">
        <v>27591.13636363636</v>
      </c>
      <c r="U207" s="65"/>
      <c r="V207" s="65"/>
      <c r="W207" s="67">
        <f t="shared" ref="W207:W270" si="4">SUM(K207:V207)</f>
        <v>137955.68181818179</v>
      </c>
      <c r="X207" s="36"/>
      <c r="Z207" s="122"/>
      <c r="AB207" s="131" t="e" vm="1">
        <f>VLOOKUP($E207,'[1]Distr. Lateral Undergrounding'!$C$5:$D$815,2,FALSE)</f>
        <v>#VALUE!</v>
      </c>
    </row>
    <row r="208" spans="1:28" x14ac:dyDescent="0.2">
      <c r="A208" s="76"/>
      <c r="B208" s="24">
        <v>194</v>
      </c>
      <c r="C208" s="105" t="s">
        <v>3429</v>
      </c>
      <c r="D208" s="105" t="s">
        <v>3429</v>
      </c>
      <c r="E208" s="58" t="s">
        <v>3430</v>
      </c>
      <c r="F208" s="69" t="s">
        <v>3429</v>
      </c>
      <c r="G208" s="69" t="s">
        <v>3429</v>
      </c>
      <c r="H208" s="58" t="s">
        <v>3430</v>
      </c>
      <c r="I208" s="104" t="s">
        <v>2873</v>
      </c>
      <c r="J208" s="68" t="s">
        <v>1217</v>
      </c>
      <c r="K208" s="65"/>
      <c r="L208" s="65"/>
      <c r="M208" s="65"/>
      <c r="N208" s="65"/>
      <c r="O208" s="65"/>
      <c r="P208" s="65">
        <v>23329.090909090912</v>
      </c>
      <c r="Q208" s="65">
        <v>23329.090909090912</v>
      </c>
      <c r="R208" s="65">
        <v>23329.090909090912</v>
      </c>
      <c r="S208" s="65">
        <v>23329.090909090912</v>
      </c>
      <c r="T208" s="65">
        <v>23329.090909090912</v>
      </c>
      <c r="U208" s="65"/>
      <c r="V208" s="65"/>
      <c r="W208" s="67">
        <f t="shared" si="4"/>
        <v>116645.45454545456</v>
      </c>
      <c r="X208" s="36"/>
      <c r="Z208" s="122"/>
      <c r="AB208" s="131" t="e" vm="1">
        <f>VLOOKUP($E208,'[1]Distr. Lateral Undergrounding'!$C$5:$D$815,2,FALSE)</f>
        <v>#VALUE!</v>
      </c>
    </row>
    <row r="209" spans="1:28" x14ac:dyDescent="0.2">
      <c r="A209" s="76"/>
      <c r="B209" s="24">
        <v>195</v>
      </c>
      <c r="C209" s="105" t="s">
        <v>3335</v>
      </c>
      <c r="D209" s="105" t="s">
        <v>3335</v>
      </c>
      <c r="E209" s="58" t="s">
        <v>3336</v>
      </c>
      <c r="F209" s="69" t="s">
        <v>3335</v>
      </c>
      <c r="G209" s="69" t="s">
        <v>3335</v>
      </c>
      <c r="H209" s="58" t="s">
        <v>3336</v>
      </c>
      <c r="I209" s="104" t="s">
        <v>2873</v>
      </c>
      <c r="J209" s="68" t="s">
        <v>1217</v>
      </c>
      <c r="K209" s="65"/>
      <c r="L209" s="65"/>
      <c r="M209" s="65"/>
      <c r="N209" s="65"/>
      <c r="O209" s="65"/>
      <c r="P209" s="65">
        <v>21919.090909090904</v>
      </c>
      <c r="Q209" s="65">
        <v>21919.090909090904</v>
      </c>
      <c r="R209" s="65">
        <v>21919.090909090904</v>
      </c>
      <c r="S209" s="65">
        <v>21919.090909090904</v>
      </c>
      <c r="T209" s="65">
        <v>21919.090909090904</v>
      </c>
      <c r="U209" s="65"/>
      <c r="V209" s="65"/>
      <c r="W209" s="67">
        <f t="shared" si="4"/>
        <v>109595.45454545453</v>
      </c>
      <c r="X209" s="36"/>
      <c r="Z209" s="122"/>
      <c r="AB209" s="131" t="e" vm="1">
        <f>VLOOKUP($E209,'[1]Distr. Lateral Undergrounding'!$C$5:$D$815,2,FALSE)</f>
        <v>#VALUE!</v>
      </c>
    </row>
    <row r="210" spans="1:28" x14ac:dyDescent="0.2">
      <c r="A210" s="76"/>
      <c r="B210" s="24">
        <v>196</v>
      </c>
      <c r="C210" s="105" t="s">
        <v>3387</v>
      </c>
      <c r="D210" s="105" t="s">
        <v>3387</v>
      </c>
      <c r="E210" s="58" t="s">
        <v>3388</v>
      </c>
      <c r="F210" s="69" t="s">
        <v>3387</v>
      </c>
      <c r="G210" s="69" t="s">
        <v>3387</v>
      </c>
      <c r="H210" s="58" t="s">
        <v>3388</v>
      </c>
      <c r="I210" s="104" t="s">
        <v>2873</v>
      </c>
      <c r="J210" s="68" t="s">
        <v>1217</v>
      </c>
      <c r="K210" s="65"/>
      <c r="L210" s="65"/>
      <c r="M210" s="65"/>
      <c r="N210" s="65"/>
      <c r="O210" s="65"/>
      <c r="P210" s="65">
        <v>43293.409090909088</v>
      </c>
      <c r="Q210" s="65">
        <v>43293.409090909088</v>
      </c>
      <c r="R210" s="65">
        <v>43293.409090909088</v>
      </c>
      <c r="S210" s="65">
        <v>43293.409090909088</v>
      </c>
      <c r="T210" s="65">
        <v>43293.409090909088</v>
      </c>
      <c r="U210" s="65"/>
      <c r="V210" s="65"/>
      <c r="W210" s="67">
        <f t="shared" si="4"/>
        <v>216467.04545454544</v>
      </c>
      <c r="X210" s="36"/>
      <c r="Z210" s="122"/>
      <c r="AB210" s="131" t="e" vm="1">
        <f>VLOOKUP($E210,'[1]Distr. Lateral Undergrounding'!$C$5:$D$815,2,FALSE)</f>
        <v>#VALUE!</v>
      </c>
    </row>
    <row r="211" spans="1:28" x14ac:dyDescent="0.2">
      <c r="A211" s="76"/>
      <c r="B211" s="24">
        <v>197</v>
      </c>
      <c r="C211" s="105" t="s">
        <v>3415</v>
      </c>
      <c r="D211" s="105" t="s">
        <v>3415</v>
      </c>
      <c r="E211" s="58" t="s">
        <v>3416</v>
      </c>
      <c r="F211" s="69" t="s">
        <v>3415</v>
      </c>
      <c r="G211" s="69" t="s">
        <v>3415</v>
      </c>
      <c r="H211" s="58" t="s">
        <v>3416</v>
      </c>
      <c r="I211" s="104" t="s">
        <v>2873</v>
      </c>
      <c r="J211" s="68" t="s">
        <v>1217</v>
      </c>
      <c r="K211" s="65"/>
      <c r="L211" s="65"/>
      <c r="M211" s="65"/>
      <c r="N211" s="65"/>
      <c r="O211" s="65"/>
      <c r="P211" s="65">
        <v>30379.090909090904</v>
      </c>
      <c r="Q211" s="65">
        <v>30379.090909090904</v>
      </c>
      <c r="R211" s="65">
        <v>30379.090909090904</v>
      </c>
      <c r="S211" s="65">
        <v>30379.090909090904</v>
      </c>
      <c r="T211" s="65">
        <v>30379.090909090904</v>
      </c>
      <c r="U211" s="65"/>
      <c r="V211" s="65"/>
      <c r="W211" s="67">
        <f t="shared" si="4"/>
        <v>151895.45454545453</v>
      </c>
      <c r="X211" s="36"/>
      <c r="Z211" s="122"/>
      <c r="AB211" s="131" t="e" vm="1">
        <f>VLOOKUP($E211,'[1]Distr. Lateral Undergrounding'!$C$5:$D$815,2,FALSE)</f>
        <v>#VALUE!</v>
      </c>
    </row>
    <row r="212" spans="1:28" x14ac:dyDescent="0.2">
      <c r="A212" s="76"/>
      <c r="B212" s="24">
        <v>198</v>
      </c>
      <c r="C212" s="105" t="s">
        <v>3383</v>
      </c>
      <c r="D212" s="105" t="s">
        <v>3383</v>
      </c>
      <c r="E212" s="58" t="s">
        <v>3384</v>
      </c>
      <c r="F212" s="69" t="s">
        <v>3383</v>
      </c>
      <c r="G212" s="69" t="s">
        <v>3383</v>
      </c>
      <c r="H212" s="58" t="s">
        <v>3384</v>
      </c>
      <c r="I212" s="104" t="s">
        <v>2873</v>
      </c>
      <c r="J212" s="68" t="s">
        <v>1217</v>
      </c>
      <c r="K212" s="65"/>
      <c r="L212" s="65"/>
      <c r="M212" s="65"/>
      <c r="N212" s="65"/>
      <c r="O212" s="65"/>
      <c r="P212" s="65">
        <v>28776.818181818177</v>
      </c>
      <c r="Q212" s="65">
        <v>28776.818181818177</v>
      </c>
      <c r="R212" s="65">
        <v>28776.818181818177</v>
      </c>
      <c r="S212" s="65">
        <v>28776.818181818177</v>
      </c>
      <c r="T212" s="65">
        <v>28776.818181818177</v>
      </c>
      <c r="U212" s="65"/>
      <c r="V212" s="65"/>
      <c r="W212" s="67">
        <f t="shared" si="4"/>
        <v>143884.09090909088</v>
      </c>
      <c r="X212" s="36"/>
      <c r="Z212" s="122"/>
      <c r="AB212" s="131" t="e" vm="1">
        <f>VLOOKUP($E212,'[1]Distr. Lateral Undergrounding'!$C$5:$D$815,2,FALSE)</f>
        <v>#VALUE!</v>
      </c>
    </row>
    <row r="213" spans="1:28" x14ac:dyDescent="0.2">
      <c r="A213" s="76"/>
      <c r="B213" s="24">
        <v>199</v>
      </c>
      <c r="C213" s="105" t="s">
        <v>3445</v>
      </c>
      <c r="D213" s="105" t="s">
        <v>3445</v>
      </c>
      <c r="E213" s="58" t="s">
        <v>3446</v>
      </c>
      <c r="F213" s="69" t="s">
        <v>3445</v>
      </c>
      <c r="G213" s="69" t="s">
        <v>3445</v>
      </c>
      <c r="H213" s="58" t="s">
        <v>3446</v>
      </c>
      <c r="I213" s="104" t="s">
        <v>2873</v>
      </c>
      <c r="J213" s="68" t="s">
        <v>1217</v>
      </c>
      <c r="K213" s="65"/>
      <c r="L213" s="65"/>
      <c r="M213" s="65"/>
      <c r="N213" s="65"/>
      <c r="O213" s="65"/>
      <c r="P213" s="65">
        <v>34833.409090909096</v>
      </c>
      <c r="Q213" s="65">
        <v>34833.409090909096</v>
      </c>
      <c r="R213" s="65">
        <v>34833.409090909096</v>
      </c>
      <c r="S213" s="65">
        <v>34833.409090909096</v>
      </c>
      <c r="T213" s="65">
        <v>34833.409090909096</v>
      </c>
      <c r="U213" s="65"/>
      <c r="V213" s="65"/>
      <c r="W213" s="67">
        <f t="shared" si="4"/>
        <v>174167.04545454547</v>
      </c>
      <c r="X213" s="36"/>
      <c r="Z213" s="122"/>
      <c r="AB213" s="131" t="e" vm="1">
        <f>VLOOKUP($E213,'[1]Distr. Lateral Undergrounding'!$C$5:$D$815,2,FALSE)</f>
        <v>#VALUE!</v>
      </c>
    </row>
    <row r="214" spans="1:28" x14ac:dyDescent="0.2">
      <c r="A214" s="76"/>
      <c r="B214" s="24">
        <v>200</v>
      </c>
      <c r="C214" s="105" t="s">
        <v>3407</v>
      </c>
      <c r="D214" s="105" t="s">
        <v>3407</v>
      </c>
      <c r="E214" s="58" t="s">
        <v>3408</v>
      </c>
      <c r="F214" s="69" t="s">
        <v>3407</v>
      </c>
      <c r="G214" s="69" t="s">
        <v>3407</v>
      </c>
      <c r="H214" s="58" t="s">
        <v>3408</v>
      </c>
      <c r="I214" s="104" t="s">
        <v>2873</v>
      </c>
      <c r="J214" s="68" t="s">
        <v>1217</v>
      </c>
      <c r="K214" s="65"/>
      <c r="L214" s="65"/>
      <c r="M214" s="65"/>
      <c r="N214" s="65"/>
      <c r="O214" s="65"/>
      <c r="P214" s="65">
        <v>19515.681818181813</v>
      </c>
      <c r="Q214" s="65">
        <v>19515.681818181813</v>
      </c>
      <c r="R214" s="65">
        <v>19515.681818181813</v>
      </c>
      <c r="S214" s="65">
        <v>19515.681818181813</v>
      </c>
      <c r="T214" s="65">
        <v>19515.681818181813</v>
      </c>
      <c r="U214" s="65"/>
      <c r="V214" s="65"/>
      <c r="W214" s="67">
        <f t="shared" si="4"/>
        <v>97578.409090909059</v>
      </c>
      <c r="X214" s="36"/>
      <c r="Z214" s="122"/>
      <c r="AB214" s="131" t="e" vm="1">
        <f>VLOOKUP($E214,'[1]Distr. Lateral Undergrounding'!$C$5:$D$815,2,FALSE)</f>
        <v>#VALUE!</v>
      </c>
    </row>
    <row r="215" spans="1:28" x14ac:dyDescent="0.2">
      <c r="A215" s="132"/>
      <c r="B215" s="24">
        <v>201</v>
      </c>
      <c r="C215" s="105" t="s">
        <v>3421</v>
      </c>
      <c r="D215" s="105" t="s">
        <v>3421</v>
      </c>
      <c r="E215" s="58" t="s">
        <v>3422</v>
      </c>
      <c r="F215" s="69" t="s">
        <v>3421</v>
      </c>
      <c r="G215" s="69" t="s">
        <v>3421</v>
      </c>
      <c r="H215" s="58" t="s">
        <v>3422</v>
      </c>
      <c r="I215" s="104" t="s">
        <v>2873</v>
      </c>
      <c r="J215" s="68" t="s">
        <v>1217</v>
      </c>
      <c r="K215" s="65"/>
      <c r="L215" s="65"/>
      <c r="M215" s="65"/>
      <c r="N215" s="65"/>
      <c r="O215" s="65"/>
      <c r="P215" s="65">
        <v>15958.636363636364</v>
      </c>
      <c r="Q215" s="65">
        <v>15958.636363636364</v>
      </c>
      <c r="R215" s="65">
        <v>15958.636363636364</v>
      </c>
      <c r="S215" s="65">
        <v>15958.636363636364</v>
      </c>
      <c r="T215" s="65">
        <v>15958.636363636364</v>
      </c>
      <c r="U215" s="65"/>
      <c r="V215" s="65"/>
      <c r="W215" s="67">
        <f t="shared" si="4"/>
        <v>79793.181818181823</v>
      </c>
      <c r="X215" s="36"/>
      <c r="Z215" s="122"/>
      <c r="AB215" s="133" t="e" vm="1">
        <f>VLOOKUP($E215,'[1]Distr. Lateral Undergrounding'!$C$5:$D$815,2,FALSE)</f>
        <v>#VALUE!</v>
      </c>
    </row>
    <row r="216" spans="1:28" x14ac:dyDescent="0.2">
      <c r="A216" s="76"/>
      <c r="B216" s="24">
        <v>202</v>
      </c>
      <c r="C216" s="105" t="s">
        <v>3459</v>
      </c>
      <c r="D216" s="105" t="s">
        <v>3459</v>
      </c>
      <c r="E216" s="58" t="s">
        <v>3460</v>
      </c>
      <c r="F216" s="69" t="s">
        <v>3459</v>
      </c>
      <c r="G216" s="69" t="s">
        <v>3459</v>
      </c>
      <c r="H216" s="58" t="s">
        <v>3460</v>
      </c>
      <c r="I216" s="104" t="s">
        <v>2873</v>
      </c>
      <c r="J216" s="68" t="s">
        <v>1217</v>
      </c>
      <c r="K216" s="65"/>
      <c r="L216" s="65"/>
      <c r="M216" s="65"/>
      <c r="N216" s="65"/>
      <c r="O216" s="65"/>
      <c r="P216" s="65">
        <v>18650.45454545454</v>
      </c>
      <c r="Q216" s="65">
        <v>18650.45454545454</v>
      </c>
      <c r="R216" s="65">
        <v>18650.45454545454</v>
      </c>
      <c r="S216" s="65">
        <v>18650.45454545454</v>
      </c>
      <c r="T216" s="65">
        <v>18650.45454545454</v>
      </c>
      <c r="U216" s="65"/>
      <c r="V216" s="65"/>
      <c r="W216" s="67">
        <f t="shared" si="4"/>
        <v>93252.272727272706</v>
      </c>
      <c r="X216" s="36"/>
      <c r="Z216" s="122"/>
      <c r="AB216" s="133" t="e" vm="1">
        <f>VLOOKUP($E216,'[1]Distr. Lateral Undergrounding'!$C$5:$D$815,2,FALSE)</f>
        <v>#VALUE!</v>
      </c>
    </row>
    <row r="217" spans="1:28" x14ac:dyDescent="0.2">
      <c r="A217" s="76"/>
      <c r="B217" s="24">
        <v>203</v>
      </c>
      <c r="C217" s="105" t="s">
        <v>3377</v>
      </c>
      <c r="D217" s="105" t="s">
        <v>3377</v>
      </c>
      <c r="E217" s="58" t="s">
        <v>3378</v>
      </c>
      <c r="F217" s="69" t="s">
        <v>3377</v>
      </c>
      <c r="G217" s="69" t="s">
        <v>3377</v>
      </c>
      <c r="H217" s="58" t="s">
        <v>3378</v>
      </c>
      <c r="I217" s="104" t="s">
        <v>2873</v>
      </c>
      <c r="J217" s="68" t="s">
        <v>1217</v>
      </c>
      <c r="K217" s="65"/>
      <c r="L217" s="65"/>
      <c r="M217" s="65"/>
      <c r="N217" s="65"/>
      <c r="O217" s="65"/>
      <c r="P217" s="65">
        <v>14100</v>
      </c>
      <c r="Q217" s="65">
        <v>14100</v>
      </c>
      <c r="R217" s="65">
        <v>14100</v>
      </c>
      <c r="S217" s="65">
        <v>14100</v>
      </c>
      <c r="T217" s="65">
        <v>14100</v>
      </c>
      <c r="U217" s="65"/>
      <c r="V217" s="65"/>
      <c r="W217" s="67">
        <f t="shared" si="4"/>
        <v>70500</v>
      </c>
      <c r="X217" s="36"/>
      <c r="Z217" s="122"/>
      <c r="AB217" s="133" t="e" vm="1">
        <f>VLOOKUP($E217,'[1]Distr. Lateral Undergrounding'!$C$5:$D$815,2,FALSE)</f>
        <v>#VALUE!</v>
      </c>
    </row>
    <row r="218" spans="1:28" x14ac:dyDescent="0.2">
      <c r="A218" s="76"/>
      <c r="B218" s="24">
        <v>204</v>
      </c>
      <c r="C218" s="105" t="s">
        <v>3467</v>
      </c>
      <c r="D218" s="105" t="s">
        <v>3467</v>
      </c>
      <c r="E218" s="58" t="s">
        <v>3468</v>
      </c>
      <c r="F218" s="69" t="s">
        <v>3467</v>
      </c>
      <c r="G218" s="69" t="s">
        <v>3467</v>
      </c>
      <c r="H218" s="58" t="s">
        <v>3468</v>
      </c>
      <c r="I218" s="104" t="s">
        <v>2873</v>
      </c>
      <c r="J218" s="68" t="s">
        <v>1217</v>
      </c>
      <c r="K218" s="65"/>
      <c r="L218" s="65"/>
      <c r="M218" s="65"/>
      <c r="N218" s="65"/>
      <c r="O218" s="65"/>
      <c r="P218" s="65">
        <v>41723.181818181809</v>
      </c>
      <c r="Q218" s="65">
        <v>41723.181818181809</v>
      </c>
      <c r="R218" s="65">
        <v>41723.181818181809</v>
      </c>
      <c r="S218" s="65">
        <v>41723.181818181809</v>
      </c>
      <c r="T218" s="65">
        <v>41723.181818181809</v>
      </c>
      <c r="U218" s="65"/>
      <c r="V218" s="65"/>
      <c r="W218" s="67">
        <f t="shared" si="4"/>
        <v>208615.90909090906</v>
      </c>
      <c r="X218" s="36"/>
      <c r="Z218" s="122"/>
      <c r="AB218" s="133" t="e" vm="1">
        <f>VLOOKUP($E218,'[1]Distr. Lateral Undergrounding'!$C$5:$D$815,2,FALSE)</f>
        <v>#VALUE!</v>
      </c>
    </row>
    <row r="219" spans="1:28" x14ac:dyDescent="0.2">
      <c r="A219" s="76"/>
      <c r="B219" s="24">
        <v>205</v>
      </c>
      <c r="C219" s="105" t="s">
        <v>3403</v>
      </c>
      <c r="D219" s="105" t="s">
        <v>3403</v>
      </c>
      <c r="E219" s="58" t="s">
        <v>3404</v>
      </c>
      <c r="F219" s="69" t="s">
        <v>3403</v>
      </c>
      <c r="G219" s="69" t="s">
        <v>3403</v>
      </c>
      <c r="H219" s="58" t="s">
        <v>3404</v>
      </c>
      <c r="I219" s="104" t="s">
        <v>2873</v>
      </c>
      <c r="J219" s="68" t="s">
        <v>1217</v>
      </c>
      <c r="K219" s="65"/>
      <c r="L219" s="65"/>
      <c r="M219" s="65"/>
      <c r="N219" s="65"/>
      <c r="O219" s="65"/>
      <c r="P219" s="65">
        <v>41594.999999999993</v>
      </c>
      <c r="Q219" s="65">
        <v>41594.999999999993</v>
      </c>
      <c r="R219" s="65">
        <v>41594.999999999993</v>
      </c>
      <c r="S219" s="65">
        <v>41594.999999999993</v>
      </c>
      <c r="T219" s="65">
        <v>41594.999999999993</v>
      </c>
      <c r="U219" s="65"/>
      <c r="V219" s="65"/>
      <c r="W219" s="67">
        <f t="shared" si="4"/>
        <v>207974.99999999997</v>
      </c>
      <c r="X219" s="36"/>
      <c r="Z219" s="122"/>
      <c r="AB219" s="133" t="e" vm="1">
        <f>VLOOKUP($E219,'[1]Distr. Lateral Undergrounding'!$C$5:$D$815,2,FALSE)</f>
        <v>#VALUE!</v>
      </c>
    </row>
    <row r="220" spans="1:28" x14ac:dyDescent="0.2">
      <c r="A220" s="76"/>
      <c r="B220" s="24">
        <v>206</v>
      </c>
      <c r="C220" s="105" t="s">
        <v>3339</v>
      </c>
      <c r="D220" s="105" t="s">
        <v>3339</v>
      </c>
      <c r="E220" s="58" t="s">
        <v>3340</v>
      </c>
      <c r="F220" s="69" t="s">
        <v>3339</v>
      </c>
      <c r="G220" s="69" t="s">
        <v>3339</v>
      </c>
      <c r="H220" s="58" t="s">
        <v>3340</v>
      </c>
      <c r="I220" s="104" t="s">
        <v>2873</v>
      </c>
      <c r="J220" s="68" t="s">
        <v>1217</v>
      </c>
      <c r="K220" s="65"/>
      <c r="L220" s="65"/>
      <c r="M220" s="65"/>
      <c r="N220" s="65"/>
      <c r="O220" s="65"/>
      <c r="P220" s="65">
        <v>39608.181818181816</v>
      </c>
      <c r="Q220" s="65">
        <v>39608.181818181816</v>
      </c>
      <c r="R220" s="65">
        <v>39608.181818181816</v>
      </c>
      <c r="S220" s="65">
        <v>39608.181818181816</v>
      </c>
      <c r="T220" s="65">
        <v>39608.181818181816</v>
      </c>
      <c r="U220" s="65"/>
      <c r="V220" s="65"/>
      <c r="W220" s="67">
        <f t="shared" si="4"/>
        <v>198040.90909090909</v>
      </c>
      <c r="X220" s="36"/>
      <c r="Z220" s="122"/>
      <c r="AB220" s="133" t="e" vm="1">
        <f>VLOOKUP($E220,'[1]Distr. Lateral Undergrounding'!$C$5:$D$815,2,FALSE)</f>
        <v>#VALUE!</v>
      </c>
    </row>
    <row r="221" spans="1:28" x14ac:dyDescent="0.2">
      <c r="A221" s="76"/>
      <c r="B221" s="24">
        <v>207</v>
      </c>
      <c r="C221" s="105" t="s">
        <v>3355</v>
      </c>
      <c r="D221" s="105" t="s">
        <v>3355</v>
      </c>
      <c r="E221" s="58" t="s">
        <v>3356</v>
      </c>
      <c r="F221" s="69" t="s">
        <v>3355</v>
      </c>
      <c r="G221" s="69" t="s">
        <v>3355</v>
      </c>
      <c r="H221" s="58" t="s">
        <v>3356</v>
      </c>
      <c r="I221" s="104" t="s">
        <v>2873</v>
      </c>
      <c r="J221" s="68" t="s">
        <v>1217</v>
      </c>
      <c r="K221" s="65"/>
      <c r="L221" s="65"/>
      <c r="M221" s="65"/>
      <c r="N221" s="65"/>
      <c r="O221" s="65"/>
      <c r="P221" s="65">
        <v>41627.045454545456</v>
      </c>
      <c r="Q221" s="65">
        <v>41627.045454545456</v>
      </c>
      <c r="R221" s="65">
        <v>41627.045454545456</v>
      </c>
      <c r="S221" s="65">
        <v>41627.045454545456</v>
      </c>
      <c r="T221" s="65">
        <v>41627.045454545456</v>
      </c>
      <c r="U221" s="65"/>
      <c r="V221" s="65"/>
      <c r="W221" s="67">
        <f t="shared" si="4"/>
        <v>208135.22727272729</v>
      </c>
      <c r="X221" s="36"/>
      <c r="Z221" s="122"/>
      <c r="AB221" s="133" t="e" vm="1">
        <f>VLOOKUP($E221,'[1]Distr. Lateral Undergrounding'!$C$5:$D$815,2,FALSE)</f>
        <v>#VALUE!</v>
      </c>
    </row>
    <row r="222" spans="1:28" x14ac:dyDescent="0.2">
      <c r="A222" s="76"/>
      <c r="B222" s="24">
        <v>208</v>
      </c>
      <c r="C222" s="105" t="s">
        <v>3315</v>
      </c>
      <c r="D222" s="105" t="s">
        <v>3315</v>
      </c>
      <c r="E222" s="58" t="s">
        <v>3316</v>
      </c>
      <c r="F222" s="69" t="s">
        <v>3315</v>
      </c>
      <c r="G222" s="69" t="s">
        <v>3315</v>
      </c>
      <c r="H222" s="58" t="s">
        <v>3316</v>
      </c>
      <c r="I222" s="104" t="s">
        <v>2873</v>
      </c>
      <c r="J222" s="68" t="s">
        <v>1217</v>
      </c>
      <c r="K222" s="65"/>
      <c r="L222" s="65"/>
      <c r="M222" s="65"/>
      <c r="N222" s="65"/>
      <c r="O222" s="65"/>
      <c r="P222" s="65">
        <v>14740.909090909092</v>
      </c>
      <c r="Q222" s="65">
        <v>14740.909090909092</v>
      </c>
      <c r="R222" s="65">
        <v>14740.909090909092</v>
      </c>
      <c r="S222" s="65">
        <v>14740.909090909092</v>
      </c>
      <c r="T222" s="65">
        <v>14740.909090909092</v>
      </c>
      <c r="U222" s="65"/>
      <c r="V222" s="65"/>
      <c r="W222" s="67">
        <f t="shared" si="4"/>
        <v>73704.545454545456</v>
      </c>
      <c r="X222" s="36"/>
      <c r="Z222" s="122"/>
      <c r="AB222" s="133" t="e" vm="1">
        <f>VLOOKUP($E222,'[1]Distr. Lateral Undergrounding'!$C$5:$D$815,2,FALSE)</f>
        <v>#VALUE!</v>
      </c>
    </row>
    <row r="223" spans="1:28" x14ac:dyDescent="0.2">
      <c r="A223" s="76"/>
      <c r="B223" s="24">
        <v>209</v>
      </c>
      <c r="C223" s="105" t="s">
        <v>3323</v>
      </c>
      <c r="D223" s="105" t="s">
        <v>3323</v>
      </c>
      <c r="E223" s="58" t="s">
        <v>3324</v>
      </c>
      <c r="F223" s="69" t="s">
        <v>3323</v>
      </c>
      <c r="G223" s="69" t="s">
        <v>3323</v>
      </c>
      <c r="H223" s="58" t="s">
        <v>3324</v>
      </c>
      <c r="I223" s="104" t="s">
        <v>2873</v>
      </c>
      <c r="J223" s="68" t="s">
        <v>1217</v>
      </c>
      <c r="K223" s="65"/>
      <c r="L223" s="65"/>
      <c r="M223" s="65"/>
      <c r="N223" s="65"/>
      <c r="O223" s="65"/>
      <c r="P223" s="65">
        <v>6825.681818181818</v>
      </c>
      <c r="Q223" s="65">
        <v>6825.681818181818</v>
      </c>
      <c r="R223" s="65">
        <v>6825.681818181818</v>
      </c>
      <c r="S223" s="65">
        <v>6825.681818181818</v>
      </c>
      <c r="T223" s="65">
        <v>6825.681818181818</v>
      </c>
      <c r="U223" s="65"/>
      <c r="V223" s="65"/>
      <c r="W223" s="67">
        <f t="shared" si="4"/>
        <v>34128.409090909088</v>
      </c>
      <c r="X223" s="36"/>
      <c r="Z223" s="122"/>
      <c r="AB223" s="133" t="e" vm="1">
        <f>VLOOKUP($E223,'[1]Distr. Lateral Undergrounding'!$C$5:$D$815,2,FALSE)</f>
        <v>#VALUE!</v>
      </c>
    </row>
    <row r="224" spans="1:28" x14ac:dyDescent="0.2">
      <c r="A224" s="76"/>
      <c r="B224" s="24">
        <v>210</v>
      </c>
      <c r="C224" s="105" t="s">
        <v>3309</v>
      </c>
      <c r="D224" s="105" t="s">
        <v>3309</v>
      </c>
      <c r="E224" s="58" t="s">
        <v>3310</v>
      </c>
      <c r="F224" s="69" t="s">
        <v>3309</v>
      </c>
      <c r="G224" s="69" t="s">
        <v>3309</v>
      </c>
      <c r="H224" s="58" t="s">
        <v>3310</v>
      </c>
      <c r="I224" s="104" t="s">
        <v>3044</v>
      </c>
      <c r="J224" s="68" t="s">
        <v>1217</v>
      </c>
      <c r="K224" s="65"/>
      <c r="L224" s="65"/>
      <c r="M224" s="65"/>
      <c r="N224" s="65"/>
      <c r="O224" s="65"/>
      <c r="P224" s="65"/>
      <c r="Q224" s="65"/>
      <c r="R224" s="65">
        <v>29898.409090909088</v>
      </c>
      <c r="S224" s="65">
        <v>29898.409090909088</v>
      </c>
      <c r="T224" s="65">
        <v>29898.409090909088</v>
      </c>
      <c r="U224" s="65">
        <v>29898.409090909088</v>
      </c>
      <c r="V224" s="65">
        <v>29898.409090909088</v>
      </c>
      <c r="W224" s="67">
        <f t="shared" si="4"/>
        <v>149492.04545454544</v>
      </c>
      <c r="X224" s="36"/>
      <c r="Z224" s="122"/>
      <c r="AB224" s="131" t="e" vm="1">
        <f>VLOOKUP($E224,'[1]Distr. Lateral Undergrounding'!$C$5:$D$815,2,FALSE)</f>
        <v>#VALUE!</v>
      </c>
    </row>
    <row r="225" spans="1:28" x14ac:dyDescent="0.2">
      <c r="A225" s="76"/>
      <c r="B225" s="24">
        <v>211</v>
      </c>
      <c r="C225" s="105" t="s">
        <v>3353</v>
      </c>
      <c r="D225" s="105" t="s">
        <v>3353</v>
      </c>
      <c r="E225" s="58" t="s">
        <v>3354</v>
      </c>
      <c r="F225" s="69" t="s">
        <v>3353</v>
      </c>
      <c r="G225" s="69" t="s">
        <v>3353</v>
      </c>
      <c r="H225" s="58" t="s">
        <v>3354</v>
      </c>
      <c r="I225" s="104" t="s">
        <v>3044</v>
      </c>
      <c r="J225" s="68" t="s">
        <v>1217</v>
      </c>
      <c r="K225" s="65"/>
      <c r="L225" s="65"/>
      <c r="M225" s="65"/>
      <c r="N225" s="65"/>
      <c r="O225" s="65"/>
      <c r="P225" s="65"/>
      <c r="Q225" s="65"/>
      <c r="R225" s="65">
        <v>38486.590909090897</v>
      </c>
      <c r="S225" s="65">
        <v>38486.590909090897</v>
      </c>
      <c r="T225" s="65">
        <v>38486.590909090897</v>
      </c>
      <c r="U225" s="65">
        <v>38486.590909090897</v>
      </c>
      <c r="V225" s="65">
        <v>38486.590909090897</v>
      </c>
      <c r="W225" s="67">
        <f t="shared" si="4"/>
        <v>192432.95454545447</v>
      </c>
      <c r="X225" s="36"/>
      <c r="Z225" s="122"/>
      <c r="AB225" s="133" t="e" vm="1">
        <f>VLOOKUP($E225,'[1]Distr. Lateral Undergrounding'!$C$5:$D$815,2,FALSE)</f>
        <v>#VALUE!</v>
      </c>
    </row>
    <row r="226" spans="1:28" x14ac:dyDescent="0.2">
      <c r="A226" s="76"/>
      <c r="B226" s="24">
        <v>212</v>
      </c>
      <c r="C226" s="105" t="s">
        <v>3357</v>
      </c>
      <c r="D226" s="105" t="s">
        <v>3357</v>
      </c>
      <c r="E226" s="58" t="s">
        <v>3358</v>
      </c>
      <c r="F226" s="69" t="s">
        <v>3357</v>
      </c>
      <c r="G226" s="69" t="s">
        <v>3357</v>
      </c>
      <c r="H226" s="58" t="s">
        <v>3358</v>
      </c>
      <c r="I226" s="104" t="s">
        <v>3044</v>
      </c>
      <c r="J226" s="68" t="s">
        <v>1217</v>
      </c>
      <c r="K226" s="65"/>
      <c r="L226" s="65"/>
      <c r="M226" s="65"/>
      <c r="N226" s="65"/>
      <c r="O226" s="65"/>
      <c r="P226" s="65"/>
      <c r="Q226" s="65"/>
      <c r="R226" s="65">
        <v>22239.545454545449</v>
      </c>
      <c r="S226" s="65">
        <v>22239.545454545449</v>
      </c>
      <c r="T226" s="65">
        <v>22239.545454545449</v>
      </c>
      <c r="U226" s="65">
        <v>22239.545454545449</v>
      </c>
      <c r="V226" s="65">
        <v>22239.545454545449</v>
      </c>
      <c r="W226" s="67">
        <f t="shared" si="4"/>
        <v>111197.72727272724</v>
      </c>
      <c r="X226" s="36"/>
      <c r="Z226" s="122"/>
      <c r="AB226" s="133" t="e" vm="1">
        <f>VLOOKUP($E226,'[1]Distr. Lateral Undergrounding'!$C$5:$D$815,2,FALSE)</f>
        <v>#VALUE!</v>
      </c>
    </row>
    <row r="227" spans="1:28" x14ac:dyDescent="0.2">
      <c r="A227" s="76"/>
      <c r="B227" s="24">
        <v>213</v>
      </c>
      <c r="C227" s="105" t="s">
        <v>3367</v>
      </c>
      <c r="D227" s="105" t="s">
        <v>3367</v>
      </c>
      <c r="E227" s="58" t="s">
        <v>3368</v>
      </c>
      <c r="F227" s="69" t="s">
        <v>3367</v>
      </c>
      <c r="G227" s="69" t="s">
        <v>3367</v>
      </c>
      <c r="H227" s="58" t="s">
        <v>3368</v>
      </c>
      <c r="I227" s="104" t="s">
        <v>3044</v>
      </c>
      <c r="J227" s="68" t="s">
        <v>1217</v>
      </c>
      <c r="K227" s="65"/>
      <c r="L227" s="65"/>
      <c r="M227" s="65"/>
      <c r="N227" s="65"/>
      <c r="O227" s="65"/>
      <c r="P227" s="65"/>
      <c r="Q227" s="65"/>
      <c r="R227" s="65">
        <v>12305.454545454546</v>
      </c>
      <c r="S227" s="65">
        <v>12305.454545454546</v>
      </c>
      <c r="T227" s="65">
        <v>12305.454545454546</v>
      </c>
      <c r="U227" s="65">
        <v>12305.454545454546</v>
      </c>
      <c r="V227" s="65">
        <v>12305.454545454546</v>
      </c>
      <c r="W227" s="67">
        <f t="shared" si="4"/>
        <v>61527.272727272728</v>
      </c>
      <c r="X227" s="36"/>
      <c r="Z227" s="122"/>
      <c r="AB227" s="133" t="e" vm="1">
        <f>VLOOKUP($E227,'[1]Distr. Lateral Undergrounding'!$C$5:$D$815,2,FALSE)</f>
        <v>#VALUE!</v>
      </c>
    </row>
    <row r="228" spans="1:28" x14ac:dyDescent="0.2">
      <c r="A228" s="76"/>
      <c r="B228" s="24">
        <v>214</v>
      </c>
      <c r="C228" s="105" t="s">
        <v>3433</v>
      </c>
      <c r="D228" s="105" t="s">
        <v>3433</v>
      </c>
      <c r="E228" s="58" t="s">
        <v>3434</v>
      </c>
      <c r="F228" s="69" t="s">
        <v>3433</v>
      </c>
      <c r="G228" s="69" t="s">
        <v>3433</v>
      </c>
      <c r="H228" s="58" t="s">
        <v>3434</v>
      </c>
      <c r="I228" s="104" t="s">
        <v>3044</v>
      </c>
      <c r="J228" s="68" t="s">
        <v>1217</v>
      </c>
      <c r="K228" s="65"/>
      <c r="L228" s="65"/>
      <c r="M228" s="65"/>
      <c r="N228" s="65"/>
      <c r="O228" s="65"/>
      <c r="P228" s="65"/>
      <c r="Q228" s="65"/>
      <c r="R228" s="65">
        <v>9998.1818181818144</v>
      </c>
      <c r="S228" s="65">
        <v>9998.1818181818144</v>
      </c>
      <c r="T228" s="65">
        <v>9998.1818181818144</v>
      </c>
      <c r="U228" s="65">
        <v>9998.1818181818144</v>
      </c>
      <c r="V228" s="65">
        <v>9998.1818181818144</v>
      </c>
      <c r="W228" s="67">
        <f t="shared" si="4"/>
        <v>49990.909090909074</v>
      </c>
      <c r="X228" s="36"/>
      <c r="Z228" s="122"/>
      <c r="AB228" s="133" t="e" vm="1">
        <f>VLOOKUP($E228,'[1]Distr. Lateral Undergrounding'!$C$5:$D$815,2,FALSE)</f>
        <v>#VALUE!</v>
      </c>
    </row>
    <row r="229" spans="1:28" x14ac:dyDescent="0.2">
      <c r="A229" s="76"/>
      <c r="B229" s="24">
        <v>215</v>
      </c>
      <c r="C229" s="105" t="s">
        <v>3333</v>
      </c>
      <c r="D229" s="105" t="s">
        <v>3333</v>
      </c>
      <c r="E229" s="58" t="s">
        <v>3334</v>
      </c>
      <c r="F229" s="69" t="s">
        <v>3333</v>
      </c>
      <c r="G229" s="69" t="s">
        <v>3333</v>
      </c>
      <c r="H229" s="58" t="s">
        <v>3334</v>
      </c>
      <c r="I229" s="104" t="s">
        <v>3044</v>
      </c>
      <c r="J229" s="68" t="s">
        <v>1217</v>
      </c>
      <c r="K229" s="65"/>
      <c r="L229" s="65"/>
      <c r="M229" s="65"/>
      <c r="N229" s="65"/>
      <c r="O229" s="65"/>
      <c r="P229" s="65"/>
      <c r="Q229" s="65"/>
      <c r="R229" s="65">
        <v>32237.727272727283</v>
      </c>
      <c r="S229" s="65">
        <v>32237.727272727283</v>
      </c>
      <c r="T229" s="65">
        <v>32237.727272727283</v>
      </c>
      <c r="U229" s="65">
        <v>32237.727272727283</v>
      </c>
      <c r="V229" s="65">
        <v>32237.727272727283</v>
      </c>
      <c r="W229" s="67">
        <f t="shared" si="4"/>
        <v>161188.63636363641</v>
      </c>
      <c r="X229" s="36"/>
      <c r="Z229" s="122"/>
      <c r="AB229" s="133" t="e" vm="1">
        <f>VLOOKUP($E229,'[1]Distr. Lateral Undergrounding'!$C$5:$D$815,2,FALSE)</f>
        <v>#VALUE!</v>
      </c>
    </row>
    <row r="230" spans="1:28" x14ac:dyDescent="0.2">
      <c r="A230" s="76"/>
      <c r="B230" s="24">
        <v>216</v>
      </c>
      <c r="C230" s="105" t="s">
        <v>3325</v>
      </c>
      <c r="D230" s="105" t="s">
        <v>3325</v>
      </c>
      <c r="E230" s="58" t="s">
        <v>3326</v>
      </c>
      <c r="F230" s="69" t="s">
        <v>3325</v>
      </c>
      <c r="G230" s="69" t="s">
        <v>3325</v>
      </c>
      <c r="H230" s="58" t="s">
        <v>3326</v>
      </c>
      <c r="I230" s="104" t="s">
        <v>3044</v>
      </c>
      <c r="J230" s="68" t="s">
        <v>1217</v>
      </c>
      <c r="K230" s="65"/>
      <c r="L230" s="65"/>
      <c r="M230" s="65"/>
      <c r="N230" s="65"/>
      <c r="O230" s="65"/>
      <c r="P230" s="65"/>
      <c r="Q230" s="65"/>
      <c r="R230" s="65"/>
      <c r="S230" s="65">
        <v>0</v>
      </c>
      <c r="T230" s="65">
        <v>0</v>
      </c>
      <c r="U230" s="65">
        <v>50000</v>
      </c>
      <c r="V230" s="65">
        <v>24986</v>
      </c>
      <c r="W230" s="67">
        <f t="shared" si="4"/>
        <v>74986</v>
      </c>
      <c r="X230" s="36"/>
      <c r="Z230" s="122"/>
      <c r="AB230" s="133" t="e" vm="1">
        <f>VLOOKUP($E230,'[1]Distr. Lateral Undergrounding'!$C$5:$D$815,2,FALSE)</f>
        <v>#VALUE!</v>
      </c>
    </row>
    <row r="231" spans="1:28" x14ac:dyDescent="0.2">
      <c r="A231" s="76"/>
      <c r="B231" s="24">
        <v>217</v>
      </c>
      <c r="C231" s="105" t="s">
        <v>3399</v>
      </c>
      <c r="D231" s="105" t="s">
        <v>3399</v>
      </c>
      <c r="E231" s="58" t="s">
        <v>3400</v>
      </c>
      <c r="F231" s="69" t="s">
        <v>3399</v>
      </c>
      <c r="G231" s="69" t="s">
        <v>3399</v>
      </c>
      <c r="H231" s="58" t="s">
        <v>3400</v>
      </c>
      <c r="I231" s="104" t="s">
        <v>3044</v>
      </c>
      <c r="J231" s="68" t="s">
        <v>1217</v>
      </c>
      <c r="K231" s="65"/>
      <c r="L231" s="65"/>
      <c r="M231" s="65"/>
      <c r="N231" s="65"/>
      <c r="O231" s="65"/>
      <c r="P231" s="65"/>
      <c r="Q231" s="65"/>
      <c r="R231" s="65"/>
      <c r="S231" s="65">
        <v>0</v>
      </c>
      <c r="T231" s="65">
        <v>0</v>
      </c>
      <c r="U231" s="65">
        <v>50632</v>
      </c>
      <c r="V231" s="65">
        <v>50632</v>
      </c>
      <c r="W231" s="67">
        <f t="shared" si="4"/>
        <v>101264</v>
      </c>
      <c r="X231" s="36"/>
      <c r="Z231" s="122"/>
      <c r="AB231" s="133" t="e" vm="1">
        <f>VLOOKUP($E231,'[1]Distr. Lateral Undergrounding'!$C$5:$D$815,2,FALSE)</f>
        <v>#VALUE!</v>
      </c>
    </row>
    <row r="232" spans="1:28" x14ac:dyDescent="0.2">
      <c r="A232" s="76"/>
      <c r="B232" s="24">
        <v>218</v>
      </c>
      <c r="C232" s="105" t="s">
        <v>3343</v>
      </c>
      <c r="D232" s="105" t="s">
        <v>3343</v>
      </c>
      <c r="E232" s="58" t="s">
        <v>3344</v>
      </c>
      <c r="F232" s="69" t="s">
        <v>3343</v>
      </c>
      <c r="G232" s="69" t="s">
        <v>3343</v>
      </c>
      <c r="H232" s="58" t="s">
        <v>3344</v>
      </c>
      <c r="I232" s="104" t="s">
        <v>3044</v>
      </c>
      <c r="J232" s="68" t="s">
        <v>1217</v>
      </c>
      <c r="K232" s="65"/>
      <c r="L232" s="65"/>
      <c r="M232" s="65"/>
      <c r="N232" s="65"/>
      <c r="O232" s="65"/>
      <c r="P232" s="65"/>
      <c r="Q232" s="65"/>
      <c r="R232" s="65"/>
      <c r="S232" s="65">
        <v>0</v>
      </c>
      <c r="T232" s="65">
        <v>0</v>
      </c>
      <c r="U232" s="65">
        <v>100000</v>
      </c>
      <c r="V232" s="65">
        <v>27220</v>
      </c>
      <c r="W232" s="67">
        <f t="shared" si="4"/>
        <v>127220</v>
      </c>
      <c r="X232" s="36"/>
      <c r="Z232" s="122"/>
      <c r="AB232" s="133" t="e" vm="1">
        <f>VLOOKUP($E232,'[1]Distr. Lateral Undergrounding'!$C$5:$D$815,2,FALSE)</f>
        <v>#VALUE!</v>
      </c>
    </row>
    <row r="233" spans="1:28" x14ac:dyDescent="0.2">
      <c r="A233" s="76"/>
      <c r="B233" s="24">
        <v>219</v>
      </c>
      <c r="C233" s="105" t="s">
        <v>3713</v>
      </c>
      <c r="D233" s="105" t="s">
        <v>3713</v>
      </c>
      <c r="E233" s="58" t="s">
        <v>3715</v>
      </c>
      <c r="F233" s="69" t="s">
        <v>3713</v>
      </c>
      <c r="G233" s="69" t="s">
        <v>3713</v>
      </c>
      <c r="H233" s="58" t="s">
        <v>3715</v>
      </c>
      <c r="I233" s="104" t="s">
        <v>2979</v>
      </c>
      <c r="J233" s="68" t="s">
        <v>1217</v>
      </c>
      <c r="K233" s="65">
        <v>64055.30299370001</v>
      </c>
      <c r="L233" s="65">
        <v>64055.30299370001</v>
      </c>
      <c r="M233" s="65">
        <v>64055.30299370001</v>
      </c>
      <c r="N233" s="65">
        <v>64055.30299370001</v>
      </c>
      <c r="O233" s="65">
        <v>64055.30299370001</v>
      </c>
      <c r="P233" s="65"/>
      <c r="Q233" s="65"/>
      <c r="R233" s="65"/>
      <c r="S233" s="65"/>
      <c r="T233" s="65"/>
      <c r="U233" s="65"/>
      <c r="V233" s="65"/>
      <c r="W233" s="67">
        <f t="shared" si="4"/>
        <v>320276.51496850007</v>
      </c>
      <c r="X233" s="36"/>
      <c r="Z233" s="122"/>
      <c r="AB233" s="133" t="e" vm="1">
        <f>VLOOKUP($E233,'[1]Distr. Lateral Undergrounding'!$C$5:$D$815,2,FALSE)</f>
        <v>#VALUE!</v>
      </c>
    </row>
    <row r="234" spans="1:28" x14ac:dyDescent="0.2">
      <c r="A234" s="76"/>
      <c r="B234" s="24">
        <v>220</v>
      </c>
      <c r="C234" s="105" t="s">
        <v>3716</v>
      </c>
      <c r="D234" s="105" t="s">
        <v>3716</v>
      </c>
      <c r="E234" s="58" t="s">
        <v>3717</v>
      </c>
      <c r="F234" s="69" t="s">
        <v>3716</v>
      </c>
      <c r="G234" s="69" t="s">
        <v>3716</v>
      </c>
      <c r="H234" s="58" t="s">
        <v>3717</v>
      </c>
      <c r="I234" s="104" t="s">
        <v>2979</v>
      </c>
      <c r="J234" s="68" t="s">
        <v>1217</v>
      </c>
      <c r="K234" s="65">
        <v>94437.954491490003</v>
      </c>
      <c r="L234" s="65">
        <v>94437.954491490003</v>
      </c>
      <c r="M234" s="65">
        <v>94437.954491490003</v>
      </c>
      <c r="N234" s="65">
        <v>94437.954491490003</v>
      </c>
      <c r="O234" s="65">
        <v>94437.954491490003</v>
      </c>
      <c r="P234" s="65"/>
      <c r="Q234" s="65"/>
      <c r="R234" s="65"/>
      <c r="S234" s="65"/>
      <c r="T234" s="65"/>
      <c r="U234" s="65"/>
      <c r="V234" s="65"/>
      <c r="W234" s="67">
        <f t="shared" si="4"/>
        <v>472189.77245745005</v>
      </c>
      <c r="X234" s="36"/>
      <c r="Z234" s="122"/>
      <c r="AB234" s="133" t="e" vm="1">
        <f>VLOOKUP($E234,'[1]Distr. Lateral Undergrounding'!$C$5:$D$815,2,FALSE)</f>
        <v>#VALUE!</v>
      </c>
    </row>
    <row r="235" spans="1:28" x14ac:dyDescent="0.2">
      <c r="A235" s="76"/>
      <c r="B235" s="24">
        <v>221</v>
      </c>
      <c r="C235" s="105" t="s">
        <v>3718</v>
      </c>
      <c r="D235" s="105" t="s">
        <v>3718</v>
      </c>
      <c r="E235" s="58" t="s">
        <v>3719</v>
      </c>
      <c r="F235" s="69" t="s">
        <v>3718</v>
      </c>
      <c r="G235" s="69" t="s">
        <v>3718</v>
      </c>
      <c r="H235" s="58" t="s">
        <v>3719</v>
      </c>
      <c r="I235" s="104" t="s">
        <v>2979</v>
      </c>
      <c r="J235" s="68" t="s">
        <v>1217</v>
      </c>
      <c r="K235" s="65">
        <v>35242.878767740003</v>
      </c>
      <c r="L235" s="65">
        <v>35242.878767740003</v>
      </c>
      <c r="M235" s="65">
        <v>35242.878767740003</v>
      </c>
      <c r="N235" s="65">
        <v>35242.878767740003</v>
      </c>
      <c r="O235" s="65">
        <v>35242.878767740003</v>
      </c>
      <c r="P235" s="65"/>
      <c r="Q235" s="65"/>
      <c r="R235" s="65"/>
      <c r="S235" s="65"/>
      <c r="T235" s="65"/>
      <c r="U235" s="65"/>
      <c r="V235" s="65"/>
      <c r="W235" s="67">
        <f t="shared" si="4"/>
        <v>176214.39383870002</v>
      </c>
      <c r="X235" s="36"/>
      <c r="Z235" s="122"/>
      <c r="AB235" s="133" t="e" vm="1">
        <f>VLOOKUP($E235,'[1]Distr. Lateral Undergrounding'!$C$5:$D$815,2,FALSE)</f>
        <v>#VALUE!</v>
      </c>
    </row>
    <row r="236" spans="1:28" x14ac:dyDescent="0.2">
      <c r="A236" s="76"/>
      <c r="B236" s="24">
        <v>222</v>
      </c>
      <c r="C236" s="105" t="s">
        <v>3720</v>
      </c>
      <c r="D236" s="105" t="s">
        <v>3720</v>
      </c>
      <c r="E236" s="58" t="s">
        <v>3721</v>
      </c>
      <c r="F236" s="69" t="s">
        <v>3720</v>
      </c>
      <c r="G236" s="69" t="s">
        <v>3720</v>
      </c>
      <c r="H236" s="58" t="s">
        <v>3721</v>
      </c>
      <c r="I236" s="104" t="s">
        <v>2979</v>
      </c>
      <c r="J236" s="68" t="s">
        <v>1217</v>
      </c>
      <c r="K236" s="65">
        <v>7714.0530303030291</v>
      </c>
      <c r="L236" s="65">
        <v>7714.0530303030291</v>
      </c>
      <c r="M236" s="65">
        <v>7714.0530303030291</v>
      </c>
      <c r="N236" s="65">
        <v>7714.0530303030291</v>
      </c>
      <c r="O236" s="65">
        <v>7714.0530303030291</v>
      </c>
      <c r="P236" s="65"/>
      <c r="Q236" s="65"/>
      <c r="R236" s="65"/>
      <c r="S236" s="65"/>
      <c r="T236" s="65"/>
      <c r="U236" s="65"/>
      <c r="V236" s="65"/>
      <c r="W236" s="67">
        <f t="shared" si="4"/>
        <v>38570.265151515145</v>
      </c>
      <c r="X236" s="36"/>
      <c r="Z236" s="122"/>
      <c r="AB236" s="133" t="e" vm="1">
        <f>VLOOKUP($E236,'[1]Distr. Lateral Undergrounding'!$C$5:$D$815,2,FALSE)</f>
        <v>#VALUE!</v>
      </c>
    </row>
    <row r="237" spans="1:28" x14ac:dyDescent="0.2">
      <c r="A237" s="76"/>
      <c r="B237" s="24">
        <v>223</v>
      </c>
      <c r="C237" s="105" t="s">
        <v>3722</v>
      </c>
      <c r="D237" s="105" t="s">
        <v>3722</v>
      </c>
      <c r="E237" s="58" t="s">
        <v>3723</v>
      </c>
      <c r="F237" s="69" t="s">
        <v>3722</v>
      </c>
      <c r="G237" s="69" t="s">
        <v>3722</v>
      </c>
      <c r="H237" s="58" t="s">
        <v>3723</v>
      </c>
      <c r="I237" s="104" t="s">
        <v>2979</v>
      </c>
      <c r="J237" s="68" t="s">
        <v>1217</v>
      </c>
      <c r="K237" s="65">
        <v>97339.551712054177</v>
      </c>
      <c r="L237" s="65">
        <v>97339.551712054177</v>
      </c>
      <c r="M237" s="65">
        <v>97339.551712054177</v>
      </c>
      <c r="N237" s="65">
        <v>97339.551712054177</v>
      </c>
      <c r="O237" s="65">
        <v>97339.551712054177</v>
      </c>
      <c r="P237" s="65">
        <v>97339.551712054177</v>
      </c>
      <c r="Q237" s="65"/>
      <c r="R237" s="65"/>
      <c r="S237" s="65"/>
      <c r="T237" s="65"/>
      <c r="U237" s="65"/>
      <c r="V237" s="65"/>
      <c r="W237" s="67">
        <f t="shared" si="4"/>
        <v>584037.31027232506</v>
      </c>
      <c r="X237" s="36"/>
      <c r="Z237" s="122"/>
      <c r="AB237" s="133" t="e" vm="1">
        <f>VLOOKUP($E237,'[1]Distr. Lateral Undergrounding'!$C$5:$D$815,2,FALSE)</f>
        <v>#VALUE!</v>
      </c>
    </row>
    <row r="238" spans="1:28" x14ac:dyDescent="0.2">
      <c r="A238" s="76"/>
      <c r="B238" s="24">
        <v>224</v>
      </c>
      <c r="C238" s="105" t="s">
        <v>3724</v>
      </c>
      <c r="D238" s="105" t="s">
        <v>3724</v>
      </c>
      <c r="E238" s="58" t="s">
        <v>3725</v>
      </c>
      <c r="F238" s="69" t="s">
        <v>3724</v>
      </c>
      <c r="G238" s="69" t="s">
        <v>3724</v>
      </c>
      <c r="H238" s="58" t="s">
        <v>3725</v>
      </c>
      <c r="I238" s="104" t="s">
        <v>2979</v>
      </c>
      <c r="J238" s="68" t="s">
        <v>1217</v>
      </c>
      <c r="K238" s="65">
        <v>37760.227272727265</v>
      </c>
      <c r="L238" s="65">
        <v>37760.227272727265</v>
      </c>
      <c r="M238" s="65">
        <v>37760.227272727265</v>
      </c>
      <c r="N238" s="65">
        <v>37760.227272727265</v>
      </c>
      <c r="O238" s="65">
        <v>37760.227272727265</v>
      </c>
      <c r="P238" s="65"/>
      <c r="Q238" s="65"/>
      <c r="R238" s="65"/>
      <c r="S238" s="65"/>
      <c r="T238" s="65"/>
      <c r="U238" s="65"/>
      <c r="V238" s="65"/>
      <c r="W238" s="67">
        <f t="shared" si="4"/>
        <v>188801.13636363632</v>
      </c>
      <c r="X238" s="36"/>
      <c r="Z238" s="122"/>
      <c r="AB238" s="133" t="e" vm="1">
        <f>VLOOKUP($E238,'[1]Distr. Lateral Undergrounding'!$C$5:$D$815,2,FALSE)</f>
        <v>#VALUE!</v>
      </c>
    </row>
    <row r="239" spans="1:28" x14ac:dyDescent="0.2">
      <c r="A239" s="76"/>
      <c r="B239" s="24">
        <v>225</v>
      </c>
      <c r="C239" s="105" t="s">
        <v>3726</v>
      </c>
      <c r="D239" s="105" t="s">
        <v>3726</v>
      </c>
      <c r="E239" s="58" t="s">
        <v>3727</v>
      </c>
      <c r="F239" s="69" t="s">
        <v>3726</v>
      </c>
      <c r="G239" s="69" t="s">
        <v>3726</v>
      </c>
      <c r="H239" s="58" t="s">
        <v>3727</v>
      </c>
      <c r="I239" s="104" t="s">
        <v>2979</v>
      </c>
      <c r="J239" s="68" t="s">
        <v>1217</v>
      </c>
      <c r="K239" s="65">
        <v>11901.325757575758</v>
      </c>
      <c r="L239" s="65">
        <v>11901.325757575758</v>
      </c>
      <c r="M239" s="65">
        <v>11901.325757575758</v>
      </c>
      <c r="N239" s="65">
        <v>11901.325757575758</v>
      </c>
      <c r="O239" s="65"/>
      <c r="P239" s="65"/>
      <c r="Q239" s="65"/>
      <c r="R239" s="65"/>
      <c r="S239" s="65"/>
      <c r="T239" s="65"/>
      <c r="U239" s="65"/>
      <c r="V239" s="65"/>
      <c r="W239" s="67">
        <f t="shared" si="4"/>
        <v>47605.303030303032</v>
      </c>
      <c r="X239" s="36"/>
      <c r="Z239" s="122"/>
      <c r="AB239" s="133" t="e" vm="1">
        <f>VLOOKUP($E239,'[1]Distr. Lateral Undergrounding'!$C$5:$D$815,2,FALSE)</f>
        <v>#VALUE!</v>
      </c>
    </row>
    <row r="240" spans="1:28" x14ac:dyDescent="0.2">
      <c r="A240" s="76"/>
      <c r="B240" s="24">
        <v>226</v>
      </c>
      <c r="C240" s="105" t="s">
        <v>3728</v>
      </c>
      <c r="D240" s="105" t="s">
        <v>3728</v>
      </c>
      <c r="E240" s="58" t="s">
        <v>3729</v>
      </c>
      <c r="F240" s="69" t="s">
        <v>3728</v>
      </c>
      <c r="G240" s="69" t="s">
        <v>3728</v>
      </c>
      <c r="H240" s="58" t="s">
        <v>3729</v>
      </c>
      <c r="I240" s="104" t="s">
        <v>2979</v>
      </c>
      <c r="J240" s="68" t="s">
        <v>1217</v>
      </c>
      <c r="K240" s="65"/>
      <c r="L240" s="65"/>
      <c r="M240" s="65"/>
      <c r="N240" s="65"/>
      <c r="O240" s="65"/>
      <c r="P240" s="65">
        <v>47117.203255904169</v>
      </c>
      <c r="Q240" s="65">
        <v>47117.203255904169</v>
      </c>
      <c r="R240" s="65">
        <v>47117.203255904169</v>
      </c>
      <c r="S240" s="65">
        <v>47117.203255904169</v>
      </c>
      <c r="T240" s="65">
        <v>47117.203255904169</v>
      </c>
      <c r="U240" s="65">
        <v>47117.203255904169</v>
      </c>
      <c r="V240" s="65"/>
      <c r="W240" s="67">
        <f t="shared" si="4"/>
        <v>282703.21953542501</v>
      </c>
      <c r="X240" s="36"/>
      <c r="Z240" s="122"/>
      <c r="AB240" s="133" t="e" vm="1">
        <f>VLOOKUP($E240,'[1]Distr. Lateral Undergrounding'!$C$5:$D$815,2,FALSE)</f>
        <v>#VALUE!</v>
      </c>
    </row>
    <row r="241" spans="1:28" x14ac:dyDescent="0.2">
      <c r="A241" s="76"/>
      <c r="B241" s="24">
        <v>227</v>
      </c>
      <c r="C241" s="105" t="s">
        <v>3730</v>
      </c>
      <c r="D241" s="105" t="s">
        <v>3730</v>
      </c>
      <c r="E241" s="58" t="s">
        <v>3731</v>
      </c>
      <c r="F241" s="69" t="s">
        <v>3730</v>
      </c>
      <c r="G241" s="69" t="s">
        <v>3730</v>
      </c>
      <c r="H241" s="58" t="s">
        <v>3731</v>
      </c>
      <c r="I241" s="104" t="s">
        <v>2979</v>
      </c>
      <c r="J241" s="68" t="s">
        <v>1217</v>
      </c>
      <c r="K241" s="65"/>
      <c r="L241" s="65"/>
      <c r="M241" s="65"/>
      <c r="N241" s="65"/>
      <c r="O241" s="65"/>
      <c r="P241" s="65">
        <v>11506.691919191917</v>
      </c>
      <c r="Q241" s="65">
        <v>11506.691919191917</v>
      </c>
      <c r="R241" s="65">
        <v>11506.691919191917</v>
      </c>
      <c r="S241" s="65">
        <v>11506.691919191917</v>
      </c>
      <c r="T241" s="65">
        <v>11506.691919191917</v>
      </c>
      <c r="U241" s="65">
        <v>11506.691919191917</v>
      </c>
      <c r="V241" s="65"/>
      <c r="W241" s="67">
        <f t="shared" si="4"/>
        <v>69040.151515151505</v>
      </c>
      <c r="X241" s="36"/>
      <c r="Z241" s="122"/>
      <c r="AB241" s="133" t="e" vm="1">
        <f>VLOOKUP($E241,'[1]Distr. Lateral Undergrounding'!$C$5:$D$815,2,FALSE)</f>
        <v>#VALUE!</v>
      </c>
    </row>
    <row r="242" spans="1:28" x14ac:dyDescent="0.2">
      <c r="A242" s="76"/>
      <c r="B242" s="24">
        <v>228</v>
      </c>
      <c r="C242" s="105" t="s">
        <v>3732</v>
      </c>
      <c r="D242" s="105" t="s">
        <v>3732</v>
      </c>
      <c r="E242" s="58" t="s">
        <v>3733</v>
      </c>
      <c r="F242" s="69" t="s">
        <v>3732</v>
      </c>
      <c r="G242" s="69" t="s">
        <v>3732</v>
      </c>
      <c r="H242" s="58" t="s">
        <v>3733</v>
      </c>
      <c r="I242" s="104" t="s">
        <v>2979</v>
      </c>
      <c r="J242" s="68" t="s">
        <v>1217</v>
      </c>
      <c r="K242" s="65"/>
      <c r="L242" s="65"/>
      <c r="M242" s="65"/>
      <c r="N242" s="65"/>
      <c r="O242" s="65"/>
      <c r="P242" s="65"/>
      <c r="Q242" s="65">
        <v>131267.67669266666</v>
      </c>
      <c r="R242" s="65">
        <v>131267.67669266666</v>
      </c>
      <c r="S242" s="65">
        <v>131267.67669266666</v>
      </c>
      <c r="T242" s="65">
        <v>131267.67669266666</v>
      </c>
      <c r="U242" s="65">
        <v>131267.67669266666</v>
      </c>
      <c r="V242" s="65">
        <v>131267.67669266666</v>
      </c>
      <c r="W242" s="67">
        <f t="shared" si="4"/>
        <v>787606.06015600008</v>
      </c>
      <c r="X242" s="36"/>
      <c r="Z242" s="122"/>
      <c r="AB242" s="133" t="e" vm="1">
        <f>VLOOKUP($E242,'[1]Distr. Lateral Undergrounding'!$C$5:$D$815,2,FALSE)</f>
        <v>#VALUE!</v>
      </c>
    </row>
    <row r="243" spans="1:28" x14ac:dyDescent="0.2">
      <c r="A243" s="76"/>
      <c r="B243" s="24">
        <v>229</v>
      </c>
      <c r="C243" s="105" t="s">
        <v>3734</v>
      </c>
      <c r="D243" s="105" t="s">
        <v>3734</v>
      </c>
      <c r="E243" s="58" t="s">
        <v>3735</v>
      </c>
      <c r="F243" s="69" t="s">
        <v>3734</v>
      </c>
      <c r="G243" s="69" t="s">
        <v>3734</v>
      </c>
      <c r="H243" s="58" t="s">
        <v>3735</v>
      </c>
      <c r="I243" s="104" t="s">
        <v>2979</v>
      </c>
      <c r="J243" s="68" t="s">
        <v>1217</v>
      </c>
      <c r="K243" s="65"/>
      <c r="L243" s="65"/>
      <c r="M243" s="65"/>
      <c r="N243" s="65"/>
      <c r="O243" s="65"/>
      <c r="P243" s="65">
        <v>24031.123723641653</v>
      </c>
      <c r="Q243" s="65">
        <v>24031.123723641653</v>
      </c>
      <c r="R243" s="65">
        <v>24031.123723641653</v>
      </c>
      <c r="S243" s="65">
        <v>24031.123723641653</v>
      </c>
      <c r="T243" s="65">
        <v>24031.123723641653</v>
      </c>
      <c r="U243" s="65">
        <v>24031.123723641653</v>
      </c>
      <c r="V243" s="65"/>
      <c r="W243" s="67">
        <f t="shared" si="4"/>
        <v>144186.74234184992</v>
      </c>
      <c r="X243" s="36"/>
      <c r="Z243" s="122"/>
      <c r="AB243" s="133" t="e" vm="1">
        <f>VLOOKUP($E243,'[1]Distr. Lateral Undergrounding'!$C$5:$D$815,2,FALSE)</f>
        <v>#VALUE!</v>
      </c>
    </row>
    <row r="244" spans="1:28" x14ac:dyDescent="0.2">
      <c r="A244" s="76"/>
      <c r="B244" s="24">
        <v>230</v>
      </c>
      <c r="C244" s="105" t="s">
        <v>3736</v>
      </c>
      <c r="D244" s="105" t="s">
        <v>3736</v>
      </c>
      <c r="E244" s="58" t="s">
        <v>3737</v>
      </c>
      <c r="F244" s="69" t="s">
        <v>3736</v>
      </c>
      <c r="G244" s="69" t="s">
        <v>3736</v>
      </c>
      <c r="H244" s="58" t="s">
        <v>3737</v>
      </c>
      <c r="I244" s="104" t="s">
        <v>2971</v>
      </c>
      <c r="J244" s="68" t="s">
        <v>1217</v>
      </c>
      <c r="K244" s="65"/>
      <c r="L244" s="65"/>
      <c r="M244" s="65"/>
      <c r="N244" s="65"/>
      <c r="O244" s="65"/>
      <c r="P244" s="65">
        <v>21299.842159545835</v>
      </c>
      <c r="Q244" s="65">
        <v>21299.842159545835</v>
      </c>
      <c r="R244" s="65">
        <v>21299.842159545835</v>
      </c>
      <c r="S244" s="65">
        <v>21299.842159545835</v>
      </c>
      <c r="T244" s="65">
        <v>21299.842159545835</v>
      </c>
      <c r="U244" s="65">
        <v>21299.842159545835</v>
      </c>
      <c r="V244" s="65"/>
      <c r="W244" s="67">
        <f t="shared" si="4"/>
        <v>127799.05295727501</v>
      </c>
      <c r="X244" s="36"/>
      <c r="Z244" s="122"/>
      <c r="AB244" s="133" t="e" vm="1">
        <f>VLOOKUP($E244,'[1]Distr. Lateral Undergrounding'!$C$5:$D$815,2,FALSE)</f>
        <v>#VALUE!</v>
      </c>
    </row>
    <row r="245" spans="1:28" x14ac:dyDescent="0.2">
      <c r="A245" s="76"/>
      <c r="B245" s="24">
        <v>231</v>
      </c>
      <c r="C245" s="105" t="s">
        <v>3738</v>
      </c>
      <c r="D245" s="105" t="s">
        <v>3738</v>
      </c>
      <c r="E245" s="58" t="s">
        <v>3739</v>
      </c>
      <c r="F245" s="69" t="s">
        <v>3738</v>
      </c>
      <c r="G245" s="69" t="s">
        <v>3738</v>
      </c>
      <c r="H245" s="58" t="s">
        <v>3739</v>
      </c>
      <c r="I245" s="104" t="s">
        <v>2971</v>
      </c>
      <c r="J245" s="68" t="s">
        <v>1217</v>
      </c>
      <c r="K245" s="65"/>
      <c r="L245" s="65"/>
      <c r="M245" s="65"/>
      <c r="N245" s="65"/>
      <c r="O245" s="65"/>
      <c r="P245" s="65"/>
      <c r="Q245" s="65">
        <v>95937.563076491657</v>
      </c>
      <c r="R245" s="65">
        <v>95937.563076491657</v>
      </c>
      <c r="S245" s="65">
        <v>95937.563076491657</v>
      </c>
      <c r="T245" s="65">
        <v>95937.563076491657</v>
      </c>
      <c r="U245" s="65">
        <v>95937.563076491657</v>
      </c>
      <c r="V245" s="65">
        <v>95937.563076491657</v>
      </c>
      <c r="W245" s="67">
        <f t="shared" si="4"/>
        <v>575625.37845894997</v>
      </c>
      <c r="X245" s="36"/>
      <c r="Z245" s="122"/>
      <c r="AB245" s="133" t="e" vm="1">
        <f>VLOOKUP($E245,'[1]Distr. Lateral Undergrounding'!$C$5:$D$815,2,FALSE)</f>
        <v>#VALUE!</v>
      </c>
    </row>
    <row r="246" spans="1:28" x14ac:dyDescent="0.2">
      <c r="A246" s="76"/>
      <c r="B246" s="24">
        <v>232</v>
      </c>
      <c r="C246" s="105" t="s">
        <v>3740</v>
      </c>
      <c r="D246" s="105" t="s">
        <v>3740</v>
      </c>
      <c r="E246" s="58" t="s">
        <v>3741</v>
      </c>
      <c r="F246" s="69" t="s">
        <v>3740</v>
      </c>
      <c r="G246" s="69" t="s">
        <v>3740</v>
      </c>
      <c r="H246" s="58" t="s">
        <v>3741</v>
      </c>
      <c r="I246" s="104" t="s">
        <v>2971</v>
      </c>
      <c r="J246" s="68" t="s">
        <v>1217</v>
      </c>
      <c r="K246" s="65"/>
      <c r="L246" s="65"/>
      <c r="M246" s="65"/>
      <c r="N246" s="65"/>
      <c r="O246" s="65"/>
      <c r="P246" s="65">
        <v>37936.773968220812</v>
      </c>
      <c r="Q246" s="65">
        <v>37936.773968220812</v>
      </c>
      <c r="R246" s="65">
        <v>37936.773968220812</v>
      </c>
      <c r="S246" s="65">
        <v>37936.773968220812</v>
      </c>
      <c r="T246" s="65">
        <v>37936.773968220812</v>
      </c>
      <c r="U246" s="65">
        <v>37936.773968220812</v>
      </c>
      <c r="V246" s="65"/>
      <c r="W246" s="67">
        <f t="shared" si="4"/>
        <v>227620.64380932486</v>
      </c>
      <c r="X246" s="36"/>
      <c r="Z246" s="122"/>
      <c r="AB246" s="133" t="e" vm="1">
        <f>VLOOKUP($E246,'[1]Distr. Lateral Undergrounding'!$C$5:$D$815,2,FALSE)</f>
        <v>#VALUE!</v>
      </c>
    </row>
    <row r="247" spans="1:28" x14ac:dyDescent="0.2">
      <c r="A247" s="76"/>
      <c r="B247" s="24">
        <v>233</v>
      </c>
      <c r="C247" s="105" t="s">
        <v>3742</v>
      </c>
      <c r="D247" s="105" t="s">
        <v>3742</v>
      </c>
      <c r="E247" s="58" t="s">
        <v>3743</v>
      </c>
      <c r="F247" s="69" t="s">
        <v>3742</v>
      </c>
      <c r="G247" s="69" t="s">
        <v>3742</v>
      </c>
      <c r="H247" s="58" t="s">
        <v>3743</v>
      </c>
      <c r="I247" s="104" t="s">
        <v>2971</v>
      </c>
      <c r="J247" s="68" t="s">
        <v>1217</v>
      </c>
      <c r="K247" s="65"/>
      <c r="L247" s="65"/>
      <c r="M247" s="65"/>
      <c r="N247" s="65"/>
      <c r="O247" s="65"/>
      <c r="P247" s="65"/>
      <c r="Q247" s="65">
        <v>47096.433053895831</v>
      </c>
      <c r="R247" s="65">
        <v>47096.433053895831</v>
      </c>
      <c r="S247" s="65">
        <v>47096.433053895831</v>
      </c>
      <c r="T247" s="65">
        <v>47096.433053895831</v>
      </c>
      <c r="U247" s="65">
        <v>47096.433053895831</v>
      </c>
      <c r="V247" s="65">
        <v>47096.433053895831</v>
      </c>
      <c r="W247" s="67">
        <f t="shared" si="4"/>
        <v>282578.59832337499</v>
      </c>
      <c r="X247" s="36"/>
      <c r="Z247" s="122"/>
      <c r="AB247" s="133" t="e" vm="1">
        <f>VLOOKUP($E247,'[1]Distr. Lateral Undergrounding'!$C$5:$D$815,2,FALSE)</f>
        <v>#VALUE!</v>
      </c>
    </row>
    <row r="248" spans="1:28" x14ac:dyDescent="0.2">
      <c r="A248" s="76"/>
      <c r="B248" s="24">
        <v>234</v>
      </c>
      <c r="C248" s="105" t="s">
        <v>3744</v>
      </c>
      <c r="D248" s="105" t="s">
        <v>3744</v>
      </c>
      <c r="E248" s="58" t="s">
        <v>3745</v>
      </c>
      <c r="F248" s="69" t="s">
        <v>3744</v>
      </c>
      <c r="G248" s="69" t="s">
        <v>3744</v>
      </c>
      <c r="H248" s="58" t="s">
        <v>3745</v>
      </c>
      <c r="I248" s="104" t="s">
        <v>2971</v>
      </c>
      <c r="J248" s="68" t="s">
        <v>1217</v>
      </c>
      <c r="K248" s="65"/>
      <c r="L248" s="65"/>
      <c r="M248" s="65"/>
      <c r="N248" s="65"/>
      <c r="O248" s="65"/>
      <c r="P248" s="65"/>
      <c r="Q248" s="65">
        <v>24083.049228662498</v>
      </c>
      <c r="R248" s="65">
        <v>24083.049228662498</v>
      </c>
      <c r="S248" s="65">
        <v>24083.049228662498</v>
      </c>
      <c r="T248" s="65">
        <v>24083.049228662498</v>
      </c>
      <c r="U248" s="65">
        <v>24083.049228662498</v>
      </c>
      <c r="V248" s="65">
        <v>24083.049228662498</v>
      </c>
      <c r="W248" s="67">
        <f t="shared" si="4"/>
        <v>144498.29537197499</v>
      </c>
      <c r="X248" s="36"/>
      <c r="Z248" s="122"/>
      <c r="AB248" s="133" t="e" vm="1">
        <f>VLOOKUP($E248,'[1]Distr. Lateral Undergrounding'!$C$5:$D$815,2,FALSE)</f>
        <v>#VALUE!</v>
      </c>
    </row>
    <row r="249" spans="1:28" x14ac:dyDescent="0.2">
      <c r="A249" s="76"/>
      <c r="B249" s="24">
        <v>235</v>
      </c>
      <c r="C249" s="105" t="s">
        <v>3746</v>
      </c>
      <c r="D249" s="105" t="s">
        <v>3746</v>
      </c>
      <c r="E249" s="58" t="s">
        <v>3747</v>
      </c>
      <c r="F249" s="69" t="s">
        <v>3746</v>
      </c>
      <c r="G249" s="69" t="s">
        <v>3746</v>
      </c>
      <c r="H249" s="58" t="s">
        <v>3747</v>
      </c>
      <c r="I249" s="104" t="s">
        <v>2971</v>
      </c>
      <c r="J249" s="68" t="s">
        <v>1217</v>
      </c>
      <c r="K249" s="65"/>
      <c r="L249" s="65"/>
      <c r="M249" s="65"/>
      <c r="N249" s="65"/>
      <c r="O249" s="65"/>
      <c r="P249" s="65">
        <v>25910.827005395837</v>
      </c>
      <c r="Q249" s="65">
        <v>25910.827005395837</v>
      </c>
      <c r="R249" s="65">
        <v>25910.827005395837</v>
      </c>
      <c r="S249" s="65">
        <v>25910.827005395837</v>
      </c>
      <c r="T249" s="65">
        <v>25910.827005395837</v>
      </c>
      <c r="U249" s="65">
        <v>25910.827005395837</v>
      </c>
      <c r="V249" s="65"/>
      <c r="W249" s="67">
        <f t="shared" si="4"/>
        <v>155464.96203237501</v>
      </c>
      <c r="X249" s="36"/>
      <c r="Z249" s="122"/>
      <c r="AB249" s="133" t="e" vm="1">
        <f>VLOOKUP($E249,'[1]Distr. Lateral Undergrounding'!$C$5:$D$815,2,FALSE)</f>
        <v>#VALUE!</v>
      </c>
    </row>
    <row r="250" spans="1:28" x14ac:dyDescent="0.2">
      <c r="A250" s="76"/>
      <c r="B250" s="24">
        <v>236</v>
      </c>
      <c r="C250" s="105" t="s">
        <v>3748</v>
      </c>
      <c r="D250" s="105" t="s">
        <v>3748</v>
      </c>
      <c r="E250" s="58" t="s">
        <v>3749</v>
      </c>
      <c r="F250" s="69" t="s">
        <v>3748</v>
      </c>
      <c r="G250" s="69" t="s">
        <v>3748</v>
      </c>
      <c r="H250" s="58" t="s">
        <v>3749</v>
      </c>
      <c r="I250" s="104" t="s">
        <v>2971</v>
      </c>
      <c r="J250" s="68" t="s">
        <v>1217</v>
      </c>
      <c r="K250" s="65">
        <v>63577.58834750831</v>
      </c>
      <c r="L250" s="65">
        <v>63577.58834750831</v>
      </c>
      <c r="M250" s="65">
        <v>63577.58834750831</v>
      </c>
      <c r="N250" s="65">
        <v>63577.58834750831</v>
      </c>
      <c r="O250" s="65">
        <v>63577.58834750831</v>
      </c>
      <c r="P250" s="65">
        <v>63577.58834750831</v>
      </c>
      <c r="Q250" s="65"/>
      <c r="R250" s="65"/>
      <c r="S250" s="65"/>
      <c r="T250" s="65"/>
      <c r="U250" s="65"/>
      <c r="V250" s="65"/>
      <c r="W250" s="67">
        <f t="shared" si="4"/>
        <v>381465.53008504992</v>
      </c>
      <c r="X250" s="36"/>
      <c r="Z250" s="122"/>
      <c r="AB250" s="133" t="e" vm="1">
        <f>VLOOKUP($E250,'[1]Distr. Lateral Undergrounding'!$C$5:$D$815,2,FALSE)</f>
        <v>#VALUE!</v>
      </c>
    </row>
    <row r="251" spans="1:28" x14ac:dyDescent="0.2">
      <c r="A251" s="76"/>
      <c r="B251" s="24">
        <v>237</v>
      </c>
      <c r="C251" s="105" t="s">
        <v>3750</v>
      </c>
      <c r="D251" s="105" t="s">
        <v>3750</v>
      </c>
      <c r="E251" s="58" t="s">
        <v>3751</v>
      </c>
      <c r="F251" s="69" t="s">
        <v>3750</v>
      </c>
      <c r="G251" s="69" t="s">
        <v>3750</v>
      </c>
      <c r="H251" s="58" t="s">
        <v>3751</v>
      </c>
      <c r="I251" s="104" t="s">
        <v>2971</v>
      </c>
      <c r="J251" s="68" t="s">
        <v>1217</v>
      </c>
      <c r="K251" s="65">
        <v>66537.342133695827</v>
      </c>
      <c r="L251" s="65">
        <v>66537.342133695827</v>
      </c>
      <c r="M251" s="65">
        <v>66537.342133695827</v>
      </c>
      <c r="N251" s="65">
        <v>66537.342133695827</v>
      </c>
      <c r="O251" s="65">
        <v>66537.342133695827</v>
      </c>
      <c r="P251" s="65">
        <v>66537.342133695827</v>
      </c>
      <c r="Q251" s="65"/>
      <c r="R251" s="65"/>
      <c r="S251" s="65"/>
      <c r="T251" s="65"/>
      <c r="U251" s="65"/>
      <c r="V251" s="65"/>
      <c r="W251" s="67">
        <f t="shared" si="4"/>
        <v>399224.05280217499</v>
      </c>
      <c r="X251" s="36"/>
      <c r="Z251" s="122"/>
      <c r="AB251" s="133" t="e" vm="1">
        <f>VLOOKUP($E251,'[1]Distr. Lateral Undergrounding'!$C$5:$D$815,2,FALSE)</f>
        <v>#VALUE!</v>
      </c>
    </row>
    <row r="252" spans="1:28" x14ac:dyDescent="0.2">
      <c r="A252" s="76"/>
      <c r="B252" s="24">
        <v>238</v>
      </c>
      <c r="C252" s="105" t="s">
        <v>3752</v>
      </c>
      <c r="D252" s="105" t="s">
        <v>3752</v>
      </c>
      <c r="E252" s="58" t="s">
        <v>3753</v>
      </c>
      <c r="F252" s="69" t="s">
        <v>3752</v>
      </c>
      <c r="G252" s="69" t="s">
        <v>3752</v>
      </c>
      <c r="H252" s="58" t="s">
        <v>3753</v>
      </c>
      <c r="I252" s="104" t="s">
        <v>2971</v>
      </c>
      <c r="J252" s="68" t="s">
        <v>1217</v>
      </c>
      <c r="K252" s="65"/>
      <c r="L252" s="65"/>
      <c r="M252" s="65"/>
      <c r="N252" s="65"/>
      <c r="O252" s="65"/>
      <c r="P252" s="65"/>
      <c r="Q252" s="65">
        <v>70379.829505237489</v>
      </c>
      <c r="R252" s="65">
        <v>70379.829505237489</v>
      </c>
      <c r="S252" s="65">
        <v>70379.829505237489</v>
      </c>
      <c r="T252" s="65">
        <v>70379.829505237489</v>
      </c>
      <c r="U252" s="65">
        <v>70379.829505237489</v>
      </c>
      <c r="V252" s="65">
        <v>70379.829505237489</v>
      </c>
      <c r="W252" s="67">
        <f t="shared" si="4"/>
        <v>422278.97703142499</v>
      </c>
      <c r="X252" s="36"/>
      <c r="Z252" s="122"/>
      <c r="AB252" s="133" t="e" vm="1">
        <f>VLOOKUP($E252,'[1]Distr. Lateral Undergrounding'!$C$5:$D$815,2,FALSE)</f>
        <v>#VALUE!</v>
      </c>
    </row>
    <row r="253" spans="1:28" x14ac:dyDescent="0.2">
      <c r="A253" s="76"/>
      <c r="B253" s="24">
        <v>239</v>
      </c>
      <c r="C253" s="105" t="s">
        <v>3754</v>
      </c>
      <c r="D253" s="105" t="s">
        <v>3754</v>
      </c>
      <c r="E253" s="58" t="s">
        <v>3755</v>
      </c>
      <c r="F253" s="69" t="s">
        <v>3754</v>
      </c>
      <c r="G253" s="69" t="s">
        <v>3754</v>
      </c>
      <c r="H253" s="58" t="s">
        <v>3755</v>
      </c>
      <c r="I253" s="104" t="s">
        <v>2971</v>
      </c>
      <c r="J253" s="68" t="s">
        <v>1217</v>
      </c>
      <c r="K253" s="65"/>
      <c r="L253" s="65"/>
      <c r="M253" s="65"/>
      <c r="N253" s="65"/>
      <c r="O253" s="65">
        <v>108311.41092295625</v>
      </c>
      <c r="P253" s="65">
        <v>108311.41092295625</v>
      </c>
      <c r="Q253" s="65">
        <v>108311.41092295625</v>
      </c>
      <c r="R253" s="65">
        <v>108311.41092295625</v>
      </c>
      <c r="S253" s="65">
        <v>108311.41092295625</v>
      </c>
      <c r="T253" s="65">
        <v>108311.41092295625</v>
      </c>
      <c r="U253" s="65">
        <v>108311.41092295625</v>
      </c>
      <c r="V253" s="65">
        <v>108311.41092295625</v>
      </c>
      <c r="W253" s="67">
        <f t="shared" si="4"/>
        <v>866491.28738364973</v>
      </c>
      <c r="X253" s="36"/>
      <c r="Z253" s="122"/>
      <c r="AB253" s="133" t="e" vm="1">
        <f>VLOOKUP($E253,'[1]Distr. Lateral Undergrounding'!$C$5:$D$815,2,FALSE)</f>
        <v>#VALUE!</v>
      </c>
    </row>
    <row r="254" spans="1:28" x14ac:dyDescent="0.2">
      <c r="A254" s="76"/>
      <c r="B254" s="24">
        <v>240</v>
      </c>
      <c r="C254" s="105" t="s">
        <v>3756</v>
      </c>
      <c r="D254" s="105" t="s">
        <v>3756</v>
      </c>
      <c r="E254" s="58" t="s">
        <v>3757</v>
      </c>
      <c r="F254" s="69" t="s">
        <v>3756</v>
      </c>
      <c r="G254" s="69" t="s">
        <v>3756</v>
      </c>
      <c r="H254" s="58" t="s">
        <v>3757</v>
      </c>
      <c r="I254" s="104" t="s">
        <v>2971</v>
      </c>
      <c r="J254" s="68" t="s">
        <v>1217</v>
      </c>
      <c r="K254" s="65">
        <v>113862.24740968336</v>
      </c>
      <c r="L254" s="65">
        <v>113862.24740968336</v>
      </c>
      <c r="M254" s="65">
        <v>113862.24740968336</v>
      </c>
      <c r="N254" s="65">
        <v>113862.24740968336</v>
      </c>
      <c r="O254" s="65">
        <v>113862.24740968336</v>
      </c>
      <c r="P254" s="65">
        <v>113862.24740968336</v>
      </c>
      <c r="Q254" s="65"/>
      <c r="R254" s="65"/>
      <c r="S254" s="65"/>
      <c r="T254" s="65"/>
      <c r="U254" s="65"/>
      <c r="V254" s="65"/>
      <c r="W254" s="67">
        <f t="shared" si="4"/>
        <v>683173.48445810028</v>
      </c>
      <c r="X254" s="36"/>
      <c r="Z254" s="122"/>
      <c r="AB254" s="133" t="e" vm="1">
        <f>VLOOKUP($E254,'[1]Distr. Lateral Undergrounding'!$C$5:$D$815,2,FALSE)</f>
        <v>#VALUE!</v>
      </c>
    </row>
    <row r="255" spans="1:28" x14ac:dyDescent="0.2">
      <c r="A255" s="76"/>
      <c r="B255" s="24">
        <v>241</v>
      </c>
      <c r="C255" s="105" t="s">
        <v>3758</v>
      </c>
      <c r="D255" s="105" t="s">
        <v>3758</v>
      </c>
      <c r="E255" s="58" t="s">
        <v>3759</v>
      </c>
      <c r="F255" s="69" t="s">
        <v>3758</v>
      </c>
      <c r="G255" s="69" t="s">
        <v>3758</v>
      </c>
      <c r="H255" s="58" t="s">
        <v>3759</v>
      </c>
      <c r="I255" s="104" t="s">
        <v>2971</v>
      </c>
      <c r="J255" s="68" t="s">
        <v>1217</v>
      </c>
      <c r="K255" s="65">
        <v>104027.55675873748</v>
      </c>
      <c r="L255" s="65">
        <v>104027.55675873748</v>
      </c>
      <c r="M255" s="65">
        <v>104027.55675873748</v>
      </c>
      <c r="N255" s="65">
        <v>104027.55675873748</v>
      </c>
      <c r="O255" s="65">
        <v>104027.55675873748</v>
      </c>
      <c r="P255" s="65">
        <v>104027.55675873748</v>
      </c>
      <c r="Q255" s="65"/>
      <c r="R255" s="65"/>
      <c r="S255" s="65"/>
      <c r="T255" s="65"/>
      <c r="U255" s="65"/>
      <c r="V255" s="65"/>
      <c r="W255" s="67">
        <f t="shared" si="4"/>
        <v>624165.3405524249</v>
      </c>
      <c r="X255" s="36"/>
      <c r="Z255" s="122"/>
      <c r="AB255" s="131" t="e" vm="1">
        <f>VLOOKUP($E255,'[1]Distr. Lateral Undergrounding'!$C$5:$D$815,2,FALSE)</f>
        <v>#VALUE!</v>
      </c>
    </row>
    <row r="256" spans="1:28" x14ac:dyDescent="0.2">
      <c r="A256" s="76"/>
      <c r="B256" s="24">
        <v>242</v>
      </c>
      <c r="C256" s="105" t="s">
        <v>3760</v>
      </c>
      <c r="D256" s="105" t="s">
        <v>3760</v>
      </c>
      <c r="E256" s="58" t="s">
        <v>3761</v>
      </c>
      <c r="F256" s="69" t="s">
        <v>3760</v>
      </c>
      <c r="G256" s="69" t="s">
        <v>3760</v>
      </c>
      <c r="H256" s="58" t="s">
        <v>3761</v>
      </c>
      <c r="I256" s="104" t="s">
        <v>2971</v>
      </c>
      <c r="J256" s="68" t="s">
        <v>1217</v>
      </c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>
        <v>50347</v>
      </c>
      <c r="W256" s="67">
        <f t="shared" si="4"/>
        <v>50347</v>
      </c>
      <c r="X256" s="36"/>
      <c r="Z256" s="122"/>
      <c r="AB256" s="133" t="e" vm="1">
        <f>VLOOKUP($E256,'[1]Distr. Lateral Undergrounding'!$C$5:$D$815,2,FALSE)</f>
        <v>#VALUE!</v>
      </c>
    </row>
    <row r="257" spans="1:28" x14ac:dyDescent="0.2">
      <c r="A257" s="76"/>
      <c r="B257" s="24">
        <v>243</v>
      </c>
      <c r="C257" s="105" t="s">
        <v>335</v>
      </c>
      <c r="D257" s="105" t="s">
        <v>1466</v>
      </c>
      <c r="E257" s="58" t="s">
        <v>368</v>
      </c>
      <c r="F257" s="69" t="s">
        <v>335</v>
      </c>
      <c r="G257" s="69" t="s">
        <v>1466</v>
      </c>
      <c r="H257" s="58" t="s">
        <v>368</v>
      </c>
      <c r="I257" s="104" t="s">
        <v>2995</v>
      </c>
      <c r="J257" s="68" t="s">
        <v>1217</v>
      </c>
      <c r="K257" s="65">
        <v>200000</v>
      </c>
      <c r="L257" s="65">
        <v>200000</v>
      </c>
      <c r="M257" s="65">
        <v>200000</v>
      </c>
      <c r="N257" s="65">
        <v>200000</v>
      </c>
      <c r="O257" s="65">
        <v>200000</v>
      </c>
      <c r="P257" s="65"/>
      <c r="Q257" s="65"/>
      <c r="R257" s="65"/>
      <c r="S257" s="65"/>
      <c r="T257" s="65"/>
      <c r="U257" s="65"/>
      <c r="V257" s="65"/>
      <c r="W257" s="67">
        <f t="shared" si="4"/>
        <v>1000000</v>
      </c>
      <c r="X257" s="36"/>
      <c r="Z257" s="122"/>
      <c r="AB257" s="133" t="str">
        <f>VLOOKUP($E257,'[1]Distr. Lateral Undergrounding'!$C$5:$D$815,2,FALSE)</f>
        <v>PRE-09361.84</v>
      </c>
    </row>
    <row r="258" spans="1:28" x14ac:dyDescent="0.2">
      <c r="A258" s="76"/>
      <c r="B258" s="24">
        <v>244</v>
      </c>
      <c r="C258" s="105" t="s">
        <v>383</v>
      </c>
      <c r="D258" s="105" t="s">
        <v>1474</v>
      </c>
      <c r="E258" s="58" t="s">
        <v>384</v>
      </c>
      <c r="F258" s="69" t="s">
        <v>383</v>
      </c>
      <c r="G258" s="69" t="s">
        <v>1474</v>
      </c>
      <c r="H258" s="58" t="s">
        <v>384</v>
      </c>
      <c r="I258" s="104" t="s">
        <v>2964</v>
      </c>
      <c r="J258" s="68" t="s">
        <v>1217</v>
      </c>
      <c r="K258" s="65">
        <v>256250</v>
      </c>
      <c r="L258" s="65">
        <v>256250</v>
      </c>
      <c r="M258" s="65">
        <v>256250</v>
      </c>
      <c r="N258" s="65">
        <v>256250</v>
      </c>
      <c r="O258" s="65">
        <v>256250</v>
      </c>
      <c r="P258" s="65">
        <v>256250</v>
      </c>
      <c r="Q258" s="65">
        <v>256250</v>
      </c>
      <c r="R258" s="65">
        <v>256250</v>
      </c>
      <c r="S258" s="65"/>
      <c r="T258" s="65"/>
      <c r="U258" s="65"/>
      <c r="V258" s="65"/>
      <c r="W258" s="67">
        <f t="shared" si="4"/>
        <v>2050000</v>
      </c>
      <c r="X258" s="36"/>
      <c r="Z258" s="122"/>
      <c r="AB258" s="133" t="str">
        <f>VLOOKUP($E258,'[1]Distr. Lateral Undergrounding'!$C$5:$D$815,2,FALSE)</f>
        <v>PRE-09361.92</v>
      </c>
    </row>
    <row r="259" spans="1:28" x14ac:dyDescent="0.2">
      <c r="A259" s="76"/>
      <c r="B259" s="24">
        <v>245</v>
      </c>
      <c r="C259" s="105" t="s">
        <v>452</v>
      </c>
      <c r="D259" s="105" t="s">
        <v>1504</v>
      </c>
      <c r="E259" s="58" t="s">
        <v>453</v>
      </c>
      <c r="F259" s="69" t="s">
        <v>452</v>
      </c>
      <c r="G259" s="69" t="s">
        <v>1504</v>
      </c>
      <c r="H259" s="58" t="s">
        <v>453</v>
      </c>
      <c r="I259" s="104" t="s">
        <v>2995</v>
      </c>
      <c r="J259" s="68" t="s">
        <v>1217</v>
      </c>
      <c r="K259" s="65">
        <v>117500</v>
      </c>
      <c r="L259" s="65">
        <v>117500</v>
      </c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7">
        <f t="shared" si="4"/>
        <v>235000</v>
      </c>
      <c r="X259" s="36"/>
      <c r="Z259" s="122"/>
      <c r="AB259" s="133" t="str">
        <f>VLOOKUP($E259,'[1]Distr. Lateral Undergrounding'!$C$5:$D$815,2,FALSE)</f>
        <v>PRE-09361.360</v>
      </c>
    </row>
    <row r="260" spans="1:28" x14ac:dyDescent="0.2">
      <c r="A260" s="76"/>
      <c r="B260" s="24">
        <v>246</v>
      </c>
      <c r="C260" s="105" t="s">
        <v>458</v>
      </c>
      <c r="D260" s="105" t="s">
        <v>1506</v>
      </c>
      <c r="E260" s="58" t="s">
        <v>459</v>
      </c>
      <c r="F260" s="69" t="s">
        <v>458</v>
      </c>
      <c r="G260" s="69" t="s">
        <v>1506</v>
      </c>
      <c r="H260" s="58" t="s">
        <v>459</v>
      </c>
      <c r="I260" s="104" t="s">
        <v>2874</v>
      </c>
      <c r="J260" s="68" t="s">
        <v>1217</v>
      </c>
      <c r="K260" s="65">
        <v>198750</v>
      </c>
      <c r="L260" s="65">
        <v>198750</v>
      </c>
      <c r="M260" s="65">
        <v>198750</v>
      </c>
      <c r="N260" s="65"/>
      <c r="O260" s="65"/>
      <c r="P260" s="65"/>
      <c r="Q260" s="65"/>
      <c r="R260" s="65"/>
      <c r="S260" s="65"/>
      <c r="T260" s="65"/>
      <c r="U260" s="65"/>
      <c r="V260" s="65"/>
      <c r="W260" s="67">
        <f t="shared" si="4"/>
        <v>596250</v>
      </c>
      <c r="X260" s="36"/>
      <c r="Z260" s="122"/>
      <c r="AB260" s="133" t="str">
        <f>VLOOKUP($E260,'[1]Distr. Lateral Undergrounding'!$C$5:$D$815,2,FALSE)</f>
        <v>PRE-09361.362</v>
      </c>
    </row>
    <row r="261" spans="1:28" x14ac:dyDescent="0.2">
      <c r="A261" s="76"/>
      <c r="B261" s="24">
        <v>247</v>
      </c>
      <c r="C261" s="105" t="s">
        <v>525</v>
      </c>
      <c r="D261" s="105" t="s">
        <v>1532</v>
      </c>
      <c r="E261" s="58" t="s">
        <v>526</v>
      </c>
      <c r="F261" s="69" t="s">
        <v>525</v>
      </c>
      <c r="G261" s="69" t="s">
        <v>1532</v>
      </c>
      <c r="H261" s="58" t="s">
        <v>526</v>
      </c>
      <c r="I261" s="104" t="s">
        <v>2995</v>
      </c>
      <c r="J261" s="68" t="s">
        <v>1217</v>
      </c>
      <c r="K261" s="65">
        <v>190000</v>
      </c>
      <c r="L261" s="65">
        <v>190000</v>
      </c>
      <c r="M261" s="65">
        <v>190000</v>
      </c>
      <c r="N261" s="65">
        <v>190000</v>
      </c>
      <c r="O261" s="65">
        <v>190000</v>
      </c>
      <c r="P261" s="65"/>
      <c r="Q261" s="65"/>
      <c r="R261" s="65"/>
      <c r="S261" s="65"/>
      <c r="T261" s="65"/>
      <c r="U261" s="65"/>
      <c r="V261" s="65"/>
      <c r="W261" s="67">
        <f t="shared" si="4"/>
        <v>950000</v>
      </c>
      <c r="X261" s="36"/>
      <c r="Z261" s="122"/>
      <c r="AB261" s="133" t="str">
        <f>VLOOKUP($E261,'[1]Distr. Lateral Undergrounding'!$C$5:$D$815,2,FALSE)</f>
        <v>PRE-09361.387</v>
      </c>
    </row>
    <row r="262" spans="1:28" x14ac:dyDescent="0.2">
      <c r="A262" s="76"/>
      <c r="B262" s="24">
        <v>248</v>
      </c>
      <c r="C262" s="105" t="s">
        <v>531</v>
      </c>
      <c r="D262" s="105" t="s">
        <v>1535</v>
      </c>
      <c r="E262" s="58" t="s">
        <v>532</v>
      </c>
      <c r="F262" s="69" t="s">
        <v>531</v>
      </c>
      <c r="G262" s="69" t="s">
        <v>1535</v>
      </c>
      <c r="H262" s="58" t="s">
        <v>532</v>
      </c>
      <c r="I262" s="104" t="s">
        <v>2995</v>
      </c>
      <c r="J262" s="68" t="s">
        <v>1217</v>
      </c>
      <c r="K262" s="65"/>
      <c r="L262" s="65">
        <v>247000</v>
      </c>
      <c r="M262" s="65">
        <v>247000</v>
      </c>
      <c r="N262" s="65">
        <v>247000</v>
      </c>
      <c r="O262" s="65"/>
      <c r="P262" s="65"/>
      <c r="Q262" s="65"/>
      <c r="R262" s="65"/>
      <c r="S262" s="65"/>
      <c r="T262" s="65"/>
      <c r="U262" s="65"/>
      <c r="V262" s="65"/>
      <c r="W262" s="67">
        <f t="shared" si="4"/>
        <v>741000</v>
      </c>
      <c r="X262" s="36"/>
      <c r="Z262" s="122"/>
      <c r="AB262" s="133" t="str">
        <f>VLOOKUP($E262,'[1]Distr. Lateral Undergrounding'!$C$5:$D$815,2,FALSE)</f>
        <v>PRE-09361.390</v>
      </c>
    </row>
    <row r="263" spans="1:28" x14ac:dyDescent="0.2">
      <c r="A263" s="76"/>
      <c r="B263" s="24">
        <v>249</v>
      </c>
      <c r="C263" s="105" t="s">
        <v>535</v>
      </c>
      <c r="D263" s="105" t="s">
        <v>1537</v>
      </c>
      <c r="E263" s="58" t="s">
        <v>536</v>
      </c>
      <c r="F263" s="69" t="s">
        <v>535</v>
      </c>
      <c r="G263" s="69" t="s">
        <v>1537</v>
      </c>
      <c r="H263" s="58" t="s">
        <v>536</v>
      </c>
      <c r="I263" s="104" t="s">
        <v>2956</v>
      </c>
      <c r="J263" s="68" t="s">
        <v>1217</v>
      </c>
      <c r="K263" s="65">
        <v>121000</v>
      </c>
      <c r="L263" s="65">
        <v>121000</v>
      </c>
      <c r="M263" s="65">
        <v>121000</v>
      </c>
      <c r="N263" s="65"/>
      <c r="O263" s="65"/>
      <c r="P263" s="65"/>
      <c r="Q263" s="65"/>
      <c r="R263" s="65"/>
      <c r="S263" s="65"/>
      <c r="T263" s="65"/>
      <c r="U263" s="65"/>
      <c r="V263" s="65"/>
      <c r="W263" s="67">
        <f t="shared" si="4"/>
        <v>363000</v>
      </c>
      <c r="X263" s="36"/>
      <c r="Z263" s="122"/>
      <c r="AB263" s="133" t="str">
        <f>VLOOKUP($E263,'[1]Distr. Lateral Undergrounding'!$C$5:$D$815,2,FALSE)</f>
        <v>PRE-09361.392</v>
      </c>
    </row>
    <row r="264" spans="1:28" x14ac:dyDescent="0.2">
      <c r="A264" s="76"/>
      <c r="B264" s="24">
        <v>250</v>
      </c>
      <c r="C264" s="105" t="s">
        <v>434</v>
      </c>
      <c r="D264" s="105" t="s">
        <v>1542</v>
      </c>
      <c r="E264" s="58" t="s">
        <v>546</v>
      </c>
      <c r="F264" s="69" t="s">
        <v>434</v>
      </c>
      <c r="G264" s="69" t="s">
        <v>1542</v>
      </c>
      <c r="H264" s="58" t="s">
        <v>546</v>
      </c>
      <c r="I264" s="104" t="s">
        <v>2874</v>
      </c>
      <c r="J264" s="68" t="s">
        <v>1217</v>
      </c>
      <c r="K264" s="65">
        <v>222000</v>
      </c>
      <c r="L264" s="65">
        <v>222000</v>
      </c>
      <c r="M264" s="65">
        <v>222000</v>
      </c>
      <c r="N264" s="65"/>
      <c r="O264" s="65"/>
      <c r="P264" s="65"/>
      <c r="Q264" s="65"/>
      <c r="R264" s="65"/>
      <c r="S264" s="65"/>
      <c r="T264" s="65"/>
      <c r="U264" s="65"/>
      <c r="V264" s="65"/>
      <c r="W264" s="67">
        <f t="shared" si="4"/>
        <v>666000</v>
      </c>
      <c r="X264" s="36"/>
      <c r="Z264" s="122"/>
      <c r="AB264" s="133" t="str">
        <f>VLOOKUP($E264,'[1]Distr. Lateral Undergrounding'!$C$5:$D$815,2,FALSE)</f>
        <v>PRE-09361.480</v>
      </c>
    </row>
    <row r="265" spans="1:28" x14ac:dyDescent="0.2">
      <c r="A265" s="76"/>
      <c r="B265" s="24">
        <v>251</v>
      </c>
      <c r="C265" s="105" t="s">
        <v>495</v>
      </c>
      <c r="D265" s="105" t="s">
        <v>1531</v>
      </c>
      <c r="E265" s="58" t="s">
        <v>524</v>
      </c>
      <c r="F265" s="69" t="s">
        <v>495</v>
      </c>
      <c r="G265" s="69" t="s">
        <v>1531</v>
      </c>
      <c r="H265" s="58" t="s">
        <v>524</v>
      </c>
      <c r="I265" s="104" t="s">
        <v>2871</v>
      </c>
      <c r="J265" s="68" t="s">
        <v>1217</v>
      </c>
      <c r="K265" s="65"/>
      <c r="L265" s="65"/>
      <c r="M265" s="65"/>
      <c r="N265" s="65">
        <v>200000</v>
      </c>
      <c r="O265" s="65">
        <v>200000</v>
      </c>
      <c r="P265" s="65">
        <v>100000</v>
      </c>
      <c r="Q265" s="65"/>
      <c r="R265" s="65"/>
      <c r="S265" s="65"/>
      <c r="T265" s="65"/>
      <c r="U265" s="65"/>
      <c r="V265" s="65"/>
      <c r="W265" s="67">
        <f t="shared" si="4"/>
        <v>500000</v>
      </c>
      <c r="X265" s="36"/>
      <c r="Z265" s="122"/>
      <c r="AB265" s="133" t="str">
        <f>VLOOKUP($E265,'[1]Distr. Lateral Undergrounding'!$C$5:$D$815,2,FALSE)</f>
        <v>LUG - TBD228.1</v>
      </c>
    </row>
    <row r="266" spans="1:28" x14ac:dyDescent="0.2">
      <c r="A266" s="76"/>
      <c r="B266" s="24">
        <v>252</v>
      </c>
      <c r="C266" s="105" t="s">
        <v>509</v>
      </c>
      <c r="D266" s="105" t="s">
        <v>1526</v>
      </c>
      <c r="E266" s="58" t="s">
        <v>510</v>
      </c>
      <c r="F266" s="69" t="s">
        <v>509</v>
      </c>
      <c r="G266" s="69" t="s">
        <v>1526</v>
      </c>
      <c r="H266" s="58" t="s">
        <v>510</v>
      </c>
      <c r="I266" s="104" t="s">
        <v>2970</v>
      </c>
      <c r="J266" s="68" t="s">
        <v>1217</v>
      </c>
      <c r="K266" s="65"/>
      <c r="L266" s="65"/>
      <c r="M266" s="65"/>
      <c r="N266" s="65">
        <v>115000</v>
      </c>
      <c r="O266" s="65"/>
      <c r="P266" s="65"/>
      <c r="Q266" s="65"/>
      <c r="R266" s="65"/>
      <c r="S266" s="65"/>
      <c r="T266" s="65"/>
      <c r="U266" s="65"/>
      <c r="V266" s="65"/>
      <c r="W266" s="67">
        <f t="shared" si="4"/>
        <v>115000</v>
      </c>
      <c r="X266" s="36"/>
      <c r="Z266" s="122"/>
      <c r="AB266" s="133" t="str">
        <f>VLOOKUP($E266,'[1]Distr. Lateral Undergrounding'!$C$5:$D$815,2,FALSE)</f>
        <v>PRE-09361.382</v>
      </c>
    </row>
    <row r="267" spans="1:28" x14ac:dyDescent="0.2">
      <c r="A267" s="76"/>
      <c r="B267" s="24">
        <v>253</v>
      </c>
      <c r="C267" s="105" t="s">
        <v>3137</v>
      </c>
      <c r="D267" s="105" t="s">
        <v>3137</v>
      </c>
      <c r="E267" s="58" t="s">
        <v>3141</v>
      </c>
      <c r="F267" s="69" t="s">
        <v>3137</v>
      </c>
      <c r="G267" s="69" t="s">
        <v>3137</v>
      </c>
      <c r="H267" s="58" t="s">
        <v>3141</v>
      </c>
      <c r="I267" s="104" t="s">
        <v>2871</v>
      </c>
      <c r="J267" s="68" t="s">
        <v>1217</v>
      </c>
      <c r="K267" s="65"/>
      <c r="L267" s="65"/>
      <c r="M267" s="65"/>
      <c r="N267" s="65">
        <v>16022.727272727272</v>
      </c>
      <c r="O267" s="65">
        <v>16022.727272727272</v>
      </c>
      <c r="P267" s="65">
        <v>16022.727272727272</v>
      </c>
      <c r="Q267" s="65"/>
      <c r="R267" s="65"/>
      <c r="S267" s="65"/>
      <c r="T267" s="65"/>
      <c r="U267" s="65"/>
      <c r="V267" s="65"/>
      <c r="W267" s="67">
        <f t="shared" si="4"/>
        <v>48068.181818181816</v>
      </c>
      <c r="X267" s="36"/>
      <c r="Z267" s="122"/>
      <c r="AB267" s="133" t="e" vm="1">
        <f>VLOOKUP($E267,'[1]Distr. Lateral Undergrounding'!$C$5:$D$815,2,FALSE)</f>
        <v>#VALUE!</v>
      </c>
    </row>
    <row r="268" spans="1:28" x14ac:dyDescent="0.2">
      <c r="A268" s="76"/>
      <c r="B268" s="24">
        <v>254</v>
      </c>
      <c r="C268" s="105" t="s">
        <v>3178</v>
      </c>
      <c r="D268" s="105" t="s">
        <v>3178</v>
      </c>
      <c r="E268" s="58" t="s">
        <v>3179</v>
      </c>
      <c r="F268" s="69" t="s">
        <v>3178</v>
      </c>
      <c r="G268" s="69" t="s">
        <v>3178</v>
      </c>
      <c r="H268" s="58" t="s">
        <v>3179</v>
      </c>
      <c r="I268" s="104" t="s">
        <v>2972</v>
      </c>
      <c r="J268" s="68" t="s">
        <v>1217</v>
      </c>
      <c r="K268" s="65"/>
      <c r="L268" s="65"/>
      <c r="M268" s="65"/>
      <c r="N268" s="65">
        <v>48068.181818181816</v>
      </c>
      <c r="O268" s="65">
        <v>48068.181818181816</v>
      </c>
      <c r="P268" s="65">
        <v>48068.181818181816</v>
      </c>
      <c r="Q268" s="65">
        <v>48068.181818181816</v>
      </c>
      <c r="R268" s="65">
        <v>48068.181818181816</v>
      </c>
      <c r="S268" s="65"/>
      <c r="T268" s="65"/>
      <c r="U268" s="65"/>
      <c r="V268" s="65"/>
      <c r="W268" s="67">
        <f t="shared" si="4"/>
        <v>240340.90909090909</v>
      </c>
      <c r="X268" s="36"/>
      <c r="Z268" s="122"/>
      <c r="AB268" s="133" t="e" vm="1">
        <f>VLOOKUP($E268,'[1]Distr. Lateral Undergrounding'!$C$5:$D$815,2,FALSE)</f>
        <v>#VALUE!</v>
      </c>
    </row>
    <row r="269" spans="1:28" x14ac:dyDescent="0.2">
      <c r="A269" s="76"/>
      <c r="B269" s="24">
        <v>255</v>
      </c>
      <c r="C269" s="105" t="s">
        <v>3148</v>
      </c>
      <c r="D269" s="105" t="s">
        <v>3148</v>
      </c>
      <c r="E269" s="58" t="s">
        <v>3149</v>
      </c>
      <c r="F269" s="69" t="s">
        <v>3148</v>
      </c>
      <c r="G269" s="69" t="s">
        <v>3148</v>
      </c>
      <c r="H269" s="58" t="s">
        <v>3149</v>
      </c>
      <c r="I269" s="104" t="s">
        <v>2972</v>
      </c>
      <c r="J269" s="68" t="s">
        <v>1217</v>
      </c>
      <c r="K269" s="65"/>
      <c r="L269" s="65"/>
      <c r="M269" s="65"/>
      <c r="N269" s="65">
        <v>36724.090909090919</v>
      </c>
      <c r="O269" s="65">
        <v>36724.090909090919</v>
      </c>
      <c r="P269" s="65">
        <v>36724.090909090919</v>
      </c>
      <c r="Q269" s="65">
        <v>36724.090909090919</v>
      </c>
      <c r="R269" s="65">
        <v>36724.090909090919</v>
      </c>
      <c r="S269" s="65"/>
      <c r="T269" s="65"/>
      <c r="U269" s="65"/>
      <c r="V269" s="65"/>
      <c r="W269" s="67">
        <f t="shared" si="4"/>
        <v>183620.45454545459</v>
      </c>
      <c r="X269" s="36"/>
      <c r="Z269" s="122"/>
      <c r="AB269" s="133" t="e" vm="1">
        <f>VLOOKUP($E269,'[1]Distr. Lateral Undergrounding'!$C$5:$D$815,2,FALSE)</f>
        <v>#VALUE!</v>
      </c>
    </row>
    <row r="270" spans="1:28" x14ac:dyDescent="0.2">
      <c r="A270" s="76"/>
      <c r="B270" s="24">
        <v>256</v>
      </c>
      <c r="C270" s="105" t="s">
        <v>3270</v>
      </c>
      <c r="D270" s="105" t="s">
        <v>3270</v>
      </c>
      <c r="E270" s="58" t="s">
        <v>3271</v>
      </c>
      <c r="F270" s="69" t="s">
        <v>3270</v>
      </c>
      <c r="G270" s="69" t="s">
        <v>3270</v>
      </c>
      <c r="H270" s="58" t="s">
        <v>3271</v>
      </c>
      <c r="I270" s="104" t="s">
        <v>2972</v>
      </c>
      <c r="J270" s="68" t="s">
        <v>1217</v>
      </c>
      <c r="K270" s="65"/>
      <c r="L270" s="65"/>
      <c r="M270" s="65"/>
      <c r="N270" s="65">
        <v>22367.727272727272</v>
      </c>
      <c r="O270" s="65">
        <v>22367.727272727272</v>
      </c>
      <c r="P270" s="65">
        <v>22367.727272727272</v>
      </c>
      <c r="Q270" s="65">
        <v>22367.727272727272</v>
      </c>
      <c r="R270" s="65">
        <v>22367.727272727272</v>
      </c>
      <c r="S270" s="65"/>
      <c r="T270" s="65"/>
      <c r="U270" s="65"/>
      <c r="V270" s="65"/>
      <c r="W270" s="67">
        <f t="shared" si="4"/>
        <v>111838.63636363635</v>
      </c>
      <c r="X270" s="36"/>
      <c r="Z270" s="122"/>
      <c r="AB270" s="133" t="e" vm="1">
        <f>VLOOKUP($E270,'[1]Distr. Lateral Undergrounding'!$C$5:$D$815,2,FALSE)</f>
        <v>#VALUE!</v>
      </c>
    </row>
    <row r="271" spans="1:28" x14ac:dyDescent="0.2">
      <c r="A271" s="76"/>
      <c r="B271" s="24">
        <v>257</v>
      </c>
      <c r="C271" s="105" t="s">
        <v>3214</v>
      </c>
      <c r="D271" s="105" t="s">
        <v>3214</v>
      </c>
      <c r="E271" s="58" t="s">
        <v>3215</v>
      </c>
      <c r="F271" s="69" t="s">
        <v>3214</v>
      </c>
      <c r="G271" s="69" t="s">
        <v>3214</v>
      </c>
      <c r="H271" s="58" t="s">
        <v>3215</v>
      </c>
      <c r="I271" s="104" t="s">
        <v>2972</v>
      </c>
      <c r="J271" s="68" t="s">
        <v>1217</v>
      </c>
      <c r="K271" s="65"/>
      <c r="L271" s="65"/>
      <c r="M271" s="65"/>
      <c r="N271" s="65">
        <v>40281.136363636382</v>
      </c>
      <c r="O271" s="65">
        <v>40281.136363636382</v>
      </c>
      <c r="P271" s="65">
        <v>40281.136363636382</v>
      </c>
      <c r="Q271" s="65">
        <v>40281.136363636382</v>
      </c>
      <c r="R271" s="65">
        <v>40281.136363636382</v>
      </c>
      <c r="S271" s="65"/>
      <c r="T271" s="65"/>
      <c r="U271" s="65"/>
      <c r="V271" s="65"/>
      <c r="W271" s="67">
        <f t="shared" ref="W271:W334" si="5">SUM(K271:V271)</f>
        <v>201405.68181818191</v>
      </c>
      <c r="X271" s="36"/>
      <c r="Z271" s="122"/>
      <c r="AB271" s="133" t="e" vm="1">
        <f>VLOOKUP($E271,'[1]Distr. Lateral Undergrounding'!$C$5:$D$815,2,FALSE)</f>
        <v>#VALUE!</v>
      </c>
    </row>
    <row r="272" spans="1:28" x14ac:dyDescent="0.2">
      <c r="A272" s="76"/>
      <c r="B272" s="24">
        <v>258</v>
      </c>
      <c r="C272" s="105" t="s">
        <v>3144</v>
      </c>
      <c r="D272" s="105" t="s">
        <v>3144</v>
      </c>
      <c r="E272" s="58" t="s">
        <v>3145</v>
      </c>
      <c r="F272" s="69" t="s">
        <v>3144</v>
      </c>
      <c r="G272" s="69" t="s">
        <v>3144</v>
      </c>
      <c r="H272" s="58" t="s">
        <v>3145</v>
      </c>
      <c r="I272" s="104" t="s">
        <v>2972</v>
      </c>
      <c r="J272" s="68" t="s">
        <v>1217</v>
      </c>
      <c r="K272" s="65"/>
      <c r="L272" s="65"/>
      <c r="M272" s="65"/>
      <c r="N272" s="65">
        <v>30571.363636363625</v>
      </c>
      <c r="O272" s="65">
        <v>30571.363636363625</v>
      </c>
      <c r="P272" s="65">
        <v>30571.363636363625</v>
      </c>
      <c r="Q272" s="65">
        <v>30571.363636363625</v>
      </c>
      <c r="R272" s="65">
        <v>30571.363636363625</v>
      </c>
      <c r="S272" s="65"/>
      <c r="T272" s="65"/>
      <c r="U272" s="65"/>
      <c r="V272" s="65"/>
      <c r="W272" s="67">
        <f t="shared" si="5"/>
        <v>152856.81818181812</v>
      </c>
      <c r="X272" s="36"/>
      <c r="Z272" s="122"/>
      <c r="AB272" s="133" t="e" vm="1">
        <f>VLOOKUP($E272,'[1]Distr. Lateral Undergrounding'!$C$5:$D$815,2,FALSE)</f>
        <v>#VALUE!</v>
      </c>
    </row>
    <row r="273" spans="1:28" x14ac:dyDescent="0.2">
      <c r="A273" s="76"/>
      <c r="B273" s="24">
        <v>259</v>
      </c>
      <c r="C273" s="105" t="s">
        <v>3278</v>
      </c>
      <c r="D273" s="105" t="s">
        <v>3278</v>
      </c>
      <c r="E273" s="58" t="s">
        <v>3279</v>
      </c>
      <c r="F273" s="69" t="s">
        <v>3278</v>
      </c>
      <c r="G273" s="69" t="s">
        <v>3278</v>
      </c>
      <c r="H273" s="58" t="s">
        <v>3279</v>
      </c>
      <c r="I273" s="104" t="s">
        <v>2972</v>
      </c>
      <c r="J273" s="68" t="s">
        <v>1217</v>
      </c>
      <c r="K273" s="65"/>
      <c r="L273" s="65"/>
      <c r="M273" s="65"/>
      <c r="N273" s="65">
        <v>23457.272727272728</v>
      </c>
      <c r="O273" s="65">
        <v>23457.272727272728</v>
      </c>
      <c r="P273" s="65">
        <v>23457.272727272728</v>
      </c>
      <c r="Q273" s="65">
        <v>23457.272727272728</v>
      </c>
      <c r="R273" s="65">
        <v>23457.272727272728</v>
      </c>
      <c r="S273" s="65"/>
      <c r="T273" s="65"/>
      <c r="U273" s="65"/>
      <c r="V273" s="65"/>
      <c r="W273" s="67">
        <f t="shared" si="5"/>
        <v>117286.36363636365</v>
      </c>
      <c r="X273" s="36"/>
      <c r="Z273" s="122"/>
      <c r="AB273" s="133" t="e" vm="1">
        <f>VLOOKUP($E273,'[1]Distr. Lateral Undergrounding'!$C$5:$D$815,2,FALSE)</f>
        <v>#VALUE!</v>
      </c>
    </row>
    <row r="274" spans="1:28" x14ac:dyDescent="0.2">
      <c r="A274" s="76"/>
      <c r="B274" s="24">
        <v>260</v>
      </c>
      <c r="C274" s="105" t="s">
        <v>3296</v>
      </c>
      <c r="D274" s="105" t="s">
        <v>3296</v>
      </c>
      <c r="E274" s="58" t="s">
        <v>3297</v>
      </c>
      <c r="F274" s="69" t="s">
        <v>3296</v>
      </c>
      <c r="G274" s="69" t="s">
        <v>3296</v>
      </c>
      <c r="H274" s="58" t="s">
        <v>3297</v>
      </c>
      <c r="I274" s="104" t="s">
        <v>2972</v>
      </c>
      <c r="J274" s="68" t="s">
        <v>1217</v>
      </c>
      <c r="K274" s="65"/>
      <c r="L274" s="65"/>
      <c r="M274" s="65"/>
      <c r="N274" s="65">
        <v>16855.909090909092</v>
      </c>
      <c r="O274" s="65">
        <v>16855.909090909092</v>
      </c>
      <c r="P274" s="65">
        <v>16855.909090909092</v>
      </c>
      <c r="Q274" s="65">
        <v>16855.909090909092</v>
      </c>
      <c r="R274" s="65">
        <v>16855.909090909092</v>
      </c>
      <c r="S274" s="65"/>
      <c r="T274" s="65"/>
      <c r="U274" s="65"/>
      <c r="V274" s="65"/>
      <c r="W274" s="67">
        <f t="shared" si="5"/>
        <v>84279.545454545456</v>
      </c>
      <c r="X274" s="36"/>
      <c r="Z274" s="122"/>
      <c r="AB274" s="133" t="e" vm="1">
        <f>VLOOKUP($E274,'[1]Distr. Lateral Undergrounding'!$C$5:$D$815,2,FALSE)</f>
        <v>#VALUE!</v>
      </c>
    </row>
    <row r="275" spans="1:28" x14ac:dyDescent="0.2">
      <c r="A275" s="76"/>
      <c r="B275" s="24">
        <v>261</v>
      </c>
      <c r="C275" s="105" t="s">
        <v>3200</v>
      </c>
      <c r="D275" s="105" t="s">
        <v>3200</v>
      </c>
      <c r="E275" s="58" t="s">
        <v>3201</v>
      </c>
      <c r="F275" s="69" t="s">
        <v>3200</v>
      </c>
      <c r="G275" s="69" t="s">
        <v>3200</v>
      </c>
      <c r="H275" s="58" t="s">
        <v>3201</v>
      </c>
      <c r="I275" s="104" t="s">
        <v>2973</v>
      </c>
      <c r="J275" s="68" t="s">
        <v>1217</v>
      </c>
      <c r="K275" s="65"/>
      <c r="L275" s="65"/>
      <c r="M275" s="65"/>
      <c r="N275" s="65"/>
      <c r="O275" s="65">
        <v>6821.1038961038967</v>
      </c>
      <c r="P275" s="65">
        <v>6821.1038961038967</v>
      </c>
      <c r="Q275" s="65">
        <v>6821.1038961038967</v>
      </c>
      <c r="R275" s="65">
        <v>6821.1038961038967</v>
      </c>
      <c r="S275" s="65">
        <v>6821.1038961038967</v>
      </c>
      <c r="T275" s="65">
        <v>6821.1038961038967</v>
      </c>
      <c r="U275" s="65">
        <v>6821.1038961038967</v>
      </c>
      <c r="V275" s="65"/>
      <c r="W275" s="67">
        <f t="shared" si="5"/>
        <v>47747.727272727272</v>
      </c>
      <c r="X275" s="36"/>
      <c r="Z275" s="122"/>
      <c r="AB275" s="133" t="e" vm="1">
        <f>VLOOKUP($E275,'[1]Distr. Lateral Undergrounding'!$C$5:$D$815,2,FALSE)</f>
        <v>#VALUE!</v>
      </c>
    </row>
    <row r="276" spans="1:28" x14ac:dyDescent="0.2">
      <c r="A276" s="76"/>
      <c r="B276" s="24">
        <v>262</v>
      </c>
      <c r="C276" s="105" t="s">
        <v>3222</v>
      </c>
      <c r="D276" s="105" t="s">
        <v>3222</v>
      </c>
      <c r="E276" s="58" t="s">
        <v>3223</v>
      </c>
      <c r="F276" s="69" t="s">
        <v>3222</v>
      </c>
      <c r="G276" s="69" t="s">
        <v>3222</v>
      </c>
      <c r="H276" s="58" t="s">
        <v>3223</v>
      </c>
      <c r="I276" s="104" t="s">
        <v>2973</v>
      </c>
      <c r="J276" s="68" t="s">
        <v>1217</v>
      </c>
      <c r="K276" s="65"/>
      <c r="L276" s="65"/>
      <c r="M276" s="65"/>
      <c r="N276" s="65"/>
      <c r="O276" s="65">
        <v>11902.597402597397</v>
      </c>
      <c r="P276" s="65">
        <v>11902.597402597397</v>
      </c>
      <c r="Q276" s="65">
        <v>11902.597402597397</v>
      </c>
      <c r="R276" s="65">
        <v>11902.597402597397</v>
      </c>
      <c r="S276" s="65">
        <v>11902.597402597397</v>
      </c>
      <c r="T276" s="65">
        <v>11902.597402597397</v>
      </c>
      <c r="U276" s="65">
        <v>11902.597402597397</v>
      </c>
      <c r="V276" s="65"/>
      <c r="W276" s="67">
        <f t="shared" si="5"/>
        <v>83318.18181818178</v>
      </c>
      <c r="X276" s="36"/>
      <c r="Z276" s="122"/>
      <c r="AB276" s="133" t="e" vm="1">
        <f>VLOOKUP($E276,'[1]Distr. Lateral Undergrounding'!$C$5:$D$815,2,FALSE)</f>
        <v>#VALUE!</v>
      </c>
    </row>
    <row r="277" spans="1:28" x14ac:dyDescent="0.2">
      <c r="A277" s="76"/>
      <c r="B277" s="24">
        <v>263</v>
      </c>
      <c r="C277" s="105" t="s">
        <v>3220</v>
      </c>
      <c r="D277" s="105" t="s">
        <v>3220</v>
      </c>
      <c r="E277" s="58" t="s">
        <v>3221</v>
      </c>
      <c r="F277" s="69" t="s">
        <v>3220</v>
      </c>
      <c r="G277" s="69" t="s">
        <v>3220</v>
      </c>
      <c r="H277" s="58" t="s">
        <v>3221</v>
      </c>
      <c r="I277" s="104" t="s">
        <v>2973</v>
      </c>
      <c r="J277" s="68" t="s">
        <v>1217</v>
      </c>
      <c r="K277" s="65"/>
      <c r="L277" s="65"/>
      <c r="M277" s="65"/>
      <c r="N277" s="65"/>
      <c r="O277" s="65">
        <v>19135.714285714286</v>
      </c>
      <c r="P277" s="65">
        <v>19135.714285714286</v>
      </c>
      <c r="Q277" s="65">
        <v>19135.714285714286</v>
      </c>
      <c r="R277" s="65">
        <v>19135.714285714286</v>
      </c>
      <c r="S277" s="65">
        <v>19135.714285714286</v>
      </c>
      <c r="T277" s="65">
        <v>19135.714285714286</v>
      </c>
      <c r="U277" s="65">
        <v>19135.714285714286</v>
      </c>
      <c r="V277" s="65"/>
      <c r="W277" s="67">
        <f t="shared" si="5"/>
        <v>133950</v>
      </c>
      <c r="X277" s="36"/>
      <c r="Z277" s="122"/>
      <c r="AB277" s="133" t="e" vm="1">
        <f>VLOOKUP($E277,'[1]Distr. Lateral Undergrounding'!$C$5:$D$815,2,FALSE)</f>
        <v>#VALUE!</v>
      </c>
    </row>
    <row r="278" spans="1:28" x14ac:dyDescent="0.2">
      <c r="A278" s="76"/>
      <c r="B278" s="24">
        <v>264</v>
      </c>
      <c r="C278" s="105" t="s">
        <v>3286</v>
      </c>
      <c r="D278" s="105" t="s">
        <v>3286</v>
      </c>
      <c r="E278" s="58" t="s">
        <v>3287</v>
      </c>
      <c r="F278" s="69" t="s">
        <v>3286</v>
      </c>
      <c r="G278" s="69" t="s">
        <v>3286</v>
      </c>
      <c r="H278" s="58" t="s">
        <v>3287</v>
      </c>
      <c r="I278" s="104" t="s">
        <v>2973</v>
      </c>
      <c r="J278" s="68" t="s">
        <v>1217</v>
      </c>
      <c r="K278" s="65"/>
      <c r="L278" s="65"/>
      <c r="M278" s="65"/>
      <c r="N278" s="65"/>
      <c r="O278" s="65">
        <v>30832.305194805194</v>
      </c>
      <c r="P278" s="65">
        <v>30832.305194805194</v>
      </c>
      <c r="Q278" s="65">
        <v>30832.305194805194</v>
      </c>
      <c r="R278" s="65">
        <v>30832.305194805194</v>
      </c>
      <c r="S278" s="65">
        <v>30832.305194805194</v>
      </c>
      <c r="T278" s="65">
        <v>30832.305194805194</v>
      </c>
      <c r="U278" s="65">
        <v>30832.305194805194</v>
      </c>
      <c r="V278" s="65"/>
      <c r="W278" s="67">
        <f t="shared" si="5"/>
        <v>215826.13636363638</v>
      </c>
      <c r="X278" s="36"/>
      <c r="Z278" s="122"/>
      <c r="AB278" s="133" t="e" vm="1">
        <f>VLOOKUP($E278,'[1]Distr. Lateral Undergrounding'!$C$5:$D$815,2,FALSE)</f>
        <v>#VALUE!</v>
      </c>
    </row>
    <row r="279" spans="1:28" x14ac:dyDescent="0.2">
      <c r="A279" s="76"/>
      <c r="B279" s="24">
        <v>265</v>
      </c>
      <c r="C279" s="105" t="s">
        <v>3160</v>
      </c>
      <c r="D279" s="105" t="s">
        <v>3160</v>
      </c>
      <c r="E279" s="58" t="s">
        <v>3161</v>
      </c>
      <c r="F279" s="69" t="s">
        <v>3160</v>
      </c>
      <c r="G279" s="69" t="s">
        <v>3160</v>
      </c>
      <c r="H279" s="58" t="s">
        <v>3161</v>
      </c>
      <c r="I279" s="104" t="s">
        <v>2973</v>
      </c>
      <c r="J279" s="68" t="s">
        <v>1217</v>
      </c>
      <c r="K279" s="65"/>
      <c r="L279" s="65"/>
      <c r="M279" s="65"/>
      <c r="N279" s="65"/>
      <c r="O279" s="65">
        <v>24148.538961038965</v>
      </c>
      <c r="P279" s="65">
        <v>24148.538961038965</v>
      </c>
      <c r="Q279" s="65">
        <v>24148.538961038965</v>
      </c>
      <c r="R279" s="65">
        <v>24148.538961038965</v>
      </c>
      <c r="S279" s="65">
        <v>24148.538961038965</v>
      </c>
      <c r="T279" s="65">
        <v>24148.538961038965</v>
      </c>
      <c r="U279" s="65">
        <v>24148.538961038965</v>
      </c>
      <c r="V279" s="65"/>
      <c r="W279" s="67">
        <f t="shared" si="5"/>
        <v>169039.77272727274</v>
      </c>
      <c r="X279" s="36"/>
      <c r="Z279" s="122"/>
      <c r="AB279" s="133" t="e" vm="1">
        <f>VLOOKUP($E279,'[1]Distr. Lateral Undergrounding'!$C$5:$D$815,2,FALSE)</f>
        <v>#VALUE!</v>
      </c>
    </row>
    <row r="280" spans="1:28" x14ac:dyDescent="0.2">
      <c r="A280" s="76"/>
      <c r="B280" s="24">
        <v>266</v>
      </c>
      <c r="C280" s="105" t="s">
        <v>3254</v>
      </c>
      <c r="D280" s="105" t="s">
        <v>3254</v>
      </c>
      <c r="E280" s="58" t="s">
        <v>3255</v>
      </c>
      <c r="F280" s="69" t="s">
        <v>3254</v>
      </c>
      <c r="G280" s="69" t="s">
        <v>3254</v>
      </c>
      <c r="H280" s="58" t="s">
        <v>3255</v>
      </c>
      <c r="I280" s="104" t="s">
        <v>2973</v>
      </c>
      <c r="J280" s="68" t="s">
        <v>1217</v>
      </c>
      <c r="K280" s="65"/>
      <c r="L280" s="65"/>
      <c r="M280" s="65"/>
      <c r="N280" s="65"/>
      <c r="O280" s="65">
        <v>14374.675324675321</v>
      </c>
      <c r="P280" s="65">
        <v>14374.675324675321</v>
      </c>
      <c r="Q280" s="65">
        <v>14374.675324675321</v>
      </c>
      <c r="R280" s="65">
        <v>14374.675324675321</v>
      </c>
      <c r="S280" s="65">
        <v>14374.675324675321</v>
      </c>
      <c r="T280" s="65">
        <v>14374.675324675321</v>
      </c>
      <c r="U280" s="65">
        <v>14374.675324675321</v>
      </c>
      <c r="V280" s="65"/>
      <c r="W280" s="67">
        <f t="shared" si="5"/>
        <v>100622.72727272725</v>
      </c>
      <c r="X280" s="36"/>
      <c r="Z280" s="122"/>
      <c r="AB280" s="133" t="e" vm="1">
        <f>VLOOKUP($E280,'[1]Distr. Lateral Undergrounding'!$C$5:$D$815,2,FALSE)</f>
        <v>#VALUE!</v>
      </c>
    </row>
    <row r="281" spans="1:28" x14ac:dyDescent="0.2">
      <c r="A281" s="76"/>
      <c r="B281" s="24">
        <v>267</v>
      </c>
      <c r="C281" s="105" t="s">
        <v>3284</v>
      </c>
      <c r="D281" s="105" t="s">
        <v>3284</v>
      </c>
      <c r="E281" s="58" t="s">
        <v>3285</v>
      </c>
      <c r="F281" s="69" t="s">
        <v>3284</v>
      </c>
      <c r="G281" s="69" t="s">
        <v>3284</v>
      </c>
      <c r="H281" s="58" t="s">
        <v>3285</v>
      </c>
      <c r="I281" s="104" t="s">
        <v>2973</v>
      </c>
      <c r="J281" s="68" t="s">
        <v>1217</v>
      </c>
      <c r="K281" s="65"/>
      <c r="L281" s="65"/>
      <c r="M281" s="65"/>
      <c r="N281" s="65"/>
      <c r="O281" s="65">
        <v>30992.532467532463</v>
      </c>
      <c r="P281" s="65">
        <v>30992.532467532463</v>
      </c>
      <c r="Q281" s="65">
        <v>30992.532467532463</v>
      </c>
      <c r="R281" s="65">
        <v>30992.532467532463</v>
      </c>
      <c r="S281" s="65">
        <v>30992.532467532463</v>
      </c>
      <c r="T281" s="65">
        <v>30992.532467532463</v>
      </c>
      <c r="U281" s="65">
        <v>30992.532467532463</v>
      </c>
      <c r="V281" s="65"/>
      <c r="W281" s="67">
        <f t="shared" si="5"/>
        <v>216947.72727272724</v>
      </c>
      <c r="X281" s="36"/>
      <c r="Z281" s="122"/>
      <c r="AB281" s="133" t="e" vm="1">
        <f>VLOOKUP($E281,'[1]Distr. Lateral Undergrounding'!$C$5:$D$815,2,FALSE)</f>
        <v>#VALUE!</v>
      </c>
    </row>
    <row r="282" spans="1:28" x14ac:dyDescent="0.2">
      <c r="A282" s="76"/>
      <c r="B282" s="24">
        <v>268</v>
      </c>
      <c r="C282" s="105" t="s">
        <v>3150</v>
      </c>
      <c r="D282" s="105" t="s">
        <v>3150</v>
      </c>
      <c r="E282" s="58" t="s">
        <v>3151</v>
      </c>
      <c r="F282" s="69" t="s">
        <v>3150</v>
      </c>
      <c r="G282" s="69" t="s">
        <v>3150</v>
      </c>
      <c r="H282" s="58" t="s">
        <v>3151</v>
      </c>
      <c r="I282" s="104" t="s">
        <v>2973</v>
      </c>
      <c r="J282" s="68" t="s">
        <v>1217</v>
      </c>
      <c r="K282" s="65"/>
      <c r="L282" s="65"/>
      <c r="M282" s="65"/>
      <c r="N282" s="65"/>
      <c r="O282" s="65">
        <v>30122.727272727268</v>
      </c>
      <c r="P282" s="65">
        <v>30122.727272727268</v>
      </c>
      <c r="Q282" s="65">
        <v>30122.727272727268</v>
      </c>
      <c r="R282" s="65">
        <v>30122.727272727268</v>
      </c>
      <c r="S282" s="65">
        <v>30122.727272727268</v>
      </c>
      <c r="T282" s="65">
        <v>30122.727272727268</v>
      </c>
      <c r="U282" s="65">
        <v>30122.727272727268</v>
      </c>
      <c r="V282" s="65"/>
      <c r="W282" s="67">
        <f t="shared" si="5"/>
        <v>210859.09090909088</v>
      </c>
      <c r="X282" s="36"/>
      <c r="Z282" s="122"/>
      <c r="AB282" s="133" t="e" vm="1">
        <f>VLOOKUP($E282,'[1]Distr. Lateral Undergrounding'!$C$5:$D$815,2,FALSE)</f>
        <v>#VALUE!</v>
      </c>
    </row>
    <row r="283" spans="1:28" x14ac:dyDescent="0.2">
      <c r="A283" s="76"/>
      <c r="B283" s="24">
        <v>269</v>
      </c>
      <c r="C283" s="105" t="s">
        <v>3172</v>
      </c>
      <c r="D283" s="105" t="s">
        <v>3172</v>
      </c>
      <c r="E283" s="58" t="s">
        <v>3173</v>
      </c>
      <c r="F283" s="69" t="s">
        <v>3172</v>
      </c>
      <c r="G283" s="69" t="s">
        <v>3172</v>
      </c>
      <c r="H283" s="58" t="s">
        <v>3173</v>
      </c>
      <c r="I283" s="104" t="s">
        <v>2973</v>
      </c>
      <c r="J283" s="68" t="s">
        <v>1217</v>
      </c>
      <c r="K283" s="65"/>
      <c r="L283" s="65"/>
      <c r="M283" s="65"/>
      <c r="N283" s="65"/>
      <c r="O283" s="65">
        <v>22546.266233766237</v>
      </c>
      <c r="P283" s="65">
        <v>22546.266233766237</v>
      </c>
      <c r="Q283" s="65">
        <v>22546.266233766237</v>
      </c>
      <c r="R283" s="65">
        <v>22546.266233766237</v>
      </c>
      <c r="S283" s="65">
        <v>22546.266233766237</v>
      </c>
      <c r="T283" s="65">
        <v>22546.266233766237</v>
      </c>
      <c r="U283" s="65">
        <v>22546.266233766237</v>
      </c>
      <c r="V283" s="65"/>
      <c r="W283" s="67">
        <f t="shared" si="5"/>
        <v>157823.86363636368</v>
      </c>
      <c r="X283" s="36"/>
      <c r="Z283" s="122"/>
      <c r="AB283" s="133" t="e" vm="1">
        <f>VLOOKUP($E283,'[1]Distr. Lateral Undergrounding'!$C$5:$D$815,2,FALSE)</f>
        <v>#VALUE!</v>
      </c>
    </row>
    <row r="284" spans="1:28" x14ac:dyDescent="0.2">
      <c r="A284" s="76"/>
      <c r="B284" s="24">
        <v>270</v>
      </c>
      <c r="C284" s="105" t="s">
        <v>3290</v>
      </c>
      <c r="D284" s="105" t="s">
        <v>3290</v>
      </c>
      <c r="E284" s="58" t="s">
        <v>3291</v>
      </c>
      <c r="F284" s="69" t="s">
        <v>3290</v>
      </c>
      <c r="G284" s="69" t="s">
        <v>3290</v>
      </c>
      <c r="H284" s="58" t="s">
        <v>3291</v>
      </c>
      <c r="I284" s="104" t="s">
        <v>2973</v>
      </c>
      <c r="J284" s="68" t="s">
        <v>1217</v>
      </c>
      <c r="K284" s="65"/>
      <c r="L284" s="65"/>
      <c r="M284" s="65"/>
      <c r="N284" s="65"/>
      <c r="O284" s="65">
        <v>7507.7922077922067</v>
      </c>
      <c r="P284" s="65">
        <v>7507.7922077922067</v>
      </c>
      <c r="Q284" s="65">
        <v>7507.7922077922067</v>
      </c>
      <c r="R284" s="65">
        <v>7507.7922077922067</v>
      </c>
      <c r="S284" s="65">
        <v>7507.7922077922067</v>
      </c>
      <c r="T284" s="65">
        <v>7507.7922077922067</v>
      </c>
      <c r="U284" s="65">
        <v>7507.7922077922067</v>
      </c>
      <c r="V284" s="65"/>
      <c r="W284" s="67">
        <f t="shared" si="5"/>
        <v>52554.545454545441</v>
      </c>
      <c r="X284" s="36"/>
      <c r="Z284" s="122"/>
      <c r="AB284" s="133" t="e" vm="1">
        <f>VLOOKUP($E284,'[1]Distr. Lateral Undergrounding'!$C$5:$D$815,2,FALSE)</f>
        <v>#VALUE!</v>
      </c>
    </row>
    <row r="285" spans="1:28" x14ac:dyDescent="0.2">
      <c r="A285" s="76"/>
      <c r="B285" s="24">
        <v>271</v>
      </c>
      <c r="C285" s="105" t="s">
        <v>3164</v>
      </c>
      <c r="D285" s="105" t="s">
        <v>3164</v>
      </c>
      <c r="E285" s="58" t="s">
        <v>3165</v>
      </c>
      <c r="F285" s="69" t="s">
        <v>3164</v>
      </c>
      <c r="G285" s="69" t="s">
        <v>3164</v>
      </c>
      <c r="H285" s="58" t="s">
        <v>3165</v>
      </c>
      <c r="I285" s="104" t="s">
        <v>2973</v>
      </c>
      <c r="J285" s="68" t="s">
        <v>1217</v>
      </c>
      <c r="K285" s="65"/>
      <c r="L285" s="65"/>
      <c r="M285" s="65"/>
      <c r="N285" s="65"/>
      <c r="O285" s="65">
        <v>23850.974025974017</v>
      </c>
      <c r="P285" s="65">
        <v>23850.974025974017</v>
      </c>
      <c r="Q285" s="65">
        <v>23850.974025974017</v>
      </c>
      <c r="R285" s="65">
        <v>23850.974025974017</v>
      </c>
      <c r="S285" s="65">
        <v>23850.974025974017</v>
      </c>
      <c r="T285" s="65">
        <v>23850.974025974017</v>
      </c>
      <c r="U285" s="65">
        <v>23850.974025974017</v>
      </c>
      <c r="V285" s="65"/>
      <c r="W285" s="67">
        <f t="shared" si="5"/>
        <v>166956.81818181812</v>
      </c>
      <c r="X285" s="36"/>
      <c r="Z285" s="122"/>
      <c r="AB285" s="133" t="e" vm="1">
        <f>VLOOKUP($E285,'[1]Distr. Lateral Undergrounding'!$C$5:$D$815,2,FALSE)</f>
        <v>#VALUE!</v>
      </c>
    </row>
    <row r="286" spans="1:28" x14ac:dyDescent="0.2">
      <c r="A286" s="76"/>
      <c r="B286" s="24">
        <v>272</v>
      </c>
      <c r="C286" s="105" t="s">
        <v>3230</v>
      </c>
      <c r="D286" s="105" t="s">
        <v>3230</v>
      </c>
      <c r="E286" s="58" t="s">
        <v>3231</v>
      </c>
      <c r="F286" s="69" t="s">
        <v>3230</v>
      </c>
      <c r="G286" s="69" t="s">
        <v>3230</v>
      </c>
      <c r="H286" s="58" t="s">
        <v>3231</v>
      </c>
      <c r="I286" s="104" t="s">
        <v>2973</v>
      </c>
      <c r="J286" s="68" t="s">
        <v>1217</v>
      </c>
      <c r="K286" s="65"/>
      <c r="L286" s="65"/>
      <c r="M286" s="65"/>
      <c r="N286" s="65"/>
      <c r="O286" s="65">
        <v>13642.207792207793</v>
      </c>
      <c r="P286" s="65">
        <v>13642.207792207793</v>
      </c>
      <c r="Q286" s="65">
        <v>13642.207792207793</v>
      </c>
      <c r="R286" s="65">
        <v>13642.207792207793</v>
      </c>
      <c r="S286" s="65">
        <v>13642.207792207793</v>
      </c>
      <c r="T286" s="65">
        <v>13642.207792207793</v>
      </c>
      <c r="U286" s="65">
        <v>13642.207792207793</v>
      </c>
      <c r="V286" s="65"/>
      <c r="W286" s="67">
        <f t="shared" si="5"/>
        <v>95495.454545454544</v>
      </c>
      <c r="X286" s="36"/>
      <c r="Z286" s="122"/>
      <c r="AB286" s="133" t="e" vm="1">
        <f>VLOOKUP($E286,'[1]Distr. Lateral Undergrounding'!$C$5:$D$815,2,FALSE)</f>
        <v>#VALUE!</v>
      </c>
    </row>
    <row r="287" spans="1:28" x14ac:dyDescent="0.2">
      <c r="A287" s="76"/>
      <c r="B287" s="24">
        <v>273</v>
      </c>
      <c r="C287" s="105" t="s">
        <v>3224</v>
      </c>
      <c r="D287" s="105" t="s">
        <v>3224</v>
      </c>
      <c r="E287" s="58" t="s">
        <v>3225</v>
      </c>
      <c r="F287" s="69" t="s">
        <v>3224</v>
      </c>
      <c r="G287" s="69" t="s">
        <v>3224</v>
      </c>
      <c r="H287" s="58" t="s">
        <v>3225</v>
      </c>
      <c r="I287" s="104" t="s">
        <v>2973</v>
      </c>
      <c r="J287" s="68" t="s">
        <v>1217</v>
      </c>
      <c r="K287" s="65"/>
      <c r="L287" s="65"/>
      <c r="M287" s="65"/>
      <c r="N287" s="65"/>
      <c r="O287" s="65">
        <v>11605.032467532466</v>
      </c>
      <c r="P287" s="65">
        <v>11605.032467532466</v>
      </c>
      <c r="Q287" s="65">
        <v>11605.032467532466</v>
      </c>
      <c r="R287" s="65">
        <v>11605.032467532466</v>
      </c>
      <c r="S287" s="65">
        <v>11605.032467532466</v>
      </c>
      <c r="T287" s="65">
        <v>11605.032467532466</v>
      </c>
      <c r="U287" s="65">
        <v>11605.032467532466</v>
      </c>
      <c r="V287" s="65"/>
      <c r="W287" s="67">
        <f t="shared" si="5"/>
        <v>81235.227272727265</v>
      </c>
      <c r="X287" s="36"/>
      <c r="Z287" s="122"/>
      <c r="AB287" s="133" t="e" vm="1">
        <f>VLOOKUP($E287,'[1]Distr. Lateral Undergrounding'!$C$5:$D$815,2,FALSE)</f>
        <v>#VALUE!</v>
      </c>
    </row>
    <row r="288" spans="1:28" x14ac:dyDescent="0.2">
      <c r="A288" s="76"/>
      <c r="B288" s="24">
        <v>274</v>
      </c>
      <c r="C288" s="105" t="s">
        <v>3256</v>
      </c>
      <c r="D288" s="105" t="s">
        <v>3256</v>
      </c>
      <c r="E288" s="58" t="s">
        <v>3257</v>
      </c>
      <c r="F288" s="69" t="s">
        <v>3256</v>
      </c>
      <c r="G288" s="69" t="s">
        <v>3256</v>
      </c>
      <c r="H288" s="58" t="s">
        <v>3257</v>
      </c>
      <c r="I288" s="104" t="s">
        <v>2973</v>
      </c>
      <c r="J288" s="68" t="s">
        <v>1217</v>
      </c>
      <c r="K288" s="65"/>
      <c r="L288" s="65"/>
      <c r="M288" s="65"/>
      <c r="N288" s="65"/>
      <c r="O288" s="65">
        <v>5745.2922077922094</v>
      </c>
      <c r="P288" s="65">
        <v>5745.2922077922094</v>
      </c>
      <c r="Q288" s="65">
        <v>5745.2922077922094</v>
      </c>
      <c r="R288" s="65">
        <v>5745.2922077922094</v>
      </c>
      <c r="S288" s="65">
        <v>5745.2922077922094</v>
      </c>
      <c r="T288" s="65">
        <v>5745.2922077922094</v>
      </c>
      <c r="U288" s="65">
        <v>5745.2922077922094</v>
      </c>
      <c r="V288" s="65"/>
      <c r="W288" s="67">
        <f t="shared" si="5"/>
        <v>40217.04545454547</v>
      </c>
      <c r="X288" s="36"/>
      <c r="Z288" s="122"/>
      <c r="AB288" s="133" t="e" vm="1">
        <f>VLOOKUP($E288,'[1]Distr. Lateral Undergrounding'!$C$5:$D$815,2,FALSE)</f>
        <v>#VALUE!</v>
      </c>
    </row>
    <row r="289" spans="1:28" x14ac:dyDescent="0.2">
      <c r="A289" s="76"/>
      <c r="B289" s="24">
        <v>275</v>
      </c>
      <c r="C289" s="105" t="s">
        <v>3210</v>
      </c>
      <c r="D289" s="105" t="s">
        <v>3210</v>
      </c>
      <c r="E289" s="58" t="s">
        <v>3211</v>
      </c>
      <c r="F289" s="69" t="s">
        <v>3210</v>
      </c>
      <c r="G289" s="69" t="s">
        <v>3210</v>
      </c>
      <c r="H289" s="58" t="s">
        <v>3211</v>
      </c>
      <c r="I289" s="104" t="s">
        <v>2973</v>
      </c>
      <c r="J289" s="68" t="s">
        <v>1217</v>
      </c>
      <c r="K289" s="65"/>
      <c r="L289" s="65"/>
      <c r="M289" s="65"/>
      <c r="N289" s="65"/>
      <c r="O289" s="65">
        <v>22569.155844155845</v>
      </c>
      <c r="P289" s="65">
        <v>22569.155844155845</v>
      </c>
      <c r="Q289" s="65">
        <v>22569.155844155845</v>
      </c>
      <c r="R289" s="65">
        <v>22569.155844155845</v>
      </c>
      <c r="S289" s="65">
        <v>22569.155844155845</v>
      </c>
      <c r="T289" s="65">
        <v>22569.155844155845</v>
      </c>
      <c r="U289" s="65">
        <v>22569.155844155845</v>
      </c>
      <c r="V289" s="65"/>
      <c r="W289" s="67">
        <f t="shared" si="5"/>
        <v>157984.09090909091</v>
      </c>
      <c r="X289" s="36"/>
      <c r="Z289" s="122"/>
      <c r="AB289" s="133" t="e" vm="1">
        <f>VLOOKUP($E289,'[1]Distr. Lateral Undergrounding'!$C$5:$D$815,2,FALSE)</f>
        <v>#VALUE!</v>
      </c>
    </row>
    <row r="290" spans="1:28" x14ac:dyDescent="0.2">
      <c r="A290" s="76"/>
      <c r="B290" s="24">
        <v>276</v>
      </c>
      <c r="C290" s="105" t="s">
        <v>3236</v>
      </c>
      <c r="D290" s="105" t="s">
        <v>3236</v>
      </c>
      <c r="E290" s="58" t="s">
        <v>3237</v>
      </c>
      <c r="F290" s="69" t="s">
        <v>3236</v>
      </c>
      <c r="G290" s="69" t="s">
        <v>3236</v>
      </c>
      <c r="H290" s="58" t="s">
        <v>3237</v>
      </c>
      <c r="I290" s="104" t="s">
        <v>2973</v>
      </c>
      <c r="J290" s="68" t="s">
        <v>1217</v>
      </c>
      <c r="K290" s="65"/>
      <c r="L290" s="65"/>
      <c r="M290" s="65"/>
      <c r="N290" s="65"/>
      <c r="O290" s="65">
        <v>34586.201298701308</v>
      </c>
      <c r="P290" s="65">
        <v>34586.201298701308</v>
      </c>
      <c r="Q290" s="65">
        <v>34586.201298701308</v>
      </c>
      <c r="R290" s="65">
        <v>34586.201298701308</v>
      </c>
      <c r="S290" s="65">
        <v>34586.201298701308</v>
      </c>
      <c r="T290" s="65">
        <v>34586.201298701308</v>
      </c>
      <c r="U290" s="65">
        <v>34586.201298701308</v>
      </c>
      <c r="V290" s="65"/>
      <c r="W290" s="67">
        <f t="shared" si="5"/>
        <v>242103.40909090918</v>
      </c>
      <c r="X290" s="36"/>
      <c r="Z290" s="122"/>
      <c r="AB290" s="133" t="e" vm="1">
        <f>VLOOKUP($E290,'[1]Distr. Lateral Undergrounding'!$C$5:$D$815,2,FALSE)</f>
        <v>#VALUE!</v>
      </c>
    </row>
    <row r="291" spans="1:28" x14ac:dyDescent="0.2">
      <c r="A291" s="76"/>
      <c r="B291" s="24">
        <v>277</v>
      </c>
      <c r="C291" s="105" t="s">
        <v>3192</v>
      </c>
      <c r="D291" s="105" t="s">
        <v>3192</v>
      </c>
      <c r="E291" s="58" t="s">
        <v>3193</v>
      </c>
      <c r="F291" s="69" t="s">
        <v>3192</v>
      </c>
      <c r="G291" s="69" t="s">
        <v>3192</v>
      </c>
      <c r="H291" s="58" t="s">
        <v>3193</v>
      </c>
      <c r="I291" s="104" t="s">
        <v>2973</v>
      </c>
      <c r="J291" s="68" t="s">
        <v>1217</v>
      </c>
      <c r="K291" s="65"/>
      <c r="L291" s="65"/>
      <c r="M291" s="65"/>
      <c r="N291" s="65"/>
      <c r="O291" s="65">
        <v>59146.753246753222</v>
      </c>
      <c r="P291" s="65">
        <v>59146.753246753222</v>
      </c>
      <c r="Q291" s="65">
        <v>59146.753246753222</v>
      </c>
      <c r="R291" s="65">
        <v>59146.753246753222</v>
      </c>
      <c r="S291" s="65">
        <v>59146.753246753222</v>
      </c>
      <c r="T291" s="65">
        <v>59146.753246753222</v>
      </c>
      <c r="U291" s="65">
        <v>59146.753246753222</v>
      </c>
      <c r="V291" s="65"/>
      <c r="W291" s="67">
        <f t="shared" si="5"/>
        <v>414027.27272727259</v>
      </c>
      <c r="X291" s="36"/>
      <c r="Z291" s="122"/>
      <c r="AB291" s="133" t="e" vm="1">
        <f>VLOOKUP($E291,'[1]Distr. Lateral Undergrounding'!$C$5:$D$815,2,FALSE)</f>
        <v>#VALUE!</v>
      </c>
    </row>
    <row r="292" spans="1:28" x14ac:dyDescent="0.2">
      <c r="A292" s="76"/>
      <c r="B292" s="24">
        <v>278</v>
      </c>
      <c r="C292" s="105" t="s">
        <v>3176</v>
      </c>
      <c r="D292" s="105" t="s">
        <v>3176</v>
      </c>
      <c r="E292" s="58" t="s">
        <v>3177</v>
      </c>
      <c r="F292" s="69" t="s">
        <v>3176</v>
      </c>
      <c r="G292" s="69" t="s">
        <v>3176</v>
      </c>
      <c r="H292" s="58" t="s">
        <v>3177</v>
      </c>
      <c r="I292" s="104" t="s">
        <v>2973</v>
      </c>
      <c r="J292" s="68" t="s">
        <v>1217</v>
      </c>
      <c r="K292" s="65"/>
      <c r="L292" s="65"/>
      <c r="M292" s="65"/>
      <c r="N292" s="65"/>
      <c r="O292" s="65">
        <v>28680.681818181827</v>
      </c>
      <c r="P292" s="65">
        <v>28680.681818181827</v>
      </c>
      <c r="Q292" s="65">
        <v>28680.681818181827</v>
      </c>
      <c r="R292" s="65">
        <v>28680.681818181827</v>
      </c>
      <c r="S292" s="65">
        <v>28680.681818181827</v>
      </c>
      <c r="T292" s="65">
        <v>28680.681818181827</v>
      </c>
      <c r="U292" s="65">
        <v>28680.681818181827</v>
      </c>
      <c r="V292" s="65"/>
      <c r="W292" s="67">
        <f t="shared" si="5"/>
        <v>200764.77272727279</v>
      </c>
      <c r="X292" s="36"/>
      <c r="Z292" s="122"/>
      <c r="AB292" s="133" t="e" vm="1">
        <f>VLOOKUP($E292,'[1]Distr. Lateral Undergrounding'!$C$5:$D$815,2,FALSE)</f>
        <v>#VALUE!</v>
      </c>
    </row>
    <row r="293" spans="1:28" x14ac:dyDescent="0.2">
      <c r="A293" s="76"/>
      <c r="B293" s="24">
        <v>279</v>
      </c>
      <c r="C293" s="105" t="s">
        <v>3260</v>
      </c>
      <c r="D293" s="105" t="s">
        <v>3260</v>
      </c>
      <c r="E293" s="58" t="s">
        <v>3261</v>
      </c>
      <c r="F293" s="69" t="s">
        <v>3260</v>
      </c>
      <c r="G293" s="69" t="s">
        <v>3260</v>
      </c>
      <c r="H293" s="58" t="s">
        <v>3261</v>
      </c>
      <c r="I293" s="104" t="s">
        <v>2973</v>
      </c>
      <c r="J293" s="68" t="s">
        <v>1217</v>
      </c>
      <c r="K293" s="65"/>
      <c r="L293" s="65"/>
      <c r="M293" s="65"/>
      <c r="N293" s="65"/>
      <c r="O293" s="65">
        <v>30923.863636363629</v>
      </c>
      <c r="P293" s="65">
        <v>30923.863636363629</v>
      </c>
      <c r="Q293" s="65">
        <v>30923.863636363629</v>
      </c>
      <c r="R293" s="65">
        <v>30923.863636363629</v>
      </c>
      <c r="S293" s="65">
        <v>30923.863636363629</v>
      </c>
      <c r="T293" s="65">
        <v>30923.863636363629</v>
      </c>
      <c r="U293" s="65">
        <v>30923.863636363629</v>
      </c>
      <c r="V293" s="65"/>
      <c r="W293" s="67">
        <f t="shared" si="5"/>
        <v>216467.04545454538</v>
      </c>
      <c r="X293" s="36"/>
      <c r="Z293" s="122"/>
      <c r="AB293" s="133" t="e" vm="1">
        <f>VLOOKUP($E293,'[1]Distr. Lateral Undergrounding'!$C$5:$D$815,2,FALSE)</f>
        <v>#VALUE!</v>
      </c>
    </row>
    <row r="294" spans="1:28" x14ac:dyDescent="0.2">
      <c r="A294" s="76"/>
      <c r="B294" s="24">
        <v>280</v>
      </c>
      <c r="C294" s="105" t="s">
        <v>3264</v>
      </c>
      <c r="D294" s="105" t="s">
        <v>3264</v>
      </c>
      <c r="E294" s="58" t="s">
        <v>3265</v>
      </c>
      <c r="F294" s="69" t="s">
        <v>3264</v>
      </c>
      <c r="G294" s="69" t="s">
        <v>3264</v>
      </c>
      <c r="H294" s="58" t="s">
        <v>3265</v>
      </c>
      <c r="I294" s="104" t="s">
        <v>2873</v>
      </c>
      <c r="J294" s="68" t="s">
        <v>1217</v>
      </c>
      <c r="K294" s="65"/>
      <c r="L294" s="65"/>
      <c r="M294" s="65"/>
      <c r="N294" s="65"/>
      <c r="O294" s="65"/>
      <c r="P294" s="65">
        <v>10529.220779220777</v>
      </c>
      <c r="Q294" s="65">
        <v>10529.220779220777</v>
      </c>
      <c r="R294" s="65">
        <v>10529.220779220777</v>
      </c>
      <c r="S294" s="65">
        <v>10529.220779220777</v>
      </c>
      <c r="T294" s="65">
        <v>10529.220779220777</v>
      </c>
      <c r="U294" s="65">
        <v>10529.220779220777</v>
      </c>
      <c r="V294" s="65">
        <v>10529.220779220777</v>
      </c>
      <c r="W294" s="67">
        <f t="shared" si="5"/>
        <v>73704.545454545441</v>
      </c>
      <c r="X294" s="36"/>
      <c r="Z294" s="122"/>
      <c r="AB294" s="131" t="e" vm="1">
        <f>VLOOKUP($E294,'[1]Distr. Lateral Undergrounding'!$C$5:$D$815,2,FALSE)</f>
        <v>#VALUE!</v>
      </c>
    </row>
    <row r="295" spans="1:28" x14ac:dyDescent="0.2">
      <c r="A295" s="76"/>
      <c r="B295" s="24">
        <v>281</v>
      </c>
      <c r="C295" s="105" t="s">
        <v>3166</v>
      </c>
      <c r="D295" s="105" t="s">
        <v>3166</v>
      </c>
      <c r="E295" s="58" t="s">
        <v>3167</v>
      </c>
      <c r="F295" s="69" t="s">
        <v>3166</v>
      </c>
      <c r="G295" s="69" t="s">
        <v>3166</v>
      </c>
      <c r="H295" s="58" t="s">
        <v>3167</v>
      </c>
      <c r="I295" s="104" t="s">
        <v>2873</v>
      </c>
      <c r="J295" s="68" t="s">
        <v>1217</v>
      </c>
      <c r="K295" s="65"/>
      <c r="L295" s="65"/>
      <c r="M295" s="65"/>
      <c r="N295" s="65"/>
      <c r="O295" s="65"/>
      <c r="P295" s="65">
        <v>30488.961038961039</v>
      </c>
      <c r="Q295" s="65">
        <v>30488.961038961039</v>
      </c>
      <c r="R295" s="65">
        <v>30488.961038961039</v>
      </c>
      <c r="S295" s="65">
        <v>30488.961038961039</v>
      </c>
      <c r="T295" s="65">
        <v>30488.961038961039</v>
      </c>
      <c r="U295" s="65">
        <v>30488.961038961039</v>
      </c>
      <c r="V295" s="65">
        <v>30488.961038961039</v>
      </c>
      <c r="W295" s="67">
        <f t="shared" si="5"/>
        <v>213422.72727272729</v>
      </c>
      <c r="X295" s="36"/>
      <c r="Z295" s="122"/>
      <c r="AB295" s="133" t="e" vm="1">
        <f>VLOOKUP($E295,'[1]Distr. Lateral Undergrounding'!$C$5:$D$815,2,FALSE)</f>
        <v>#VALUE!</v>
      </c>
    </row>
    <row r="296" spans="1:28" x14ac:dyDescent="0.2">
      <c r="A296" s="76"/>
      <c r="B296" s="24">
        <v>282</v>
      </c>
      <c r="C296" s="105" t="s">
        <v>3182</v>
      </c>
      <c r="D296" s="105" t="s">
        <v>3182</v>
      </c>
      <c r="E296" s="58" t="s">
        <v>3183</v>
      </c>
      <c r="F296" s="69" t="s">
        <v>3182</v>
      </c>
      <c r="G296" s="69" t="s">
        <v>3182</v>
      </c>
      <c r="H296" s="58" t="s">
        <v>3183</v>
      </c>
      <c r="I296" s="104" t="s">
        <v>2873</v>
      </c>
      <c r="J296" s="68" t="s">
        <v>1217</v>
      </c>
      <c r="K296" s="65"/>
      <c r="L296" s="65"/>
      <c r="M296" s="65"/>
      <c r="N296" s="65"/>
      <c r="O296" s="65"/>
      <c r="P296" s="65">
        <v>15885.389610389608</v>
      </c>
      <c r="Q296" s="65">
        <v>15885.389610389608</v>
      </c>
      <c r="R296" s="65">
        <v>15885.389610389608</v>
      </c>
      <c r="S296" s="65">
        <v>15885.389610389608</v>
      </c>
      <c r="T296" s="65">
        <v>15885.389610389608</v>
      </c>
      <c r="U296" s="65">
        <v>15885.389610389608</v>
      </c>
      <c r="V296" s="65">
        <v>15885.389610389608</v>
      </c>
      <c r="W296" s="67">
        <f t="shared" si="5"/>
        <v>111197.72727272726</v>
      </c>
      <c r="X296" s="36"/>
      <c r="Z296" s="122"/>
      <c r="AB296" s="133" t="e" vm="1">
        <f>VLOOKUP($E296,'[1]Distr. Lateral Undergrounding'!$C$5:$D$815,2,FALSE)</f>
        <v>#VALUE!</v>
      </c>
    </row>
    <row r="297" spans="1:28" x14ac:dyDescent="0.2">
      <c r="A297" s="76"/>
      <c r="B297" s="24">
        <v>283</v>
      </c>
      <c r="C297" s="105" t="s">
        <v>3170</v>
      </c>
      <c r="D297" s="105" t="s">
        <v>3170</v>
      </c>
      <c r="E297" s="58" t="s">
        <v>3171</v>
      </c>
      <c r="F297" s="69" t="s">
        <v>3170</v>
      </c>
      <c r="G297" s="69" t="s">
        <v>3170</v>
      </c>
      <c r="H297" s="58" t="s">
        <v>3171</v>
      </c>
      <c r="I297" s="104" t="s">
        <v>2873</v>
      </c>
      <c r="J297" s="68" t="s">
        <v>1217</v>
      </c>
      <c r="K297" s="65"/>
      <c r="L297" s="65"/>
      <c r="M297" s="65"/>
      <c r="N297" s="65"/>
      <c r="O297" s="65"/>
      <c r="P297" s="65">
        <v>33899.512987012982</v>
      </c>
      <c r="Q297" s="65">
        <v>33899.512987012982</v>
      </c>
      <c r="R297" s="65">
        <v>33899.512987012982</v>
      </c>
      <c r="S297" s="65">
        <v>33899.512987012982</v>
      </c>
      <c r="T297" s="65">
        <v>33899.512987012982</v>
      </c>
      <c r="U297" s="65">
        <v>33899.512987012982</v>
      </c>
      <c r="V297" s="65">
        <v>33899.512987012982</v>
      </c>
      <c r="W297" s="67">
        <f t="shared" si="5"/>
        <v>237296.59090909085</v>
      </c>
      <c r="X297" s="36"/>
      <c r="Z297" s="122"/>
      <c r="AB297" s="133" t="e" vm="1">
        <f>VLOOKUP($E297,'[1]Distr. Lateral Undergrounding'!$C$5:$D$815,2,FALSE)</f>
        <v>#VALUE!</v>
      </c>
    </row>
    <row r="298" spans="1:28" x14ac:dyDescent="0.2">
      <c r="A298" s="76"/>
      <c r="B298" s="24">
        <v>284</v>
      </c>
      <c r="C298" s="105" t="s">
        <v>3154</v>
      </c>
      <c r="D298" s="105" t="s">
        <v>3154</v>
      </c>
      <c r="E298" s="58" t="s">
        <v>3155</v>
      </c>
      <c r="F298" s="69" t="s">
        <v>3154</v>
      </c>
      <c r="G298" s="69" t="s">
        <v>3154</v>
      </c>
      <c r="H298" s="58" t="s">
        <v>3155</v>
      </c>
      <c r="I298" s="104" t="s">
        <v>2873</v>
      </c>
      <c r="J298" s="68" t="s">
        <v>1217</v>
      </c>
      <c r="K298" s="65"/>
      <c r="L298" s="65"/>
      <c r="M298" s="65"/>
      <c r="N298" s="65"/>
      <c r="O298" s="65"/>
      <c r="P298" s="65">
        <v>18563.474025974017</v>
      </c>
      <c r="Q298" s="65">
        <v>18563.474025974017</v>
      </c>
      <c r="R298" s="65">
        <v>18563.474025974017</v>
      </c>
      <c r="S298" s="65">
        <v>18563.474025974017</v>
      </c>
      <c r="T298" s="65">
        <v>18563.474025974017</v>
      </c>
      <c r="U298" s="65">
        <v>18563.474025974017</v>
      </c>
      <c r="V298" s="65">
        <v>18563.474025974017</v>
      </c>
      <c r="W298" s="67">
        <f t="shared" si="5"/>
        <v>129944.31818181813</v>
      </c>
      <c r="X298" s="36"/>
      <c r="Z298" s="122"/>
      <c r="AB298" s="133" t="e" vm="1">
        <f>VLOOKUP($E298,'[1]Distr. Lateral Undergrounding'!$C$5:$D$815,2,FALSE)</f>
        <v>#VALUE!</v>
      </c>
    </row>
    <row r="299" spans="1:28" x14ac:dyDescent="0.2">
      <c r="A299" s="76"/>
      <c r="B299" s="24">
        <v>285</v>
      </c>
      <c r="C299" s="105" t="s">
        <v>3300</v>
      </c>
      <c r="D299" s="105" t="s">
        <v>3300</v>
      </c>
      <c r="E299" s="58" t="s">
        <v>3301</v>
      </c>
      <c r="F299" s="69" t="s">
        <v>3300</v>
      </c>
      <c r="G299" s="69" t="s">
        <v>3300</v>
      </c>
      <c r="H299" s="58" t="s">
        <v>3301</v>
      </c>
      <c r="I299" s="104" t="s">
        <v>2873</v>
      </c>
      <c r="J299" s="68" t="s">
        <v>1217</v>
      </c>
      <c r="K299" s="65"/>
      <c r="L299" s="65"/>
      <c r="M299" s="65"/>
      <c r="N299" s="65"/>
      <c r="O299" s="65"/>
      <c r="P299" s="65">
        <v>17716.558441558434</v>
      </c>
      <c r="Q299" s="65">
        <v>17716.558441558434</v>
      </c>
      <c r="R299" s="65">
        <v>17716.558441558434</v>
      </c>
      <c r="S299" s="65">
        <v>17716.558441558434</v>
      </c>
      <c r="T299" s="65">
        <v>17716.558441558434</v>
      </c>
      <c r="U299" s="65">
        <v>17716.558441558434</v>
      </c>
      <c r="V299" s="65">
        <v>17716.558441558434</v>
      </c>
      <c r="W299" s="67">
        <f t="shared" si="5"/>
        <v>124015.90909090903</v>
      </c>
      <c r="X299" s="36"/>
      <c r="Z299" s="122"/>
      <c r="AB299" s="133" t="e" vm="1">
        <f>VLOOKUP($E299,'[1]Distr. Lateral Undergrounding'!$C$5:$D$815,2,FALSE)</f>
        <v>#VALUE!</v>
      </c>
    </row>
    <row r="300" spans="1:28" x14ac:dyDescent="0.2">
      <c r="A300" s="76"/>
      <c r="B300" s="24">
        <v>286</v>
      </c>
      <c r="C300" s="105" t="s">
        <v>3232</v>
      </c>
      <c r="D300" s="105" t="s">
        <v>3232</v>
      </c>
      <c r="E300" s="58" t="s">
        <v>3233</v>
      </c>
      <c r="F300" s="69" t="s">
        <v>3232</v>
      </c>
      <c r="G300" s="69" t="s">
        <v>3232</v>
      </c>
      <c r="H300" s="58" t="s">
        <v>3233</v>
      </c>
      <c r="I300" s="104" t="s">
        <v>2873</v>
      </c>
      <c r="J300" s="68" t="s">
        <v>1217</v>
      </c>
      <c r="K300" s="65"/>
      <c r="L300" s="65"/>
      <c r="M300" s="65"/>
      <c r="N300" s="65"/>
      <c r="O300" s="65"/>
      <c r="P300" s="65">
        <v>21836.688311688315</v>
      </c>
      <c r="Q300" s="65">
        <v>21836.688311688315</v>
      </c>
      <c r="R300" s="65">
        <v>21836.688311688315</v>
      </c>
      <c r="S300" s="65">
        <v>21836.688311688315</v>
      </c>
      <c r="T300" s="65">
        <v>21836.688311688315</v>
      </c>
      <c r="U300" s="65">
        <v>21836.688311688315</v>
      </c>
      <c r="V300" s="65">
        <v>21836.688311688315</v>
      </c>
      <c r="W300" s="67">
        <f t="shared" si="5"/>
        <v>152856.81818181821</v>
      </c>
      <c r="X300" s="36"/>
      <c r="Z300" s="122"/>
      <c r="AB300" s="133" t="e" vm="1">
        <f>VLOOKUP($E300,'[1]Distr. Lateral Undergrounding'!$C$5:$D$815,2,FALSE)</f>
        <v>#VALUE!</v>
      </c>
    </row>
    <row r="301" spans="1:28" x14ac:dyDescent="0.2">
      <c r="A301" s="76"/>
      <c r="B301" s="24">
        <v>287</v>
      </c>
      <c r="C301" s="105" t="s">
        <v>3216</v>
      </c>
      <c r="D301" s="105" t="s">
        <v>3216</v>
      </c>
      <c r="E301" s="58" t="s">
        <v>3217</v>
      </c>
      <c r="F301" s="69" t="s">
        <v>3216</v>
      </c>
      <c r="G301" s="69" t="s">
        <v>3216</v>
      </c>
      <c r="H301" s="58" t="s">
        <v>3217</v>
      </c>
      <c r="I301" s="104" t="s">
        <v>2873</v>
      </c>
      <c r="J301" s="68" t="s">
        <v>1217</v>
      </c>
      <c r="K301" s="65"/>
      <c r="L301" s="65"/>
      <c r="M301" s="65"/>
      <c r="N301" s="65"/>
      <c r="O301" s="65"/>
      <c r="P301" s="65">
        <v>23530.519480519473</v>
      </c>
      <c r="Q301" s="65">
        <v>23530.519480519473</v>
      </c>
      <c r="R301" s="65">
        <v>23530.519480519473</v>
      </c>
      <c r="S301" s="65">
        <v>23530.519480519473</v>
      </c>
      <c r="T301" s="65">
        <v>23530.519480519473</v>
      </c>
      <c r="U301" s="65">
        <v>23530.519480519473</v>
      </c>
      <c r="V301" s="65">
        <v>23530.519480519473</v>
      </c>
      <c r="W301" s="67">
        <f t="shared" si="5"/>
        <v>164713.63636363629</v>
      </c>
      <c r="X301" s="36"/>
      <c r="Z301" s="122"/>
      <c r="AB301" s="133" t="e" vm="1">
        <f>VLOOKUP($E301,'[1]Distr. Lateral Undergrounding'!$C$5:$D$815,2,FALSE)</f>
        <v>#VALUE!</v>
      </c>
    </row>
    <row r="302" spans="1:28" x14ac:dyDescent="0.2">
      <c r="A302" s="76"/>
      <c r="B302" s="24">
        <v>288</v>
      </c>
      <c r="C302" s="105" t="s">
        <v>3162</v>
      </c>
      <c r="D302" s="105" t="s">
        <v>3162</v>
      </c>
      <c r="E302" s="58" t="s">
        <v>3163</v>
      </c>
      <c r="F302" s="69" t="s">
        <v>3162</v>
      </c>
      <c r="G302" s="69" t="s">
        <v>3162</v>
      </c>
      <c r="H302" s="58" t="s">
        <v>3163</v>
      </c>
      <c r="I302" s="104" t="s">
        <v>2873</v>
      </c>
      <c r="J302" s="68" t="s">
        <v>1217</v>
      </c>
      <c r="K302" s="65"/>
      <c r="L302" s="65"/>
      <c r="M302" s="65"/>
      <c r="N302" s="65"/>
      <c r="O302" s="65"/>
      <c r="P302" s="65">
        <v>13115.746753246754</v>
      </c>
      <c r="Q302" s="65">
        <v>13115.746753246754</v>
      </c>
      <c r="R302" s="65">
        <v>13115.746753246754</v>
      </c>
      <c r="S302" s="65">
        <v>13115.746753246754</v>
      </c>
      <c r="T302" s="65">
        <v>13115.746753246754</v>
      </c>
      <c r="U302" s="65">
        <v>13115.746753246754</v>
      </c>
      <c r="V302" s="65">
        <v>13115.746753246754</v>
      </c>
      <c r="W302" s="67">
        <f t="shared" si="5"/>
        <v>91810.227272727279</v>
      </c>
      <c r="X302" s="36"/>
      <c r="Z302" s="122"/>
      <c r="AB302" s="133" t="e" vm="1">
        <f>VLOOKUP($E302,'[1]Distr. Lateral Undergrounding'!$C$5:$D$815,2,FALSE)</f>
        <v>#VALUE!</v>
      </c>
    </row>
    <row r="303" spans="1:28" x14ac:dyDescent="0.2">
      <c r="A303" s="76"/>
      <c r="B303" s="24">
        <v>289</v>
      </c>
      <c r="C303" s="105" t="s">
        <v>3244</v>
      </c>
      <c r="D303" s="105" t="s">
        <v>3244</v>
      </c>
      <c r="E303" s="58" t="s">
        <v>3245</v>
      </c>
      <c r="F303" s="69" t="s">
        <v>3244</v>
      </c>
      <c r="G303" s="69" t="s">
        <v>3244</v>
      </c>
      <c r="H303" s="58" t="s">
        <v>3245</v>
      </c>
      <c r="I303" s="104" t="s">
        <v>2873</v>
      </c>
      <c r="J303" s="68" t="s">
        <v>1217</v>
      </c>
      <c r="K303" s="65"/>
      <c r="L303" s="65"/>
      <c r="M303" s="65"/>
      <c r="N303" s="65"/>
      <c r="O303" s="65"/>
      <c r="P303" s="65">
        <v>7095.7792207792199</v>
      </c>
      <c r="Q303" s="65">
        <v>7095.7792207792199</v>
      </c>
      <c r="R303" s="65">
        <v>7095.7792207792199</v>
      </c>
      <c r="S303" s="65">
        <v>7095.7792207792199</v>
      </c>
      <c r="T303" s="65">
        <v>7095.7792207792199</v>
      </c>
      <c r="U303" s="65">
        <v>7095.7792207792199</v>
      </c>
      <c r="V303" s="65">
        <v>7095.7792207792199</v>
      </c>
      <c r="W303" s="67">
        <f t="shared" si="5"/>
        <v>49670.454545454544</v>
      </c>
      <c r="X303" s="36"/>
      <c r="Z303" s="122"/>
      <c r="AB303" s="133" t="e" vm="1">
        <f>VLOOKUP($E303,'[1]Distr. Lateral Undergrounding'!$C$5:$D$815,2,FALSE)</f>
        <v>#VALUE!</v>
      </c>
    </row>
    <row r="304" spans="1:28" x14ac:dyDescent="0.2">
      <c r="A304" s="76"/>
      <c r="B304" s="24">
        <v>290</v>
      </c>
      <c r="C304" s="105" t="s">
        <v>3228</v>
      </c>
      <c r="D304" s="105" t="s">
        <v>3228</v>
      </c>
      <c r="E304" s="58" t="s">
        <v>3229</v>
      </c>
      <c r="F304" s="69" t="s">
        <v>3228</v>
      </c>
      <c r="G304" s="69" t="s">
        <v>3228</v>
      </c>
      <c r="H304" s="58" t="s">
        <v>3229</v>
      </c>
      <c r="I304" s="104" t="s">
        <v>2873</v>
      </c>
      <c r="J304" s="68" t="s">
        <v>1217</v>
      </c>
      <c r="K304" s="65"/>
      <c r="L304" s="65"/>
      <c r="M304" s="65"/>
      <c r="N304" s="65"/>
      <c r="O304" s="65"/>
      <c r="P304" s="65">
        <v>21539.123376623367</v>
      </c>
      <c r="Q304" s="65">
        <v>21539.123376623367</v>
      </c>
      <c r="R304" s="65">
        <v>21539.123376623367</v>
      </c>
      <c r="S304" s="65">
        <v>21539.123376623367</v>
      </c>
      <c r="T304" s="65">
        <v>21539.123376623367</v>
      </c>
      <c r="U304" s="65">
        <v>21539.123376623367</v>
      </c>
      <c r="V304" s="65">
        <v>21539.123376623367</v>
      </c>
      <c r="W304" s="67">
        <f t="shared" si="5"/>
        <v>150773.86363636356</v>
      </c>
      <c r="X304" s="36"/>
      <c r="Z304" s="122"/>
      <c r="AB304" s="131" t="e" vm="1">
        <f>VLOOKUP($E304,'[1]Distr. Lateral Undergrounding'!$C$5:$D$815,2,FALSE)</f>
        <v>#VALUE!</v>
      </c>
    </row>
    <row r="305" spans="1:28" x14ac:dyDescent="0.2">
      <c r="A305" s="76"/>
      <c r="B305" s="24">
        <v>291</v>
      </c>
      <c r="C305" s="105" t="s">
        <v>3180</v>
      </c>
      <c r="D305" s="105" t="s">
        <v>3180</v>
      </c>
      <c r="E305" s="58" t="s">
        <v>3181</v>
      </c>
      <c r="F305" s="69" t="s">
        <v>3180</v>
      </c>
      <c r="G305" s="69" t="s">
        <v>3180</v>
      </c>
      <c r="H305" s="58" t="s">
        <v>3181</v>
      </c>
      <c r="I305" s="104" t="s">
        <v>2873</v>
      </c>
      <c r="J305" s="68" t="s">
        <v>1217</v>
      </c>
      <c r="K305" s="65"/>
      <c r="L305" s="65"/>
      <c r="M305" s="65"/>
      <c r="N305" s="65"/>
      <c r="O305" s="65"/>
      <c r="P305" s="65">
        <v>9338.9610389610389</v>
      </c>
      <c r="Q305" s="65">
        <v>9338.9610389610389</v>
      </c>
      <c r="R305" s="65">
        <v>9338.9610389610389</v>
      </c>
      <c r="S305" s="65">
        <v>9338.9610389610389</v>
      </c>
      <c r="T305" s="65">
        <v>9338.9610389610389</v>
      </c>
      <c r="U305" s="65">
        <v>9338.9610389610389</v>
      </c>
      <c r="V305" s="65">
        <v>9338.9610389610389</v>
      </c>
      <c r="W305" s="67">
        <f t="shared" si="5"/>
        <v>65372.727272727272</v>
      </c>
      <c r="X305" s="36"/>
      <c r="Z305" s="122"/>
      <c r="AB305" s="133" t="e" vm="1">
        <f>VLOOKUP($E305,'[1]Distr. Lateral Undergrounding'!$C$5:$D$815,2,FALSE)</f>
        <v>#VALUE!</v>
      </c>
    </row>
    <row r="306" spans="1:28" x14ac:dyDescent="0.2">
      <c r="A306" s="76"/>
      <c r="B306" s="24">
        <v>292</v>
      </c>
      <c r="C306" s="105" t="s">
        <v>3262</v>
      </c>
      <c r="D306" s="105" t="s">
        <v>3262</v>
      </c>
      <c r="E306" s="58" t="s">
        <v>3263</v>
      </c>
      <c r="F306" s="69" t="s">
        <v>3262</v>
      </c>
      <c r="G306" s="69" t="s">
        <v>3262</v>
      </c>
      <c r="H306" s="58" t="s">
        <v>3263</v>
      </c>
      <c r="I306" s="104" t="s">
        <v>2873</v>
      </c>
      <c r="J306" s="68" t="s">
        <v>1217</v>
      </c>
      <c r="K306" s="65"/>
      <c r="L306" s="65"/>
      <c r="M306" s="65"/>
      <c r="N306" s="65"/>
      <c r="O306" s="65"/>
      <c r="P306" s="65">
        <v>13275.974025974021</v>
      </c>
      <c r="Q306" s="65">
        <v>13275.974025974021</v>
      </c>
      <c r="R306" s="65">
        <v>13275.974025974021</v>
      </c>
      <c r="S306" s="65">
        <v>13275.974025974021</v>
      </c>
      <c r="T306" s="65">
        <v>13275.974025974021</v>
      </c>
      <c r="U306" s="65">
        <v>13275.974025974021</v>
      </c>
      <c r="V306" s="65">
        <v>13275.974025974021</v>
      </c>
      <c r="W306" s="67">
        <f t="shared" si="5"/>
        <v>92931.818181818147</v>
      </c>
      <c r="X306" s="36"/>
      <c r="Z306" s="122"/>
      <c r="AB306" s="133" t="e" vm="1">
        <f>VLOOKUP($E306,'[1]Distr. Lateral Undergrounding'!$C$5:$D$815,2,FALSE)</f>
        <v>#VALUE!</v>
      </c>
    </row>
    <row r="307" spans="1:28" x14ac:dyDescent="0.2">
      <c r="A307" s="76"/>
      <c r="B307" s="24">
        <v>293</v>
      </c>
      <c r="C307" s="105" t="s">
        <v>3146</v>
      </c>
      <c r="D307" s="105" t="s">
        <v>3146</v>
      </c>
      <c r="E307" s="58" t="s">
        <v>3147</v>
      </c>
      <c r="F307" s="69" t="s">
        <v>3146</v>
      </c>
      <c r="G307" s="69" t="s">
        <v>3146</v>
      </c>
      <c r="H307" s="58" t="s">
        <v>3147</v>
      </c>
      <c r="I307" s="104" t="s">
        <v>2873</v>
      </c>
      <c r="J307" s="68" t="s">
        <v>1217</v>
      </c>
      <c r="K307" s="65"/>
      <c r="L307" s="65"/>
      <c r="M307" s="65"/>
      <c r="N307" s="65"/>
      <c r="O307" s="65"/>
      <c r="P307" s="65">
        <v>41086.850649350636</v>
      </c>
      <c r="Q307" s="65">
        <v>41086.850649350636</v>
      </c>
      <c r="R307" s="65">
        <v>41086.850649350636</v>
      </c>
      <c r="S307" s="65">
        <v>41086.850649350636</v>
      </c>
      <c r="T307" s="65">
        <v>41086.850649350636</v>
      </c>
      <c r="U307" s="65">
        <v>41086.850649350636</v>
      </c>
      <c r="V307" s="65">
        <v>41086.850649350636</v>
      </c>
      <c r="W307" s="67">
        <f t="shared" si="5"/>
        <v>287607.95454545447</v>
      </c>
      <c r="X307" s="36"/>
      <c r="Z307" s="122"/>
      <c r="AB307" s="133" t="e" vm="1">
        <f>VLOOKUP($E307,'[1]Distr. Lateral Undergrounding'!$C$5:$D$815,2,FALSE)</f>
        <v>#VALUE!</v>
      </c>
    </row>
    <row r="308" spans="1:28" x14ac:dyDescent="0.2">
      <c r="A308" s="76"/>
      <c r="B308" s="24">
        <v>294</v>
      </c>
      <c r="C308" s="105" t="s">
        <v>3248</v>
      </c>
      <c r="D308" s="105" t="s">
        <v>3248</v>
      </c>
      <c r="E308" s="58" t="s">
        <v>3249</v>
      </c>
      <c r="F308" s="69" t="s">
        <v>3248</v>
      </c>
      <c r="G308" s="69" t="s">
        <v>3248</v>
      </c>
      <c r="H308" s="58" t="s">
        <v>3249</v>
      </c>
      <c r="I308" s="104" t="s">
        <v>2873</v>
      </c>
      <c r="J308" s="68" t="s">
        <v>1217</v>
      </c>
      <c r="K308" s="65"/>
      <c r="L308" s="65"/>
      <c r="M308" s="65"/>
      <c r="N308" s="65"/>
      <c r="O308" s="65"/>
      <c r="P308" s="65">
        <v>29527.597402597417</v>
      </c>
      <c r="Q308" s="65">
        <v>29527.597402597417</v>
      </c>
      <c r="R308" s="65">
        <v>29527.597402597417</v>
      </c>
      <c r="S308" s="65">
        <v>29527.597402597417</v>
      </c>
      <c r="T308" s="65">
        <v>29527.597402597417</v>
      </c>
      <c r="U308" s="65">
        <v>29527.597402597417</v>
      </c>
      <c r="V308" s="65">
        <v>29527.597402597417</v>
      </c>
      <c r="W308" s="67">
        <f t="shared" si="5"/>
        <v>206693.18181818194</v>
      </c>
      <c r="X308" s="36"/>
      <c r="Z308" s="122"/>
      <c r="AB308" s="133" t="e" vm="1">
        <f>VLOOKUP($E308,'[1]Distr. Lateral Undergrounding'!$C$5:$D$815,2,FALSE)</f>
        <v>#VALUE!</v>
      </c>
    </row>
    <row r="309" spans="1:28" x14ac:dyDescent="0.2">
      <c r="A309" s="76"/>
      <c r="B309" s="24">
        <v>295</v>
      </c>
      <c r="C309" s="105" t="s">
        <v>3250</v>
      </c>
      <c r="D309" s="105" t="s">
        <v>3250</v>
      </c>
      <c r="E309" s="58" t="s">
        <v>3251</v>
      </c>
      <c r="F309" s="69" t="s">
        <v>3250</v>
      </c>
      <c r="G309" s="69" t="s">
        <v>3250</v>
      </c>
      <c r="H309" s="58" t="s">
        <v>3251</v>
      </c>
      <c r="I309" s="104" t="s">
        <v>2873</v>
      </c>
      <c r="J309" s="68" t="s">
        <v>1217</v>
      </c>
      <c r="K309" s="65"/>
      <c r="L309" s="65"/>
      <c r="M309" s="65"/>
      <c r="N309" s="65"/>
      <c r="O309" s="65"/>
      <c r="P309" s="65">
        <v>25270.129870129866</v>
      </c>
      <c r="Q309" s="65">
        <v>25270.129870129866</v>
      </c>
      <c r="R309" s="65">
        <v>25270.129870129866</v>
      </c>
      <c r="S309" s="65">
        <v>25270.129870129866</v>
      </c>
      <c r="T309" s="65">
        <v>25270.129870129866</v>
      </c>
      <c r="U309" s="65">
        <v>25270.129870129866</v>
      </c>
      <c r="V309" s="65">
        <v>25270.129870129866</v>
      </c>
      <c r="W309" s="67">
        <f t="shared" si="5"/>
        <v>176890.90909090906</v>
      </c>
      <c r="X309" s="36"/>
      <c r="Z309" s="122"/>
      <c r="AB309" s="133" t="e" vm="1">
        <f>VLOOKUP($E309,'[1]Distr. Lateral Undergrounding'!$C$5:$D$815,2,FALSE)</f>
        <v>#VALUE!</v>
      </c>
    </row>
    <row r="310" spans="1:28" x14ac:dyDescent="0.2">
      <c r="A310" s="76"/>
      <c r="B310" s="24">
        <v>296</v>
      </c>
      <c r="C310" s="105" t="s">
        <v>3186</v>
      </c>
      <c r="D310" s="105" t="s">
        <v>3186</v>
      </c>
      <c r="E310" s="58" t="s">
        <v>3187</v>
      </c>
      <c r="F310" s="69" t="s">
        <v>3186</v>
      </c>
      <c r="G310" s="69" t="s">
        <v>3186</v>
      </c>
      <c r="H310" s="58" t="s">
        <v>3187</v>
      </c>
      <c r="I310" s="104" t="s">
        <v>2873</v>
      </c>
      <c r="J310" s="68" t="s">
        <v>1217</v>
      </c>
      <c r="K310" s="65"/>
      <c r="L310" s="65"/>
      <c r="M310" s="65"/>
      <c r="N310" s="65"/>
      <c r="O310" s="65"/>
      <c r="P310" s="65">
        <v>7439.1233766233736</v>
      </c>
      <c r="Q310" s="65">
        <v>7439.1233766233736</v>
      </c>
      <c r="R310" s="65">
        <v>7439.1233766233736</v>
      </c>
      <c r="S310" s="65">
        <v>7439.1233766233736</v>
      </c>
      <c r="T310" s="65">
        <v>7439.1233766233736</v>
      </c>
      <c r="U310" s="65">
        <v>7439.1233766233736</v>
      </c>
      <c r="V310" s="65">
        <v>7439.1233766233736</v>
      </c>
      <c r="W310" s="67">
        <f t="shared" si="5"/>
        <v>52073.863636363611</v>
      </c>
      <c r="X310" s="36"/>
      <c r="Z310" s="122"/>
      <c r="AB310" s="133" t="e" vm="1">
        <f>VLOOKUP($E310,'[1]Distr. Lateral Undergrounding'!$C$5:$D$815,2,FALSE)</f>
        <v>#VALUE!</v>
      </c>
    </row>
    <row r="311" spans="1:28" x14ac:dyDescent="0.2">
      <c r="A311" s="76"/>
      <c r="B311" s="24">
        <v>297</v>
      </c>
      <c r="C311" s="105" t="s">
        <v>3274</v>
      </c>
      <c r="D311" s="105" t="s">
        <v>3274</v>
      </c>
      <c r="E311" s="58" t="s">
        <v>3275</v>
      </c>
      <c r="F311" s="69" t="s">
        <v>3274</v>
      </c>
      <c r="G311" s="69" t="s">
        <v>3274</v>
      </c>
      <c r="H311" s="58" t="s">
        <v>3275</v>
      </c>
      <c r="I311" s="104" t="s">
        <v>2873</v>
      </c>
      <c r="J311" s="68" t="s">
        <v>1217</v>
      </c>
      <c r="K311" s="65"/>
      <c r="L311" s="65"/>
      <c r="M311" s="65"/>
      <c r="N311" s="65"/>
      <c r="O311" s="65"/>
      <c r="P311" s="65">
        <v>30881.899358884515</v>
      </c>
      <c r="Q311" s="65">
        <v>30881.899358884515</v>
      </c>
      <c r="R311" s="65">
        <v>30881.899358884515</v>
      </c>
      <c r="S311" s="65">
        <v>30881.899358884515</v>
      </c>
      <c r="T311" s="65">
        <v>30881.899358884515</v>
      </c>
      <c r="U311" s="65">
        <v>30881.899358884515</v>
      </c>
      <c r="V311" s="65">
        <v>30881.899358884515</v>
      </c>
      <c r="W311" s="67">
        <f t="shared" si="5"/>
        <v>216173.2955121916</v>
      </c>
      <c r="X311" s="36"/>
      <c r="Z311" s="122"/>
      <c r="AB311" s="131" t="e" vm="1">
        <f>VLOOKUP($E311,'[1]Distr. Lateral Undergrounding'!$C$5:$D$815,2,FALSE)</f>
        <v>#VALUE!</v>
      </c>
    </row>
    <row r="312" spans="1:28" x14ac:dyDescent="0.2">
      <c r="A312" s="76"/>
      <c r="B312" s="24">
        <v>298</v>
      </c>
      <c r="C312" s="105" t="s">
        <v>3246</v>
      </c>
      <c r="D312" s="105" t="s">
        <v>3246</v>
      </c>
      <c r="E312" s="58" t="s">
        <v>3247</v>
      </c>
      <c r="F312" s="69" t="s">
        <v>3246</v>
      </c>
      <c r="G312" s="69" t="s">
        <v>3246</v>
      </c>
      <c r="H312" s="58" t="s">
        <v>3247</v>
      </c>
      <c r="I312" s="104" t="s">
        <v>2873</v>
      </c>
      <c r="J312" s="68" t="s">
        <v>1217</v>
      </c>
      <c r="K312" s="65"/>
      <c r="L312" s="65"/>
      <c r="M312" s="65"/>
      <c r="N312" s="65"/>
      <c r="O312" s="65"/>
      <c r="P312" s="65">
        <v>30763.636363636364</v>
      </c>
      <c r="Q312" s="65">
        <v>30763.636363636364</v>
      </c>
      <c r="R312" s="65">
        <v>30763.636363636364</v>
      </c>
      <c r="S312" s="65">
        <v>30763.636363636364</v>
      </c>
      <c r="T312" s="65">
        <v>30763.636363636364</v>
      </c>
      <c r="U312" s="65">
        <v>30763.636363636364</v>
      </c>
      <c r="V312" s="65">
        <v>30763.636363636364</v>
      </c>
      <c r="W312" s="67">
        <f t="shared" si="5"/>
        <v>215345.45454545453</v>
      </c>
      <c r="X312" s="36"/>
      <c r="Z312" s="122"/>
      <c r="AB312" s="133" t="e" vm="1">
        <f>VLOOKUP($E312,'[1]Distr. Lateral Undergrounding'!$C$5:$D$815,2,FALSE)</f>
        <v>#VALUE!</v>
      </c>
    </row>
    <row r="313" spans="1:28" x14ac:dyDescent="0.2">
      <c r="A313" s="76"/>
      <c r="B313" s="24">
        <v>299</v>
      </c>
      <c r="C313" s="105" t="s">
        <v>3168</v>
      </c>
      <c r="D313" s="105" t="s">
        <v>3168</v>
      </c>
      <c r="E313" s="58" t="s">
        <v>3169</v>
      </c>
      <c r="F313" s="69" t="s">
        <v>3168</v>
      </c>
      <c r="G313" s="69" t="s">
        <v>3168</v>
      </c>
      <c r="H313" s="58" t="s">
        <v>3169</v>
      </c>
      <c r="I313" s="104" t="s">
        <v>2873</v>
      </c>
      <c r="J313" s="68" t="s">
        <v>1217</v>
      </c>
      <c r="K313" s="65"/>
      <c r="L313" s="65"/>
      <c r="M313" s="65"/>
      <c r="N313" s="65"/>
      <c r="O313" s="65"/>
      <c r="P313" s="65">
        <v>83260.957814410722</v>
      </c>
      <c r="Q313" s="65">
        <v>83260.957814410722</v>
      </c>
      <c r="R313" s="65">
        <v>83260.957814410722</v>
      </c>
      <c r="S313" s="65">
        <v>83260.957814410722</v>
      </c>
      <c r="T313" s="65">
        <v>83260.957814410722</v>
      </c>
      <c r="U313" s="65">
        <v>83260.957814410722</v>
      </c>
      <c r="V313" s="65">
        <v>83260.957814410722</v>
      </c>
      <c r="W313" s="67">
        <f t="shared" si="5"/>
        <v>582826.7047008751</v>
      </c>
      <c r="X313" s="36"/>
      <c r="Z313" s="122"/>
      <c r="AB313" s="133" t="e" vm="1">
        <f>VLOOKUP($E313,'[1]Distr. Lateral Undergrounding'!$C$5:$D$815,2,FALSE)</f>
        <v>#VALUE!</v>
      </c>
    </row>
    <row r="314" spans="1:28" x14ac:dyDescent="0.2">
      <c r="A314" s="76"/>
      <c r="B314" s="24">
        <v>300</v>
      </c>
      <c r="C314" s="105" t="s">
        <v>3242</v>
      </c>
      <c r="D314" s="105" t="s">
        <v>3242</v>
      </c>
      <c r="E314" s="58" t="s">
        <v>3243</v>
      </c>
      <c r="F314" s="69" t="s">
        <v>3242</v>
      </c>
      <c r="G314" s="69" t="s">
        <v>3242</v>
      </c>
      <c r="H314" s="58" t="s">
        <v>3243</v>
      </c>
      <c r="I314" s="104" t="s">
        <v>2873</v>
      </c>
      <c r="J314" s="68" t="s">
        <v>1217</v>
      </c>
      <c r="K314" s="65"/>
      <c r="L314" s="65"/>
      <c r="M314" s="65"/>
      <c r="N314" s="65"/>
      <c r="O314" s="65"/>
      <c r="P314" s="65">
        <v>9018.5064935064929</v>
      </c>
      <c r="Q314" s="65">
        <v>9018.5064935064929</v>
      </c>
      <c r="R314" s="65">
        <v>9018.5064935064929</v>
      </c>
      <c r="S314" s="65">
        <v>9018.5064935064929</v>
      </c>
      <c r="T314" s="65">
        <v>9018.5064935064929</v>
      </c>
      <c r="U314" s="65">
        <v>9018.5064935064929</v>
      </c>
      <c r="V314" s="65">
        <v>9018.5064935064929</v>
      </c>
      <c r="W314" s="67">
        <f t="shared" si="5"/>
        <v>63129.545454545456</v>
      </c>
      <c r="X314" s="36"/>
      <c r="Z314" s="122"/>
      <c r="AB314" s="133" t="e" vm="1">
        <f>VLOOKUP($E314,'[1]Distr. Lateral Undergrounding'!$C$5:$D$815,2,FALSE)</f>
        <v>#VALUE!</v>
      </c>
    </row>
    <row r="315" spans="1:28" x14ac:dyDescent="0.2">
      <c r="A315" s="76"/>
      <c r="B315" s="24">
        <v>301</v>
      </c>
      <c r="C315" s="105" t="s">
        <v>3234</v>
      </c>
      <c r="D315" s="105" t="s">
        <v>3234</v>
      </c>
      <c r="E315" s="58" t="s">
        <v>3235</v>
      </c>
      <c r="F315" s="69" t="s">
        <v>3234</v>
      </c>
      <c r="G315" s="69" t="s">
        <v>3234</v>
      </c>
      <c r="H315" s="58" t="s">
        <v>3235</v>
      </c>
      <c r="I315" s="104" t="s">
        <v>2873</v>
      </c>
      <c r="J315" s="68" t="s">
        <v>1217</v>
      </c>
      <c r="K315" s="65"/>
      <c r="L315" s="65"/>
      <c r="M315" s="65"/>
      <c r="N315" s="65"/>
      <c r="O315" s="65"/>
      <c r="P315" s="65"/>
      <c r="Q315" s="65">
        <v>66716.856078397206</v>
      </c>
      <c r="R315" s="65">
        <v>66716.856078397206</v>
      </c>
      <c r="S315" s="65">
        <v>66716.856078397206</v>
      </c>
      <c r="T315" s="65">
        <v>66716.856078397206</v>
      </c>
      <c r="U315" s="65">
        <v>66716.856078397206</v>
      </c>
      <c r="V315" s="65">
        <v>66716.856078397206</v>
      </c>
      <c r="W315" s="67">
        <f t="shared" si="5"/>
        <v>400301.13647038321</v>
      </c>
      <c r="X315" s="36"/>
      <c r="Z315" s="122"/>
      <c r="AB315" s="133" t="e" vm="1">
        <f>VLOOKUP($E315,'[1]Distr. Lateral Undergrounding'!$C$5:$D$815,2,FALSE)</f>
        <v>#VALUE!</v>
      </c>
    </row>
    <row r="316" spans="1:28" x14ac:dyDescent="0.2">
      <c r="A316" s="76"/>
      <c r="B316" s="24">
        <v>302</v>
      </c>
      <c r="C316" s="105" t="s">
        <v>3252</v>
      </c>
      <c r="D316" s="105" t="s">
        <v>3252</v>
      </c>
      <c r="E316" s="58" t="s">
        <v>3253</v>
      </c>
      <c r="F316" s="69" t="s">
        <v>3252</v>
      </c>
      <c r="G316" s="69" t="s">
        <v>3252</v>
      </c>
      <c r="H316" s="58" t="s">
        <v>3253</v>
      </c>
      <c r="I316" s="104" t="s">
        <v>2873</v>
      </c>
      <c r="J316" s="68" t="s">
        <v>1217</v>
      </c>
      <c r="K316" s="65"/>
      <c r="L316" s="65"/>
      <c r="M316" s="65"/>
      <c r="N316" s="65"/>
      <c r="O316" s="65"/>
      <c r="P316" s="65"/>
      <c r="Q316" s="65"/>
      <c r="R316" s="65"/>
      <c r="S316" s="65">
        <v>9813.9204545454522</v>
      </c>
      <c r="T316" s="65">
        <v>9813.9204545454522</v>
      </c>
      <c r="U316" s="65">
        <v>9813.9204545454522</v>
      </c>
      <c r="V316" s="65">
        <v>9813.9204545454522</v>
      </c>
      <c r="W316" s="67">
        <f t="shared" si="5"/>
        <v>39255.681818181809</v>
      </c>
      <c r="X316" s="36"/>
      <c r="Z316" s="122"/>
      <c r="AB316" s="133" t="e" vm="1">
        <f>VLOOKUP($E316,'[1]Distr. Lateral Undergrounding'!$C$5:$D$815,2,FALSE)</f>
        <v>#VALUE!</v>
      </c>
    </row>
    <row r="317" spans="1:28" x14ac:dyDescent="0.2">
      <c r="A317" s="76"/>
      <c r="B317" s="24">
        <v>303</v>
      </c>
      <c r="C317" s="105" t="s">
        <v>3190</v>
      </c>
      <c r="D317" s="105" t="s">
        <v>3190</v>
      </c>
      <c r="E317" s="58" t="s">
        <v>3191</v>
      </c>
      <c r="F317" s="69" t="s">
        <v>3190</v>
      </c>
      <c r="G317" s="69" t="s">
        <v>3190</v>
      </c>
      <c r="H317" s="58" t="s">
        <v>3191</v>
      </c>
      <c r="I317" s="104" t="s">
        <v>2873</v>
      </c>
      <c r="J317" s="68" t="s">
        <v>1217</v>
      </c>
      <c r="K317" s="65"/>
      <c r="L317" s="65"/>
      <c r="M317" s="65"/>
      <c r="N317" s="65"/>
      <c r="O317" s="65"/>
      <c r="P317" s="65"/>
      <c r="Q317" s="65"/>
      <c r="R317" s="65"/>
      <c r="S317" s="65">
        <v>21630.68181818182</v>
      </c>
      <c r="T317" s="65">
        <v>21630.68181818182</v>
      </c>
      <c r="U317" s="65">
        <v>21630.68181818182</v>
      </c>
      <c r="V317" s="65">
        <v>21630.68181818182</v>
      </c>
      <c r="W317" s="67">
        <f t="shared" si="5"/>
        <v>86522.727272727279</v>
      </c>
      <c r="X317" s="36"/>
      <c r="Z317" s="122"/>
      <c r="AB317" s="133" t="e" vm="1">
        <f>VLOOKUP($E317,'[1]Distr. Lateral Undergrounding'!$C$5:$D$815,2,FALSE)</f>
        <v>#VALUE!</v>
      </c>
    </row>
    <row r="318" spans="1:28" x14ac:dyDescent="0.2">
      <c r="A318" s="76"/>
      <c r="B318" s="24">
        <v>304</v>
      </c>
      <c r="C318" s="105" t="s">
        <v>3226</v>
      </c>
      <c r="D318" s="105" t="s">
        <v>3226</v>
      </c>
      <c r="E318" s="58" t="s">
        <v>3227</v>
      </c>
      <c r="F318" s="69" t="s">
        <v>3226</v>
      </c>
      <c r="G318" s="69" t="s">
        <v>3226</v>
      </c>
      <c r="H318" s="58" t="s">
        <v>3227</v>
      </c>
      <c r="I318" s="104" t="s">
        <v>2873</v>
      </c>
      <c r="J318" s="68" t="s">
        <v>1217</v>
      </c>
      <c r="K318" s="65"/>
      <c r="L318" s="65"/>
      <c r="M318" s="65"/>
      <c r="N318" s="65"/>
      <c r="O318" s="65"/>
      <c r="P318" s="65"/>
      <c r="Q318" s="65"/>
      <c r="R318" s="65"/>
      <c r="S318" s="65">
        <v>27398.863636363629</v>
      </c>
      <c r="T318" s="65">
        <v>27398.863636363629</v>
      </c>
      <c r="U318" s="65">
        <v>27398.863636363629</v>
      </c>
      <c r="V318" s="65">
        <v>27398.863636363629</v>
      </c>
      <c r="W318" s="67">
        <f t="shared" si="5"/>
        <v>109595.45454545452</v>
      </c>
      <c r="X318" s="36"/>
      <c r="Z318" s="122"/>
      <c r="AB318" s="133" t="e" vm="1">
        <f>VLOOKUP($E318,'[1]Distr. Lateral Undergrounding'!$C$5:$D$815,2,FALSE)</f>
        <v>#VALUE!</v>
      </c>
    </row>
    <row r="319" spans="1:28" x14ac:dyDescent="0.2">
      <c r="A319" s="76"/>
      <c r="B319" s="24">
        <v>305</v>
      </c>
      <c r="C319" s="105" t="s">
        <v>3266</v>
      </c>
      <c r="D319" s="105" t="s">
        <v>3266</v>
      </c>
      <c r="E319" s="58" t="s">
        <v>3267</v>
      </c>
      <c r="F319" s="69" t="s">
        <v>3266</v>
      </c>
      <c r="G319" s="69" t="s">
        <v>3266</v>
      </c>
      <c r="H319" s="58" t="s">
        <v>3267</v>
      </c>
      <c r="I319" s="104" t="s">
        <v>2873</v>
      </c>
      <c r="J319" s="68" t="s">
        <v>1217</v>
      </c>
      <c r="K319" s="65"/>
      <c r="L319" s="65"/>
      <c r="M319" s="65"/>
      <c r="N319" s="65"/>
      <c r="O319" s="65"/>
      <c r="P319" s="65"/>
      <c r="Q319" s="65"/>
      <c r="R319" s="65"/>
      <c r="S319" s="65">
        <v>27639.204545454544</v>
      </c>
      <c r="T319" s="65">
        <v>27639.204545454544</v>
      </c>
      <c r="U319" s="65">
        <v>27639.204545454544</v>
      </c>
      <c r="V319" s="65">
        <v>27639.204545454544</v>
      </c>
      <c r="W319" s="67">
        <f t="shared" si="5"/>
        <v>110556.81818181818</v>
      </c>
      <c r="X319" s="36"/>
      <c r="Z319" s="122"/>
      <c r="AB319" s="133" t="e" vm="1">
        <f>VLOOKUP($E319,'[1]Distr. Lateral Undergrounding'!$C$5:$D$815,2,FALSE)</f>
        <v>#VALUE!</v>
      </c>
    </row>
    <row r="320" spans="1:28" x14ac:dyDescent="0.2">
      <c r="A320" s="76"/>
      <c r="B320" s="24">
        <v>306</v>
      </c>
      <c r="C320" s="105" t="s">
        <v>3152</v>
      </c>
      <c r="D320" s="105" t="s">
        <v>3152</v>
      </c>
      <c r="E320" s="58" t="s">
        <v>3153</v>
      </c>
      <c r="F320" s="69" t="s">
        <v>3152</v>
      </c>
      <c r="G320" s="69" t="s">
        <v>3152</v>
      </c>
      <c r="H320" s="58" t="s">
        <v>3153</v>
      </c>
      <c r="I320" s="104" t="s">
        <v>2873</v>
      </c>
      <c r="J320" s="68" t="s">
        <v>1217</v>
      </c>
      <c r="K320" s="65"/>
      <c r="L320" s="65"/>
      <c r="M320" s="65"/>
      <c r="N320" s="65"/>
      <c r="O320" s="65"/>
      <c r="P320" s="65"/>
      <c r="Q320" s="65"/>
      <c r="R320" s="65"/>
      <c r="S320" s="65">
        <v>26237.215909090904</v>
      </c>
      <c r="T320" s="65">
        <v>26237.215909090904</v>
      </c>
      <c r="U320" s="65">
        <v>26237.215909090904</v>
      </c>
      <c r="V320" s="65">
        <v>26237.215909090904</v>
      </c>
      <c r="W320" s="67">
        <f t="shared" si="5"/>
        <v>104948.86363636362</v>
      </c>
      <c r="X320" s="36"/>
      <c r="Z320" s="122"/>
      <c r="AB320" s="133" t="e" vm="1">
        <f>VLOOKUP($E320,'[1]Distr. Lateral Undergrounding'!$C$5:$D$815,2,FALSE)</f>
        <v>#VALUE!</v>
      </c>
    </row>
    <row r="321" spans="1:28" x14ac:dyDescent="0.2">
      <c r="A321" s="76"/>
      <c r="B321" s="24">
        <v>307</v>
      </c>
      <c r="C321" s="105" t="s">
        <v>3142</v>
      </c>
      <c r="D321" s="105" t="s">
        <v>3142</v>
      </c>
      <c r="E321" s="58" t="s">
        <v>3143</v>
      </c>
      <c r="F321" s="69" t="s">
        <v>3142</v>
      </c>
      <c r="G321" s="69" t="s">
        <v>3142</v>
      </c>
      <c r="H321" s="58" t="s">
        <v>3143</v>
      </c>
      <c r="I321" s="104" t="s">
        <v>2873</v>
      </c>
      <c r="J321" s="68" t="s">
        <v>1217</v>
      </c>
      <c r="K321" s="65"/>
      <c r="L321" s="65"/>
      <c r="M321" s="65"/>
      <c r="N321" s="65"/>
      <c r="O321" s="65"/>
      <c r="P321" s="65"/>
      <c r="Q321" s="65"/>
      <c r="R321" s="65"/>
      <c r="S321" s="65">
        <v>113460.93753025625</v>
      </c>
      <c r="T321" s="65">
        <v>113460.93753025625</v>
      </c>
      <c r="U321" s="65">
        <v>113460.93753025625</v>
      </c>
      <c r="V321" s="65">
        <v>113460.93753025625</v>
      </c>
      <c r="W321" s="67">
        <f t="shared" si="5"/>
        <v>453843.75012102502</v>
      </c>
      <c r="X321" s="36"/>
      <c r="Z321" s="122"/>
      <c r="AB321" s="133" t="e" vm="1">
        <f>VLOOKUP($E321,'[1]Distr. Lateral Undergrounding'!$C$5:$D$815,2,FALSE)</f>
        <v>#VALUE!</v>
      </c>
    </row>
    <row r="322" spans="1:28" x14ac:dyDescent="0.2">
      <c r="A322" s="76"/>
      <c r="B322" s="24">
        <v>308</v>
      </c>
      <c r="C322" s="105" t="s">
        <v>3288</v>
      </c>
      <c r="D322" s="105" t="s">
        <v>3288</v>
      </c>
      <c r="E322" s="58" t="s">
        <v>3289</v>
      </c>
      <c r="F322" s="69" t="s">
        <v>3288</v>
      </c>
      <c r="G322" s="69" t="s">
        <v>3288</v>
      </c>
      <c r="H322" s="58" t="s">
        <v>3289</v>
      </c>
      <c r="I322" s="104" t="s">
        <v>2873</v>
      </c>
      <c r="J322" s="68" t="s">
        <v>1217</v>
      </c>
      <c r="K322" s="65"/>
      <c r="L322" s="65"/>
      <c r="M322" s="65"/>
      <c r="N322" s="65"/>
      <c r="O322" s="65"/>
      <c r="P322" s="65"/>
      <c r="Q322" s="65"/>
      <c r="R322" s="65"/>
      <c r="S322" s="65">
        <v>71901.988655537498</v>
      </c>
      <c r="T322" s="65">
        <v>71901.988655537498</v>
      </c>
      <c r="U322" s="65">
        <v>71901.988655537498</v>
      </c>
      <c r="V322" s="65">
        <v>71901.988655537498</v>
      </c>
      <c r="W322" s="67">
        <f t="shared" si="5"/>
        <v>287607.95462214999</v>
      </c>
      <c r="X322" s="36"/>
      <c r="Z322" s="122"/>
      <c r="AB322" s="133" t="e" vm="1">
        <f>VLOOKUP($E322,'[1]Distr. Lateral Undergrounding'!$C$5:$D$815,2,FALSE)</f>
        <v>#VALUE!</v>
      </c>
    </row>
    <row r="323" spans="1:28" x14ac:dyDescent="0.2">
      <c r="A323" s="76"/>
      <c r="B323" s="24">
        <v>309</v>
      </c>
      <c r="C323" s="105" t="s">
        <v>3294</v>
      </c>
      <c r="D323" s="105" t="s">
        <v>3294</v>
      </c>
      <c r="E323" s="58" t="s">
        <v>3295</v>
      </c>
      <c r="F323" s="69" t="s">
        <v>3294</v>
      </c>
      <c r="G323" s="69" t="s">
        <v>3294</v>
      </c>
      <c r="H323" s="58" t="s">
        <v>3295</v>
      </c>
      <c r="I323" s="104" t="s">
        <v>2873</v>
      </c>
      <c r="J323" s="68" t="s">
        <v>1217</v>
      </c>
      <c r="K323" s="65"/>
      <c r="L323" s="65"/>
      <c r="M323" s="65"/>
      <c r="N323" s="65"/>
      <c r="O323" s="65"/>
      <c r="P323" s="65"/>
      <c r="Q323" s="65"/>
      <c r="R323" s="65"/>
      <c r="S323" s="65">
        <v>17985.511363636364</v>
      </c>
      <c r="T323" s="65">
        <v>17985.511363636364</v>
      </c>
      <c r="U323" s="65">
        <v>17985.511363636364</v>
      </c>
      <c r="V323" s="65">
        <v>17985.511363636364</v>
      </c>
      <c r="W323" s="67">
        <f t="shared" si="5"/>
        <v>71942.045454545456</v>
      </c>
      <c r="X323" s="36"/>
      <c r="Z323" s="122"/>
      <c r="AB323" s="133" t="e" vm="1">
        <f>VLOOKUP($E323,'[1]Distr. Lateral Undergrounding'!$C$5:$D$815,2,FALSE)</f>
        <v>#VALUE!</v>
      </c>
    </row>
    <row r="324" spans="1:28" x14ac:dyDescent="0.2">
      <c r="A324" s="76"/>
      <c r="B324" s="24">
        <v>310</v>
      </c>
      <c r="C324" s="105" t="s">
        <v>3174</v>
      </c>
      <c r="D324" s="105" t="s">
        <v>3174</v>
      </c>
      <c r="E324" s="58" t="s">
        <v>3175</v>
      </c>
      <c r="F324" s="69" t="s">
        <v>3174</v>
      </c>
      <c r="G324" s="69" t="s">
        <v>3174</v>
      </c>
      <c r="H324" s="58" t="s">
        <v>3175</v>
      </c>
      <c r="I324" s="104" t="s">
        <v>2873</v>
      </c>
      <c r="J324" s="68" t="s">
        <v>1217</v>
      </c>
      <c r="K324" s="65"/>
      <c r="L324" s="65"/>
      <c r="M324" s="65"/>
      <c r="N324" s="65"/>
      <c r="O324" s="65"/>
      <c r="P324" s="65"/>
      <c r="Q324" s="65"/>
      <c r="R324" s="65"/>
      <c r="S324" s="65">
        <v>16903.977272727265</v>
      </c>
      <c r="T324" s="65">
        <v>16903.977272727265</v>
      </c>
      <c r="U324" s="65">
        <v>16903.977272727265</v>
      </c>
      <c r="V324" s="65">
        <v>16903.977272727265</v>
      </c>
      <c r="W324" s="67">
        <f t="shared" si="5"/>
        <v>67615.909090909059</v>
      </c>
      <c r="X324" s="36"/>
      <c r="Z324" s="122"/>
      <c r="AB324" s="133" t="e" vm="1">
        <f>VLOOKUP($E324,'[1]Distr. Lateral Undergrounding'!$C$5:$D$815,2,FALSE)</f>
        <v>#VALUE!</v>
      </c>
    </row>
    <row r="325" spans="1:28" x14ac:dyDescent="0.2">
      <c r="A325" s="76"/>
      <c r="B325" s="24">
        <v>311</v>
      </c>
      <c r="C325" s="105" t="s">
        <v>3218</v>
      </c>
      <c r="D325" s="105" t="s">
        <v>3218</v>
      </c>
      <c r="E325" s="58" t="s">
        <v>3219</v>
      </c>
      <c r="F325" s="69" t="s">
        <v>3218</v>
      </c>
      <c r="G325" s="69" t="s">
        <v>3218</v>
      </c>
      <c r="H325" s="58" t="s">
        <v>3219</v>
      </c>
      <c r="I325" s="104" t="s">
        <v>2873</v>
      </c>
      <c r="J325" s="68" t="s">
        <v>1217</v>
      </c>
      <c r="K325" s="65"/>
      <c r="L325" s="65"/>
      <c r="M325" s="65"/>
      <c r="N325" s="65"/>
      <c r="O325" s="65">
        <v>122874.28980549375</v>
      </c>
      <c r="P325" s="65">
        <v>122874.28980549375</v>
      </c>
      <c r="Q325" s="65">
        <v>122874.28980549375</v>
      </c>
      <c r="R325" s="65">
        <v>122874.28980549375</v>
      </c>
      <c r="S325" s="65">
        <v>122874.28980549375</v>
      </c>
      <c r="T325" s="65">
        <v>122874.28980549375</v>
      </c>
      <c r="U325" s="65">
        <v>122874.28980549375</v>
      </c>
      <c r="V325" s="65">
        <v>122874.28980549375</v>
      </c>
      <c r="W325" s="67">
        <f t="shared" si="5"/>
        <v>982994.31844395015</v>
      </c>
      <c r="X325" s="36"/>
      <c r="Z325" s="122"/>
      <c r="AB325" s="133" t="e" vm="1">
        <f>VLOOKUP($E325,'[1]Distr. Lateral Undergrounding'!$C$5:$D$815,2,FALSE)</f>
        <v>#VALUE!</v>
      </c>
    </row>
    <row r="326" spans="1:28" x14ac:dyDescent="0.2">
      <c r="A326" s="76"/>
      <c r="B326" s="24">
        <v>312</v>
      </c>
      <c r="C326" s="105" t="s">
        <v>3760</v>
      </c>
      <c r="D326" s="105" t="s">
        <v>3760</v>
      </c>
      <c r="E326" s="58" t="s">
        <v>3762</v>
      </c>
      <c r="F326" s="69" t="s">
        <v>3760</v>
      </c>
      <c r="G326" s="69" t="s">
        <v>3760</v>
      </c>
      <c r="H326" s="58" t="s">
        <v>3762</v>
      </c>
      <c r="I326" s="104" t="s">
        <v>2981</v>
      </c>
      <c r="J326" s="68" t="s">
        <v>1217</v>
      </c>
      <c r="K326" s="65">
        <v>54637.499968778575</v>
      </c>
      <c r="L326" s="65">
        <v>54637.499968778575</v>
      </c>
      <c r="M326" s="65">
        <v>54637.499968778575</v>
      </c>
      <c r="N326" s="65">
        <v>54637.499968778575</v>
      </c>
      <c r="O326" s="65">
        <v>54637.499968778575</v>
      </c>
      <c r="P326" s="65">
        <v>54637.499968778575</v>
      </c>
      <c r="Q326" s="65">
        <v>54637.499968778575</v>
      </c>
      <c r="R326" s="65"/>
      <c r="S326" s="65"/>
      <c r="T326" s="65"/>
      <c r="U326" s="65"/>
      <c r="V326" s="65"/>
      <c r="W326" s="67">
        <f t="shared" si="5"/>
        <v>382462.49978145002</v>
      </c>
      <c r="X326" s="36"/>
      <c r="Z326" s="122"/>
      <c r="AB326" s="133" t="e" vm="1">
        <f>VLOOKUP($E326,'[1]Distr. Lateral Undergrounding'!$C$5:$D$815,2,FALSE)</f>
        <v>#VALUE!</v>
      </c>
    </row>
    <row r="327" spans="1:28" x14ac:dyDescent="0.2">
      <c r="A327" s="76"/>
      <c r="B327" s="24">
        <v>313</v>
      </c>
      <c r="C327" s="105" t="s">
        <v>3763</v>
      </c>
      <c r="D327" s="105" t="s">
        <v>3763</v>
      </c>
      <c r="E327" s="58" t="s">
        <v>3764</v>
      </c>
      <c r="F327" s="69" t="s">
        <v>3763</v>
      </c>
      <c r="G327" s="69" t="s">
        <v>3763</v>
      </c>
      <c r="H327" s="58" t="s">
        <v>3764</v>
      </c>
      <c r="I327" s="104" t="s">
        <v>2981</v>
      </c>
      <c r="J327" s="68" t="s">
        <v>1217</v>
      </c>
      <c r="K327" s="65"/>
      <c r="L327" s="65"/>
      <c r="M327" s="65"/>
      <c r="N327" s="65"/>
      <c r="O327" s="65"/>
      <c r="P327" s="65"/>
      <c r="Q327" s="65"/>
      <c r="R327" s="65">
        <v>12200.416666666668</v>
      </c>
      <c r="S327" s="65">
        <v>12200.416666666668</v>
      </c>
      <c r="T327" s="65">
        <v>12200.416666666668</v>
      </c>
      <c r="U327" s="65">
        <v>12200.416666666668</v>
      </c>
      <c r="V327" s="65">
        <v>12200.416666666668</v>
      </c>
      <c r="W327" s="67">
        <f t="shared" si="5"/>
        <v>61002.083333333343</v>
      </c>
      <c r="X327" s="36"/>
      <c r="Z327" s="122"/>
      <c r="AB327" s="133" t="e" vm="1">
        <f>VLOOKUP($E327,'[1]Distr. Lateral Undergrounding'!$C$5:$D$815,2,FALSE)</f>
        <v>#VALUE!</v>
      </c>
    </row>
    <row r="328" spans="1:28" x14ac:dyDescent="0.2">
      <c r="A328" s="76"/>
      <c r="B328" s="24">
        <v>314</v>
      </c>
      <c r="C328" s="105" t="s">
        <v>3765</v>
      </c>
      <c r="D328" s="105" t="s">
        <v>3765</v>
      </c>
      <c r="E328" s="58" t="s">
        <v>3766</v>
      </c>
      <c r="F328" s="69" t="s">
        <v>3765</v>
      </c>
      <c r="G328" s="69" t="s">
        <v>3765</v>
      </c>
      <c r="H328" s="58" t="s">
        <v>3766</v>
      </c>
      <c r="I328" s="104" t="s">
        <v>2981</v>
      </c>
      <c r="J328" s="68" t="s">
        <v>1217</v>
      </c>
      <c r="K328" s="65">
        <v>49821.780274560711</v>
      </c>
      <c r="L328" s="65">
        <v>49821.780274560711</v>
      </c>
      <c r="M328" s="65">
        <v>49821.780274560711</v>
      </c>
      <c r="N328" s="65">
        <v>49821.780274560711</v>
      </c>
      <c r="O328" s="65">
        <v>49821.780274560711</v>
      </c>
      <c r="P328" s="65">
        <v>49821.780274560711</v>
      </c>
      <c r="Q328" s="65">
        <v>49821.780274560711</v>
      </c>
      <c r="R328" s="65"/>
      <c r="S328" s="65"/>
      <c r="T328" s="65"/>
      <c r="U328" s="65"/>
      <c r="V328" s="65"/>
      <c r="W328" s="67">
        <f t="shared" si="5"/>
        <v>348752.46192192502</v>
      </c>
      <c r="X328" s="36"/>
      <c r="Z328" s="122"/>
      <c r="AB328" s="133" t="e" vm="1">
        <f>VLOOKUP($E328,'[1]Distr. Lateral Undergrounding'!$C$5:$D$815,2,FALSE)</f>
        <v>#VALUE!</v>
      </c>
    </row>
    <row r="329" spans="1:28" x14ac:dyDescent="0.2">
      <c r="A329" s="76"/>
      <c r="B329" s="24">
        <v>315</v>
      </c>
      <c r="C329" s="105" t="s">
        <v>3767</v>
      </c>
      <c r="D329" s="105" t="s">
        <v>3767</v>
      </c>
      <c r="E329" s="58" t="s">
        <v>3768</v>
      </c>
      <c r="F329" s="69" t="s">
        <v>3767</v>
      </c>
      <c r="G329" s="69" t="s">
        <v>3767</v>
      </c>
      <c r="H329" s="58" t="s">
        <v>3768</v>
      </c>
      <c r="I329" s="104" t="s">
        <v>2981</v>
      </c>
      <c r="J329" s="68" t="s">
        <v>1217</v>
      </c>
      <c r="K329" s="65"/>
      <c r="L329" s="65"/>
      <c r="M329" s="65"/>
      <c r="N329" s="65"/>
      <c r="O329" s="65"/>
      <c r="P329" s="65"/>
      <c r="Q329" s="65"/>
      <c r="R329" s="65">
        <v>8648.7121212121201</v>
      </c>
      <c r="S329" s="65">
        <v>8648.7121212121201</v>
      </c>
      <c r="T329" s="65">
        <v>8648.7121212121201</v>
      </c>
      <c r="U329" s="65">
        <v>8648.7121212121201</v>
      </c>
      <c r="V329" s="65">
        <v>8648.7121212121201</v>
      </c>
      <c r="W329" s="67">
        <f t="shared" si="5"/>
        <v>43243.560606060601</v>
      </c>
      <c r="X329" s="36"/>
      <c r="Z329" s="122"/>
      <c r="AB329" s="131" t="e" vm="1">
        <f>VLOOKUP($E329,'[1]Distr. Lateral Undergrounding'!$C$5:$D$815,2,FALSE)</f>
        <v>#VALUE!</v>
      </c>
    </row>
    <row r="330" spans="1:28" x14ac:dyDescent="0.2">
      <c r="A330" s="76"/>
      <c r="B330" s="24">
        <v>316</v>
      </c>
      <c r="C330" s="105" t="s">
        <v>3769</v>
      </c>
      <c r="D330" s="105" t="s">
        <v>3769</v>
      </c>
      <c r="E330" s="58" t="s">
        <v>3770</v>
      </c>
      <c r="F330" s="69" t="s">
        <v>3769</v>
      </c>
      <c r="G330" s="69" t="s">
        <v>3769</v>
      </c>
      <c r="H330" s="58" t="s">
        <v>3770</v>
      </c>
      <c r="I330" s="104" t="s">
        <v>2981</v>
      </c>
      <c r="J330" s="68" t="s">
        <v>1217</v>
      </c>
      <c r="K330" s="65"/>
      <c r="L330" s="65"/>
      <c r="M330" s="65"/>
      <c r="N330" s="65"/>
      <c r="O330" s="65"/>
      <c r="P330" s="65"/>
      <c r="Q330" s="65"/>
      <c r="R330" s="65">
        <v>14406.212121212116</v>
      </c>
      <c r="S330" s="65">
        <v>14406.212121212116</v>
      </c>
      <c r="T330" s="65">
        <v>14406.212121212116</v>
      </c>
      <c r="U330" s="65">
        <v>14406.212121212116</v>
      </c>
      <c r="V330" s="65">
        <v>14406.212121212116</v>
      </c>
      <c r="W330" s="67">
        <f t="shared" si="5"/>
        <v>72031.060606060579</v>
      </c>
      <c r="X330" s="36"/>
      <c r="Z330" s="122"/>
      <c r="AB330" s="131" t="e" vm="1">
        <f>VLOOKUP($E330,'[1]Distr. Lateral Undergrounding'!$C$5:$D$815,2,FALSE)</f>
        <v>#VALUE!</v>
      </c>
    </row>
    <row r="331" spans="1:28" x14ac:dyDescent="0.2">
      <c r="A331" s="76"/>
      <c r="B331" s="24">
        <v>317</v>
      </c>
      <c r="C331" s="105" t="s">
        <v>3771</v>
      </c>
      <c r="D331" s="105" t="s">
        <v>3771</v>
      </c>
      <c r="E331" s="58" t="s">
        <v>3772</v>
      </c>
      <c r="F331" s="69" t="s">
        <v>3771</v>
      </c>
      <c r="G331" s="69" t="s">
        <v>3771</v>
      </c>
      <c r="H331" s="58" t="s">
        <v>3772</v>
      </c>
      <c r="I331" s="104" t="s">
        <v>2981</v>
      </c>
      <c r="J331" s="68" t="s">
        <v>1217</v>
      </c>
      <c r="K331" s="65"/>
      <c r="L331" s="65"/>
      <c r="M331" s="65"/>
      <c r="N331" s="65"/>
      <c r="O331" s="65"/>
      <c r="P331" s="65"/>
      <c r="Q331" s="65"/>
      <c r="R331" s="65">
        <v>50247.272698560009</v>
      </c>
      <c r="S331" s="65">
        <v>50247.272698560009</v>
      </c>
      <c r="T331" s="65">
        <v>50247.272698560009</v>
      </c>
      <c r="U331" s="65">
        <v>50247.272698560009</v>
      </c>
      <c r="V331" s="65">
        <v>50247.272698560009</v>
      </c>
      <c r="W331" s="67">
        <f t="shared" si="5"/>
        <v>251236.36349280004</v>
      </c>
      <c r="X331" s="36"/>
      <c r="Z331" s="122"/>
      <c r="AB331" s="131" t="e" vm="1">
        <f>VLOOKUP($E331,'[1]Distr. Lateral Undergrounding'!$C$5:$D$815,2,FALSE)</f>
        <v>#VALUE!</v>
      </c>
    </row>
    <row r="332" spans="1:28" x14ac:dyDescent="0.2">
      <c r="A332" s="76"/>
      <c r="B332" s="24">
        <v>318</v>
      </c>
      <c r="C332" s="105" t="s">
        <v>3773</v>
      </c>
      <c r="D332" s="105" t="s">
        <v>3773</v>
      </c>
      <c r="E332" s="58" t="s">
        <v>3774</v>
      </c>
      <c r="F332" s="69" t="s">
        <v>3773</v>
      </c>
      <c r="G332" s="69" t="s">
        <v>3773</v>
      </c>
      <c r="H332" s="58" t="s">
        <v>3774</v>
      </c>
      <c r="I332" s="104" t="s">
        <v>2981</v>
      </c>
      <c r="J332" s="68" t="s">
        <v>1217</v>
      </c>
      <c r="K332" s="65">
        <v>69405.113596703581</v>
      </c>
      <c r="L332" s="65">
        <v>69405.113596703581</v>
      </c>
      <c r="M332" s="65">
        <v>69405.113596703581</v>
      </c>
      <c r="N332" s="65">
        <v>69405.113596703581</v>
      </c>
      <c r="O332" s="65">
        <v>69405.113596703581</v>
      </c>
      <c r="P332" s="65">
        <v>69405.113596703581</v>
      </c>
      <c r="Q332" s="65">
        <v>69405.113596703581</v>
      </c>
      <c r="R332" s="65"/>
      <c r="S332" s="65"/>
      <c r="T332" s="65"/>
      <c r="U332" s="65"/>
      <c r="V332" s="65"/>
      <c r="W332" s="67">
        <f t="shared" si="5"/>
        <v>485835.79517692502</v>
      </c>
      <c r="X332" s="36"/>
      <c r="Z332" s="122"/>
      <c r="AB332" s="131" t="e" vm="1">
        <f>VLOOKUP($E332,'[1]Distr. Lateral Undergrounding'!$C$5:$D$815,2,FALSE)</f>
        <v>#VALUE!</v>
      </c>
    </row>
    <row r="333" spans="1:28" x14ac:dyDescent="0.2">
      <c r="A333" s="76"/>
      <c r="B333" s="24">
        <v>319</v>
      </c>
      <c r="C333" s="105" t="s">
        <v>3775</v>
      </c>
      <c r="D333" s="105" t="s">
        <v>3775</v>
      </c>
      <c r="E333" s="58" t="s">
        <v>3776</v>
      </c>
      <c r="F333" s="69" t="s">
        <v>3775</v>
      </c>
      <c r="G333" s="69" t="s">
        <v>3775</v>
      </c>
      <c r="H333" s="58" t="s">
        <v>3776</v>
      </c>
      <c r="I333" s="104" t="s">
        <v>2981</v>
      </c>
      <c r="J333" s="68" t="s">
        <v>1217</v>
      </c>
      <c r="K333" s="65"/>
      <c r="L333" s="65"/>
      <c r="M333" s="65"/>
      <c r="N333" s="65"/>
      <c r="O333" s="65"/>
      <c r="P333" s="65"/>
      <c r="Q333" s="65"/>
      <c r="R333" s="65">
        <v>36862.954524389999</v>
      </c>
      <c r="S333" s="65">
        <v>36862.954524389999</v>
      </c>
      <c r="T333" s="65">
        <v>36862.954524389999</v>
      </c>
      <c r="U333" s="65">
        <v>36862.954524389999</v>
      </c>
      <c r="V333" s="65">
        <v>36862.954524389999</v>
      </c>
      <c r="W333" s="67">
        <f t="shared" si="5"/>
        <v>184314.77262194999</v>
      </c>
      <c r="X333" s="36"/>
      <c r="Z333" s="122"/>
      <c r="AB333" s="133" t="e" vm="1">
        <f>VLOOKUP($E333,'[1]Distr. Lateral Undergrounding'!$C$5:$D$815,2,FALSE)</f>
        <v>#VALUE!</v>
      </c>
    </row>
    <row r="334" spans="1:28" x14ac:dyDescent="0.2">
      <c r="A334" s="76"/>
      <c r="B334" s="24">
        <v>320</v>
      </c>
      <c r="C334" s="105" t="s">
        <v>3777</v>
      </c>
      <c r="D334" s="105" t="s">
        <v>3777</v>
      </c>
      <c r="E334" s="58" t="s">
        <v>3778</v>
      </c>
      <c r="F334" s="69" t="s">
        <v>3777</v>
      </c>
      <c r="G334" s="69" t="s">
        <v>3777</v>
      </c>
      <c r="H334" s="58" t="s">
        <v>3778</v>
      </c>
      <c r="I334" s="104" t="s">
        <v>2981</v>
      </c>
      <c r="J334" s="68" t="s">
        <v>1217</v>
      </c>
      <c r="K334" s="65"/>
      <c r="L334" s="65"/>
      <c r="M334" s="65"/>
      <c r="N334" s="65"/>
      <c r="O334" s="65"/>
      <c r="P334" s="65"/>
      <c r="Q334" s="65"/>
      <c r="R334" s="65">
        <v>29921.553013204986</v>
      </c>
      <c r="S334" s="65">
        <v>29921.553013204986</v>
      </c>
      <c r="T334" s="65">
        <v>29921.553013204986</v>
      </c>
      <c r="U334" s="65">
        <v>29921.553013204986</v>
      </c>
      <c r="V334" s="65">
        <v>29921.553013204986</v>
      </c>
      <c r="W334" s="67">
        <f t="shared" si="5"/>
        <v>149607.76506602493</v>
      </c>
      <c r="X334" s="36"/>
      <c r="Z334" s="122"/>
      <c r="AB334" s="133" t="e" vm="1">
        <f>VLOOKUP($E334,'[1]Distr. Lateral Undergrounding'!$C$5:$D$815,2,FALSE)</f>
        <v>#VALUE!</v>
      </c>
    </row>
    <row r="335" spans="1:28" x14ac:dyDescent="0.2">
      <c r="A335" s="76"/>
      <c r="B335" s="24">
        <v>321</v>
      </c>
      <c r="C335" s="105" t="s">
        <v>3779</v>
      </c>
      <c r="D335" s="105" t="s">
        <v>3779</v>
      </c>
      <c r="E335" s="58" t="s">
        <v>3780</v>
      </c>
      <c r="F335" s="69" t="s">
        <v>3779</v>
      </c>
      <c r="G335" s="69" t="s">
        <v>3779</v>
      </c>
      <c r="H335" s="58" t="s">
        <v>3780</v>
      </c>
      <c r="I335" s="104" t="s">
        <v>2981</v>
      </c>
      <c r="J335" s="68" t="s">
        <v>1217</v>
      </c>
      <c r="K335" s="65"/>
      <c r="L335" s="65"/>
      <c r="M335" s="65"/>
      <c r="N335" s="65"/>
      <c r="O335" s="65"/>
      <c r="P335" s="65"/>
      <c r="Q335" s="65"/>
      <c r="R335" s="65">
        <v>30357.727255380003</v>
      </c>
      <c r="S335" s="65">
        <v>30357.727255380003</v>
      </c>
      <c r="T335" s="65">
        <v>30357.727255380003</v>
      </c>
      <c r="U335" s="65">
        <v>30357.727255380003</v>
      </c>
      <c r="V335" s="65">
        <v>30357.727255380003</v>
      </c>
      <c r="W335" s="67">
        <f t="shared" ref="W335:W398" si="6">SUM(K335:V335)</f>
        <v>151788.63627690001</v>
      </c>
      <c r="X335" s="36"/>
      <c r="Z335" s="122"/>
      <c r="AB335" s="133" t="e" vm="1">
        <f>VLOOKUP($E335,'[1]Distr. Lateral Undergrounding'!$C$5:$D$815,2,FALSE)</f>
        <v>#VALUE!</v>
      </c>
    </row>
    <row r="336" spans="1:28" x14ac:dyDescent="0.2">
      <c r="A336" s="76"/>
      <c r="B336" s="24">
        <v>322</v>
      </c>
      <c r="C336" s="105" t="s">
        <v>3781</v>
      </c>
      <c r="D336" s="105" t="s">
        <v>3781</v>
      </c>
      <c r="E336" s="58" t="s">
        <v>3782</v>
      </c>
      <c r="F336" s="69" t="s">
        <v>3781</v>
      </c>
      <c r="G336" s="69" t="s">
        <v>3781</v>
      </c>
      <c r="H336" s="58" t="s">
        <v>3782</v>
      </c>
      <c r="I336" s="104" t="s">
        <v>3783</v>
      </c>
      <c r="J336" s="68" t="s">
        <v>1217</v>
      </c>
      <c r="K336" s="65"/>
      <c r="L336" s="65"/>
      <c r="M336" s="65"/>
      <c r="N336" s="65"/>
      <c r="O336" s="65"/>
      <c r="P336" s="65"/>
      <c r="Q336" s="65"/>
      <c r="R336" s="65">
        <v>15016.856060606058</v>
      </c>
      <c r="S336" s="65">
        <v>15016.856060606058</v>
      </c>
      <c r="T336" s="65">
        <v>15016.856060606058</v>
      </c>
      <c r="U336" s="65">
        <v>15016.856060606058</v>
      </c>
      <c r="V336" s="65">
        <v>15016.856060606058</v>
      </c>
      <c r="W336" s="67">
        <f t="shared" si="6"/>
        <v>75084.280303030289</v>
      </c>
      <c r="X336" s="36"/>
      <c r="Z336" s="122"/>
      <c r="AB336" s="133" t="e" vm="1">
        <f>VLOOKUP($E336,'[1]Distr. Lateral Undergrounding'!$C$5:$D$815,2,FALSE)</f>
        <v>#VALUE!</v>
      </c>
    </row>
    <row r="337" spans="1:28" x14ac:dyDescent="0.2">
      <c r="A337" s="76"/>
      <c r="B337" s="24">
        <v>323</v>
      </c>
      <c r="C337" s="105" t="s">
        <v>3784</v>
      </c>
      <c r="D337" s="105" t="s">
        <v>3784</v>
      </c>
      <c r="E337" s="58" t="s">
        <v>3785</v>
      </c>
      <c r="F337" s="69" t="s">
        <v>3784</v>
      </c>
      <c r="G337" s="69" t="s">
        <v>3784</v>
      </c>
      <c r="H337" s="58" t="s">
        <v>3785</v>
      </c>
      <c r="I337" s="104" t="s">
        <v>3783</v>
      </c>
      <c r="J337" s="68" t="s">
        <v>1217</v>
      </c>
      <c r="K337" s="65"/>
      <c r="L337" s="65"/>
      <c r="M337" s="65"/>
      <c r="N337" s="65"/>
      <c r="O337" s="65"/>
      <c r="P337" s="65"/>
      <c r="Q337" s="65"/>
      <c r="R337" s="65">
        <v>9894.9242424242439</v>
      </c>
      <c r="S337" s="65">
        <v>9894.9242424242439</v>
      </c>
      <c r="T337" s="65">
        <v>9894.9242424242439</v>
      </c>
      <c r="U337" s="65">
        <v>9894.9242424242439</v>
      </c>
      <c r="V337" s="65">
        <v>9894.9242424242439</v>
      </c>
      <c r="W337" s="67">
        <f t="shared" si="6"/>
        <v>49474.621212121216</v>
      </c>
      <c r="X337" s="36"/>
      <c r="Z337" s="122"/>
      <c r="AB337" s="133" t="e" vm="1">
        <f>VLOOKUP($E337,'[1]Distr. Lateral Undergrounding'!$C$5:$D$815,2,FALSE)</f>
        <v>#VALUE!</v>
      </c>
    </row>
    <row r="338" spans="1:28" x14ac:dyDescent="0.2">
      <c r="A338" s="76"/>
      <c r="B338" s="24">
        <v>324</v>
      </c>
      <c r="C338" s="105" t="s">
        <v>3786</v>
      </c>
      <c r="D338" s="105" t="s">
        <v>3786</v>
      </c>
      <c r="E338" s="58" t="s">
        <v>3787</v>
      </c>
      <c r="F338" s="69" t="s">
        <v>3786</v>
      </c>
      <c r="G338" s="69" t="s">
        <v>3786</v>
      </c>
      <c r="H338" s="58" t="s">
        <v>3787</v>
      </c>
      <c r="I338" s="104" t="s">
        <v>3783</v>
      </c>
      <c r="J338" s="68" t="s">
        <v>1217</v>
      </c>
      <c r="K338" s="65"/>
      <c r="L338" s="65"/>
      <c r="M338" s="65"/>
      <c r="N338" s="65"/>
      <c r="O338" s="65"/>
      <c r="P338" s="65"/>
      <c r="Q338" s="65"/>
      <c r="R338" s="65">
        <v>21958.257563210002</v>
      </c>
      <c r="S338" s="65">
        <v>21958.257563210002</v>
      </c>
      <c r="T338" s="65">
        <v>21958.257563210002</v>
      </c>
      <c r="U338" s="65">
        <v>21958.257563210002</v>
      </c>
      <c r="V338" s="65">
        <v>21958.257563210002</v>
      </c>
      <c r="W338" s="67">
        <f t="shared" si="6"/>
        <v>109791.28781605001</v>
      </c>
      <c r="X338" s="36"/>
      <c r="Z338" s="122"/>
      <c r="AB338" s="133" t="e" vm="1">
        <f>VLOOKUP($E338,'[1]Distr. Lateral Undergrounding'!$C$5:$D$815,2,FALSE)</f>
        <v>#VALUE!</v>
      </c>
    </row>
    <row r="339" spans="1:28" x14ac:dyDescent="0.2">
      <c r="A339" s="76"/>
      <c r="B339" s="24">
        <v>325</v>
      </c>
      <c r="C339" s="105" t="s">
        <v>3788</v>
      </c>
      <c r="D339" s="105" t="s">
        <v>3788</v>
      </c>
      <c r="E339" s="58" t="s">
        <v>3789</v>
      </c>
      <c r="F339" s="69" t="s">
        <v>3788</v>
      </c>
      <c r="G339" s="69" t="s">
        <v>3788</v>
      </c>
      <c r="H339" s="58" t="s">
        <v>3789</v>
      </c>
      <c r="I339" s="104" t="s">
        <v>3783</v>
      </c>
      <c r="J339" s="68" t="s">
        <v>1217</v>
      </c>
      <c r="K339" s="65"/>
      <c r="L339" s="65"/>
      <c r="M339" s="65"/>
      <c r="N339" s="65"/>
      <c r="O339" s="65"/>
      <c r="P339" s="65"/>
      <c r="Q339" s="65"/>
      <c r="R339" s="65">
        <v>34071.439374469992</v>
      </c>
      <c r="S339" s="65">
        <v>34071.439374469992</v>
      </c>
      <c r="T339" s="65">
        <v>34071.439374469992</v>
      </c>
      <c r="U339" s="65">
        <v>34071.439374469992</v>
      </c>
      <c r="V339" s="65">
        <v>34071.439374469992</v>
      </c>
      <c r="W339" s="67">
        <f t="shared" si="6"/>
        <v>170357.19687234994</v>
      </c>
      <c r="X339" s="36"/>
      <c r="Z339" s="122"/>
      <c r="AB339" s="133" t="e" vm="1">
        <f>VLOOKUP($E339,'[1]Distr. Lateral Undergrounding'!$C$5:$D$815,2,FALSE)</f>
        <v>#VALUE!</v>
      </c>
    </row>
    <row r="340" spans="1:28" x14ac:dyDescent="0.2">
      <c r="A340" s="76"/>
      <c r="B340" s="24">
        <v>326</v>
      </c>
      <c r="C340" s="105" t="s">
        <v>3790</v>
      </c>
      <c r="D340" s="105" t="s">
        <v>3790</v>
      </c>
      <c r="E340" s="58" t="s">
        <v>3791</v>
      </c>
      <c r="F340" s="69" t="s">
        <v>3790</v>
      </c>
      <c r="G340" s="69" t="s">
        <v>3790</v>
      </c>
      <c r="H340" s="58" t="s">
        <v>3791</v>
      </c>
      <c r="I340" s="104" t="s">
        <v>3783</v>
      </c>
      <c r="J340" s="68" t="s">
        <v>1217</v>
      </c>
      <c r="K340" s="65"/>
      <c r="L340" s="65"/>
      <c r="M340" s="65"/>
      <c r="N340" s="65"/>
      <c r="O340" s="65"/>
      <c r="P340" s="65"/>
      <c r="Q340" s="65"/>
      <c r="R340" s="65">
        <v>8511.6287878787862</v>
      </c>
      <c r="S340" s="65">
        <v>8511.6287878787862</v>
      </c>
      <c r="T340" s="65">
        <v>8511.6287878787862</v>
      </c>
      <c r="U340" s="65">
        <v>8511.6287878787862</v>
      </c>
      <c r="V340" s="65">
        <v>8511.6287878787862</v>
      </c>
      <c r="W340" s="67">
        <f t="shared" si="6"/>
        <v>42558.143939393929</v>
      </c>
      <c r="X340" s="36"/>
      <c r="Z340" s="122"/>
      <c r="AB340" s="133" t="e" vm="1">
        <f>VLOOKUP($E340,'[1]Distr. Lateral Undergrounding'!$C$5:$D$815,2,FALSE)</f>
        <v>#VALUE!</v>
      </c>
    </row>
    <row r="341" spans="1:28" x14ac:dyDescent="0.2">
      <c r="A341" s="76"/>
      <c r="B341" s="24">
        <v>327</v>
      </c>
      <c r="C341" s="105" t="s">
        <v>3792</v>
      </c>
      <c r="D341" s="105" t="s">
        <v>3792</v>
      </c>
      <c r="E341" s="58" t="s">
        <v>3793</v>
      </c>
      <c r="F341" s="69" t="s">
        <v>3792</v>
      </c>
      <c r="G341" s="69" t="s">
        <v>3792</v>
      </c>
      <c r="H341" s="58" t="s">
        <v>3793</v>
      </c>
      <c r="I341" s="104" t="s">
        <v>3783</v>
      </c>
      <c r="J341" s="68" t="s">
        <v>1217</v>
      </c>
      <c r="K341" s="65"/>
      <c r="L341" s="65"/>
      <c r="M341" s="65"/>
      <c r="N341" s="65"/>
      <c r="O341" s="65"/>
      <c r="P341" s="65"/>
      <c r="Q341" s="65"/>
      <c r="R341" s="65">
        <v>48078.863608890002</v>
      </c>
      <c r="S341" s="65">
        <v>48078.863608890002</v>
      </c>
      <c r="T341" s="65">
        <v>48078.863608890002</v>
      </c>
      <c r="U341" s="65">
        <v>48078.863608890002</v>
      </c>
      <c r="V341" s="65">
        <v>48078.863608890002</v>
      </c>
      <c r="W341" s="67">
        <f t="shared" si="6"/>
        <v>240394.31804445002</v>
      </c>
      <c r="X341" s="36"/>
      <c r="Z341" s="122"/>
      <c r="AB341" s="133" t="e" vm="1">
        <f>VLOOKUP($E341,'[1]Distr. Lateral Undergrounding'!$C$5:$D$815,2,FALSE)</f>
        <v>#VALUE!</v>
      </c>
    </row>
    <row r="342" spans="1:28" x14ac:dyDescent="0.2">
      <c r="A342" s="76"/>
      <c r="B342" s="24">
        <v>328</v>
      </c>
      <c r="C342" s="105" t="s">
        <v>3794</v>
      </c>
      <c r="D342" s="105" t="s">
        <v>3794</v>
      </c>
      <c r="E342" s="58" t="s">
        <v>3795</v>
      </c>
      <c r="F342" s="69" t="s">
        <v>3794</v>
      </c>
      <c r="G342" s="69" t="s">
        <v>3794</v>
      </c>
      <c r="H342" s="58" t="s">
        <v>3795</v>
      </c>
      <c r="I342" s="104" t="s">
        <v>3783</v>
      </c>
      <c r="J342" s="68" t="s">
        <v>1217</v>
      </c>
      <c r="K342" s="65"/>
      <c r="L342" s="65"/>
      <c r="M342" s="65"/>
      <c r="N342" s="65"/>
      <c r="O342" s="65"/>
      <c r="P342" s="65"/>
      <c r="Q342" s="65"/>
      <c r="R342" s="65">
        <v>5769.9621212121219</v>
      </c>
      <c r="S342" s="65">
        <v>5769.9621212121219</v>
      </c>
      <c r="T342" s="65">
        <v>5769.9621212121219</v>
      </c>
      <c r="U342" s="65">
        <v>5769.9621212121219</v>
      </c>
      <c r="V342" s="65">
        <v>5769.9621212121219</v>
      </c>
      <c r="W342" s="67">
        <f t="shared" si="6"/>
        <v>28849.810606060608</v>
      </c>
      <c r="X342" s="36"/>
      <c r="Z342" s="122"/>
      <c r="AB342" s="133" t="e" vm="1">
        <f>VLOOKUP($E342,'[1]Distr. Lateral Undergrounding'!$C$5:$D$815,2,FALSE)</f>
        <v>#VALUE!</v>
      </c>
    </row>
    <row r="343" spans="1:28" x14ac:dyDescent="0.2">
      <c r="A343" s="76"/>
      <c r="B343" s="24">
        <v>329</v>
      </c>
      <c r="C343" s="105" t="s">
        <v>3796</v>
      </c>
      <c r="D343" s="105" t="s">
        <v>3796</v>
      </c>
      <c r="E343" s="58" t="s">
        <v>3797</v>
      </c>
      <c r="F343" s="69" t="s">
        <v>3796</v>
      </c>
      <c r="G343" s="69" t="s">
        <v>3796</v>
      </c>
      <c r="H343" s="58" t="s">
        <v>3797</v>
      </c>
      <c r="I343" s="104" t="s">
        <v>3783</v>
      </c>
      <c r="J343" s="68" t="s">
        <v>1217</v>
      </c>
      <c r="K343" s="65">
        <v>70695.833292935684</v>
      </c>
      <c r="L343" s="65">
        <v>70695.833292935684</v>
      </c>
      <c r="M343" s="65">
        <v>70695.833292935684</v>
      </c>
      <c r="N343" s="65">
        <v>70695.833292935684</v>
      </c>
      <c r="O343" s="65">
        <v>70695.833292935684</v>
      </c>
      <c r="P343" s="65">
        <v>70695.833292935684</v>
      </c>
      <c r="Q343" s="65">
        <v>70695.833292935684</v>
      </c>
      <c r="R343" s="65"/>
      <c r="S343" s="65"/>
      <c r="T343" s="65"/>
      <c r="U343" s="65"/>
      <c r="V343" s="65"/>
      <c r="W343" s="67">
        <f t="shared" si="6"/>
        <v>494870.83305054979</v>
      </c>
      <c r="X343" s="36"/>
      <c r="Z343" s="122"/>
      <c r="AB343" s="133" t="e" vm="1">
        <f>VLOOKUP($E343,'[1]Distr. Lateral Undergrounding'!$C$5:$D$815,2,FALSE)</f>
        <v>#VALUE!</v>
      </c>
    </row>
    <row r="344" spans="1:28" x14ac:dyDescent="0.2">
      <c r="A344" s="76"/>
      <c r="B344" s="24">
        <v>330</v>
      </c>
      <c r="C344" s="105" t="s">
        <v>3798</v>
      </c>
      <c r="D344" s="105" t="s">
        <v>3798</v>
      </c>
      <c r="E344" s="58" t="s">
        <v>3799</v>
      </c>
      <c r="F344" s="69" t="s">
        <v>3798</v>
      </c>
      <c r="G344" s="69" t="s">
        <v>3798</v>
      </c>
      <c r="H344" s="58" t="s">
        <v>3799</v>
      </c>
      <c r="I344" s="104" t="s">
        <v>3783</v>
      </c>
      <c r="J344" s="68" t="s">
        <v>1217</v>
      </c>
      <c r="K344" s="65"/>
      <c r="L344" s="65"/>
      <c r="M344" s="65"/>
      <c r="N344" s="65"/>
      <c r="O344" s="65"/>
      <c r="P344" s="65"/>
      <c r="Q344" s="65"/>
      <c r="R344" s="65">
        <v>10904.356060606058</v>
      </c>
      <c r="S344" s="65">
        <v>10904.356060606058</v>
      </c>
      <c r="T344" s="65">
        <v>10904.356060606058</v>
      </c>
      <c r="U344" s="65">
        <v>10904.356060606058</v>
      </c>
      <c r="V344" s="65">
        <v>10904.356060606058</v>
      </c>
      <c r="W344" s="67">
        <f t="shared" si="6"/>
        <v>54521.780303030289</v>
      </c>
      <c r="X344" s="36"/>
      <c r="Z344" s="122"/>
      <c r="AB344" s="133" t="e" vm="1">
        <f>VLOOKUP($E344,'[1]Distr. Lateral Undergrounding'!$C$5:$D$815,2,FALSE)</f>
        <v>#VALUE!</v>
      </c>
    </row>
    <row r="345" spans="1:28" x14ac:dyDescent="0.2">
      <c r="A345" s="76"/>
      <c r="B345" s="24">
        <v>331</v>
      </c>
      <c r="C345" s="105" t="s">
        <v>3800</v>
      </c>
      <c r="D345" s="105" t="s">
        <v>3800</v>
      </c>
      <c r="E345" s="58" t="s">
        <v>3801</v>
      </c>
      <c r="F345" s="69" t="s">
        <v>3800</v>
      </c>
      <c r="G345" s="69" t="s">
        <v>3800</v>
      </c>
      <c r="H345" s="58" t="s">
        <v>3801</v>
      </c>
      <c r="I345" s="104" t="s">
        <v>3783</v>
      </c>
      <c r="J345" s="68" t="s">
        <v>1217</v>
      </c>
      <c r="K345" s="65"/>
      <c r="L345" s="65"/>
      <c r="M345" s="65"/>
      <c r="N345" s="65"/>
      <c r="O345" s="65"/>
      <c r="P345" s="65"/>
      <c r="Q345" s="65"/>
      <c r="R345" s="65">
        <v>42620.4545211</v>
      </c>
      <c r="S345" s="65">
        <v>42620.4545211</v>
      </c>
      <c r="T345" s="65">
        <v>42620.4545211</v>
      </c>
      <c r="U345" s="65">
        <v>42620.4545211</v>
      </c>
      <c r="V345" s="65">
        <v>42620.4545211</v>
      </c>
      <c r="W345" s="67">
        <f t="shared" si="6"/>
        <v>213102.27260550001</v>
      </c>
      <c r="X345" s="36"/>
      <c r="Z345" s="122"/>
      <c r="AB345" s="133" t="e" vm="1">
        <f>VLOOKUP($E345,'[1]Distr. Lateral Undergrounding'!$C$5:$D$815,2,FALSE)</f>
        <v>#VALUE!</v>
      </c>
    </row>
    <row r="346" spans="1:28" x14ac:dyDescent="0.2">
      <c r="A346" s="76"/>
      <c r="B346" s="24">
        <v>332</v>
      </c>
      <c r="C346" s="105" t="s">
        <v>3802</v>
      </c>
      <c r="D346" s="105" t="s">
        <v>3802</v>
      </c>
      <c r="E346" s="58" t="s">
        <v>3803</v>
      </c>
      <c r="F346" s="69" t="s">
        <v>3802</v>
      </c>
      <c r="G346" s="69" t="s">
        <v>3802</v>
      </c>
      <c r="H346" s="58" t="s">
        <v>3803</v>
      </c>
      <c r="I346" s="104" t="s">
        <v>3804</v>
      </c>
      <c r="J346" s="68" t="s">
        <v>1217</v>
      </c>
      <c r="K346" s="65"/>
      <c r="L346" s="65"/>
      <c r="M346" s="65"/>
      <c r="N346" s="65"/>
      <c r="O346" s="65"/>
      <c r="P346" s="65"/>
      <c r="Q346" s="65"/>
      <c r="R346" s="65">
        <v>3676.3257575757575</v>
      </c>
      <c r="S346" s="65">
        <v>3676.3257575757575</v>
      </c>
      <c r="T346" s="65">
        <v>3676.3257575757575</v>
      </c>
      <c r="U346" s="65">
        <v>3676.3257575757575</v>
      </c>
      <c r="V346" s="65">
        <v>3676.3257575757575</v>
      </c>
      <c r="W346" s="67">
        <f t="shared" si="6"/>
        <v>18381.628787878788</v>
      </c>
      <c r="X346" s="36"/>
      <c r="Z346" s="122"/>
      <c r="AB346" s="133" t="e" vm="1">
        <f>VLOOKUP($E346,'[1]Distr. Lateral Undergrounding'!$C$5:$D$815,2,FALSE)</f>
        <v>#VALUE!</v>
      </c>
    </row>
    <row r="347" spans="1:28" x14ac:dyDescent="0.2">
      <c r="A347" s="76"/>
      <c r="B347" s="24">
        <v>333</v>
      </c>
      <c r="C347" s="105" t="s">
        <v>3805</v>
      </c>
      <c r="D347" s="105" t="s">
        <v>3805</v>
      </c>
      <c r="E347" s="58" t="s">
        <v>3806</v>
      </c>
      <c r="F347" s="69" t="s">
        <v>3805</v>
      </c>
      <c r="G347" s="69" t="s">
        <v>3805</v>
      </c>
      <c r="H347" s="58" t="s">
        <v>3806</v>
      </c>
      <c r="I347" s="104" t="s">
        <v>3804</v>
      </c>
      <c r="J347" s="68" t="s">
        <v>1217</v>
      </c>
      <c r="K347" s="65"/>
      <c r="L347" s="65"/>
      <c r="M347" s="65"/>
      <c r="N347" s="65"/>
      <c r="O347" s="65"/>
      <c r="P347" s="65"/>
      <c r="Q347" s="65"/>
      <c r="R347" s="65">
        <v>19727.537878787887</v>
      </c>
      <c r="S347" s="65">
        <v>19727.537878787887</v>
      </c>
      <c r="T347" s="65">
        <v>19727.537878787887</v>
      </c>
      <c r="U347" s="65">
        <v>19727.537878787887</v>
      </c>
      <c r="V347" s="65">
        <v>19727.537878787887</v>
      </c>
      <c r="W347" s="67">
        <f t="shared" si="6"/>
        <v>98637.689393939436</v>
      </c>
      <c r="X347" s="36"/>
      <c r="Z347" s="122"/>
      <c r="AB347" s="133" t="e" vm="1">
        <f>VLOOKUP($E347,'[1]Distr. Lateral Undergrounding'!$C$5:$D$815,2,FALSE)</f>
        <v>#VALUE!</v>
      </c>
    </row>
    <row r="348" spans="1:28" x14ac:dyDescent="0.2">
      <c r="A348" s="76"/>
      <c r="B348" s="24">
        <v>334</v>
      </c>
      <c r="C348" s="105" t="s">
        <v>3807</v>
      </c>
      <c r="D348" s="105" t="s">
        <v>3807</v>
      </c>
      <c r="E348" s="58" t="s">
        <v>3808</v>
      </c>
      <c r="F348" s="69" t="s">
        <v>3807</v>
      </c>
      <c r="G348" s="69" t="s">
        <v>3807</v>
      </c>
      <c r="H348" s="58" t="s">
        <v>3808</v>
      </c>
      <c r="I348" s="104" t="s">
        <v>3804</v>
      </c>
      <c r="J348" s="68" t="s">
        <v>1217</v>
      </c>
      <c r="K348" s="65"/>
      <c r="L348" s="65"/>
      <c r="M348" s="65"/>
      <c r="N348" s="65"/>
      <c r="O348" s="65"/>
      <c r="P348" s="65"/>
      <c r="Q348" s="65"/>
      <c r="R348" s="65">
        <v>2632.0000000000005</v>
      </c>
      <c r="S348" s="65">
        <v>2632.0000000000005</v>
      </c>
      <c r="T348" s="65">
        <v>2632.0000000000005</v>
      </c>
      <c r="U348" s="65">
        <v>2632.0000000000005</v>
      </c>
      <c r="V348" s="65">
        <v>2632.0000000000005</v>
      </c>
      <c r="W348" s="67">
        <f t="shared" si="6"/>
        <v>13160.000000000002</v>
      </c>
      <c r="X348" s="36"/>
      <c r="Z348" s="122"/>
      <c r="AB348" s="133" t="e" vm="1">
        <f>VLOOKUP($E348,'[1]Distr. Lateral Undergrounding'!$C$5:$D$815,2,FALSE)</f>
        <v>#VALUE!</v>
      </c>
    </row>
    <row r="349" spans="1:28" x14ac:dyDescent="0.2">
      <c r="A349" s="76"/>
      <c r="B349" s="24">
        <v>335</v>
      </c>
      <c r="C349" s="105" t="s">
        <v>3809</v>
      </c>
      <c r="D349" s="105" t="s">
        <v>3809</v>
      </c>
      <c r="E349" s="58" t="s">
        <v>3810</v>
      </c>
      <c r="F349" s="69" t="s">
        <v>3809</v>
      </c>
      <c r="G349" s="69" t="s">
        <v>3809</v>
      </c>
      <c r="H349" s="58" t="s">
        <v>3810</v>
      </c>
      <c r="I349" s="104" t="s">
        <v>3804</v>
      </c>
      <c r="J349" s="68" t="s">
        <v>1217</v>
      </c>
      <c r="K349" s="65"/>
      <c r="L349" s="65"/>
      <c r="M349" s="65"/>
      <c r="N349" s="65"/>
      <c r="O349" s="65"/>
      <c r="P349" s="65"/>
      <c r="Q349" s="65"/>
      <c r="R349" s="65">
        <v>6280.9090909090937</v>
      </c>
      <c r="S349" s="65">
        <v>6280.9090909090937</v>
      </c>
      <c r="T349" s="65">
        <v>6280.9090909090937</v>
      </c>
      <c r="U349" s="65">
        <v>6280.9090909090937</v>
      </c>
      <c r="V349" s="65">
        <v>6280.9090909090937</v>
      </c>
      <c r="W349" s="67">
        <f t="shared" si="6"/>
        <v>31404.54545454547</v>
      </c>
      <c r="X349" s="36"/>
      <c r="Z349" s="122"/>
      <c r="AB349" s="133" t="e" vm="1">
        <f>VLOOKUP($E349,'[1]Distr. Lateral Undergrounding'!$C$5:$D$815,2,FALSE)</f>
        <v>#VALUE!</v>
      </c>
    </row>
    <row r="350" spans="1:28" x14ac:dyDescent="0.2">
      <c r="A350" s="76"/>
      <c r="B350" s="24">
        <v>336</v>
      </c>
      <c r="C350" s="105" t="s">
        <v>3811</v>
      </c>
      <c r="D350" s="105" t="s">
        <v>3811</v>
      </c>
      <c r="E350" s="58" t="s">
        <v>3812</v>
      </c>
      <c r="F350" s="69" t="s">
        <v>3811</v>
      </c>
      <c r="G350" s="69" t="s">
        <v>3811</v>
      </c>
      <c r="H350" s="58" t="s">
        <v>3812</v>
      </c>
      <c r="I350" s="104" t="s">
        <v>3804</v>
      </c>
      <c r="J350" s="68" t="s">
        <v>1217</v>
      </c>
      <c r="K350" s="65"/>
      <c r="L350" s="65"/>
      <c r="M350" s="65"/>
      <c r="N350" s="65"/>
      <c r="O350" s="65"/>
      <c r="P350" s="65"/>
      <c r="Q350" s="65"/>
      <c r="R350" s="65">
        <v>15004.393939393942</v>
      </c>
      <c r="S350" s="65">
        <v>15004.393939393942</v>
      </c>
      <c r="T350" s="65">
        <v>15004.393939393942</v>
      </c>
      <c r="U350" s="65">
        <v>15004.393939393942</v>
      </c>
      <c r="V350" s="65">
        <v>15004.393939393942</v>
      </c>
      <c r="W350" s="67">
        <f t="shared" si="6"/>
        <v>75021.969696969711</v>
      </c>
      <c r="X350" s="36"/>
      <c r="Z350" s="122"/>
      <c r="AB350" s="133" t="e" vm="1">
        <f>VLOOKUP($E350,'[1]Distr. Lateral Undergrounding'!$C$5:$D$815,2,FALSE)</f>
        <v>#VALUE!</v>
      </c>
    </row>
    <row r="351" spans="1:28" x14ac:dyDescent="0.2">
      <c r="A351" s="76"/>
      <c r="B351" s="24">
        <v>337</v>
      </c>
      <c r="C351" s="105" t="s">
        <v>3813</v>
      </c>
      <c r="D351" s="105" t="s">
        <v>3813</v>
      </c>
      <c r="E351" s="58" t="s">
        <v>3814</v>
      </c>
      <c r="F351" s="69" t="s">
        <v>3813</v>
      </c>
      <c r="G351" s="69" t="s">
        <v>3813</v>
      </c>
      <c r="H351" s="58" t="s">
        <v>3814</v>
      </c>
      <c r="I351" s="104" t="s">
        <v>3804</v>
      </c>
      <c r="J351" s="68" t="s">
        <v>1217</v>
      </c>
      <c r="K351" s="65"/>
      <c r="L351" s="65"/>
      <c r="M351" s="65"/>
      <c r="N351" s="65"/>
      <c r="O351" s="65"/>
      <c r="P351" s="65"/>
      <c r="Q351" s="65"/>
      <c r="R351" s="65">
        <v>19341.21212121212</v>
      </c>
      <c r="S351" s="65">
        <v>19341.21212121212</v>
      </c>
      <c r="T351" s="65">
        <v>19341.21212121212</v>
      </c>
      <c r="U351" s="65">
        <v>19341.21212121212</v>
      </c>
      <c r="V351" s="65">
        <v>19341.21212121212</v>
      </c>
      <c r="W351" s="67">
        <f t="shared" si="6"/>
        <v>96706.060606060608</v>
      </c>
      <c r="X351" s="36"/>
      <c r="Z351" s="122"/>
      <c r="AB351" s="133" t="e" vm="1">
        <f>VLOOKUP($E351,'[1]Distr. Lateral Undergrounding'!$C$5:$D$815,2,FALSE)</f>
        <v>#VALUE!</v>
      </c>
    </row>
    <row r="352" spans="1:28" x14ac:dyDescent="0.2">
      <c r="A352" s="76"/>
      <c r="B352" s="24">
        <v>338</v>
      </c>
      <c r="C352" s="105" t="s">
        <v>3815</v>
      </c>
      <c r="D352" s="105" t="s">
        <v>3815</v>
      </c>
      <c r="E352" s="58" t="s">
        <v>3816</v>
      </c>
      <c r="F352" s="69" t="s">
        <v>3815</v>
      </c>
      <c r="G352" s="69" t="s">
        <v>3815</v>
      </c>
      <c r="H352" s="58" t="s">
        <v>3816</v>
      </c>
      <c r="I352" s="104" t="s">
        <v>3804</v>
      </c>
      <c r="J352" s="68" t="s">
        <v>1217</v>
      </c>
      <c r="K352" s="65">
        <v>90270.265099932105</v>
      </c>
      <c r="L352" s="65">
        <v>90270.265099932105</v>
      </c>
      <c r="M352" s="65">
        <v>90270.265099932105</v>
      </c>
      <c r="N352" s="65">
        <v>90270.265099932105</v>
      </c>
      <c r="O352" s="65">
        <v>90270.265099932105</v>
      </c>
      <c r="P352" s="65">
        <v>90270.265099932105</v>
      </c>
      <c r="Q352" s="65">
        <v>90270.265099932105</v>
      </c>
      <c r="R352" s="65"/>
      <c r="S352" s="65"/>
      <c r="T352" s="65"/>
      <c r="U352" s="65"/>
      <c r="V352" s="65"/>
      <c r="W352" s="67">
        <f t="shared" si="6"/>
        <v>631891.85569952475</v>
      </c>
      <c r="X352" s="36"/>
      <c r="Z352" s="122"/>
      <c r="AB352" s="133" t="e" vm="1">
        <f>VLOOKUP($E352,'[1]Distr. Lateral Undergrounding'!$C$5:$D$815,2,FALSE)</f>
        <v>#VALUE!</v>
      </c>
    </row>
    <row r="353" spans="1:28" x14ac:dyDescent="0.2">
      <c r="A353" s="76"/>
      <c r="B353" s="24">
        <v>339</v>
      </c>
      <c r="C353" s="105" t="s">
        <v>3817</v>
      </c>
      <c r="D353" s="105" t="s">
        <v>3817</v>
      </c>
      <c r="E353" s="58" t="s">
        <v>3818</v>
      </c>
      <c r="F353" s="69" t="s">
        <v>3817</v>
      </c>
      <c r="G353" s="69" t="s">
        <v>3817</v>
      </c>
      <c r="H353" s="58" t="s">
        <v>3818</v>
      </c>
      <c r="I353" s="104" t="s">
        <v>3804</v>
      </c>
      <c r="J353" s="68" t="s">
        <v>1217</v>
      </c>
      <c r="K353" s="65"/>
      <c r="L353" s="65"/>
      <c r="M353" s="65"/>
      <c r="N353" s="65"/>
      <c r="O353" s="65"/>
      <c r="P353" s="65"/>
      <c r="Q353" s="65"/>
      <c r="R353" s="65">
        <v>26893.257575757576</v>
      </c>
      <c r="S353" s="65">
        <v>26893.257575757576</v>
      </c>
      <c r="T353" s="65">
        <v>26893.257575757576</v>
      </c>
      <c r="U353" s="65">
        <v>26893.257575757576</v>
      </c>
      <c r="V353" s="65">
        <v>26893.257575757576</v>
      </c>
      <c r="W353" s="67">
        <f t="shared" si="6"/>
        <v>134466.28787878787</v>
      </c>
      <c r="X353" s="36"/>
      <c r="Z353" s="122"/>
      <c r="AB353" s="133" t="e" vm="1">
        <f>VLOOKUP($E353,'[1]Distr. Lateral Undergrounding'!$C$5:$D$815,2,FALSE)</f>
        <v>#VALUE!</v>
      </c>
    </row>
    <row r="354" spans="1:28" x14ac:dyDescent="0.2">
      <c r="A354" s="76"/>
      <c r="B354" s="24">
        <v>340</v>
      </c>
      <c r="C354" s="105" t="s">
        <v>3819</v>
      </c>
      <c r="D354" s="105" t="s">
        <v>3819</v>
      </c>
      <c r="E354" s="58" t="s">
        <v>3820</v>
      </c>
      <c r="F354" s="69" t="s">
        <v>3819</v>
      </c>
      <c r="G354" s="69" t="s">
        <v>3819</v>
      </c>
      <c r="H354" s="58" t="s">
        <v>3820</v>
      </c>
      <c r="I354" s="104" t="s">
        <v>3804</v>
      </c>
      <c r="J354" s="68" t="s">
        <v>1217</v>
      </c>
      <c r="K354" s="65"/>
      <c r="L354" s="65"/>
      <c r="M354" s="65"/>
      <c r="N354" s="65"/>
      <c r="O354" s="65"/>
      <c r="P354" s="65"/>
      <c r="Q354" s="65"/>
      <c r="R354" s="65">
        <v>2866.2878787878785</v>
      </c>
      <c r="S354" s="65">
        <v>2866.2878787878785</v>
      </c>
      <c r="T354" s="65">
        <v>2866.2878787878785</v>
      </c>
      <c r="U354" s="65">
        <v>2866.2878787878785</v>
      </c>
      <c r="V354" s="65">
        <v>2866.2878787878785</v>
      </c>
      <c r="W354" s="67">
        <f t="shared" si="6"/>
        <v>14331.439393939392</v>
      </c>
      <c r="X354" s="36"/>
      <c r="Z354" s="122"/>
      <c r="AB354" s="133" t="e" vm="1">
        <f>VLOOKUP($E354,'[1]Distr. Lateral Undergrounding'!$C$5:$D$815,2,FALSE)</f>
        <v>#VALUE!</v>
      </c>
    </row>
    <row r="355" spans="1:28" x14ac:dyDescent="0.2">
      <c r="A355" s="76"/>
      <c r="B355" s="24">
        <v>341</v>
      </c>
      <c r="C355" s="105" t="s">
        <v>3821</v>
      </c>
      <c r="D355" s="105" t="s">
        <v>3821</v>
      </c>
      <c r="E355" s="58" t="s">
        <v>3822</v>
      </c>
      <c r="F355" s="69" t="s">
        <v>3821</v>
      </c>
      <c r="G355" s="69" t="s">
        <v>3821</v>
      </c>
      <c r="H355" s="58" t="s">
        <v>3822</v>
      </c>
      <c r="I355" s="104" t="s">
        <v>3804</v>
      </c>
      <c r="J355" s="68" t="s">
        <v>1217</v>
      </c>
      <c r="K355" s="65">
        <v>76615.340865310718</v>
      </c>
      <c r="L355" s="65">
        <v>76615.340865310718</v>
      </c>
      <c r="M355" s="65">
        <v>76615.340865310718</v>
      </c>
      <c r="N355" s="65">
        <v>76615.340865310718</v>
      </c>
      <c r="O355" s="65">
        <v>76615.340865310718</v>
      </c>
      <c r="P355" s="65">
        <v>76615.340865310718</v>
      </c>
      <c r="Q355" s="65">
        <v>76615.340865310718</v>
      </c>
      <c r="R355" s="65"/>
      <c r="S355" s="65"/>
      <c r="T355" s="65"/>
      <c r="U355" s="65"/>
      <c r="V355" s="65"/>
      <c r="W355" s="67">
        <f t="shared" si="6"/>
        <v>536307.38605717511</v>
      </c>
      <c r="X355" s="36"/>
      <c r="Z355" s="122"/>
      <c r="AB355" s="133" t="e" vm="1">
        <f>VLOOKUP($E355,'[1]Distr. Lateral Undergrounding'!$C$5:$D$815,2,FALSE)</f>
        <v>#VALUE!</v>
      </c>
    </row>
    <row r="356" spans="1:28" x14ac:dyDescent="0.2">
      <c r="A356" s="76"/>
      <c r="B356" s="24">
        <v>342</v>
      </c>
      <c r="C356" s="105" t="s">
        <v>3823</v>
      </c>
      <c r="D356" s="105" t="s">
        <v>3823</v>
      </c>
      <c r="E356" s="58" t="s">
        <v>3824</v>
      </c>
      <c r="F356" s="69" t="s">
        <v>3823</v>
      </c>
      <c r="G356" s="69" t="s">
        <v>3823</v>
      </c>
      <c r="H356" s="58" t="s">
        <v>3824</v>
      </c>
      <c r="I356" s="104" t="s">
        <v>2967</v>
      </c>
      <c r="J356" s="68" t="s">
        <v>1217</v>
      </c>
      <c r="K356" s="65">
        <v>78039.58328873929</v>
      </c>
      <c r="L356" s="65">
        <v>78039.58328873929</v>
      </c>
      <c r="M356" s="65">
        <v>78039.58328873929</v>
      </c>
      <c r="N356" s="65">
        <v>78039.58328873929</v>
      </c>
      <c r="O356" s="65">
        <v>78039.58328873929</v>
      </c>
      <c r="P356" s="65">
        <v>78039.58328873929</v>
      </c>
      <c r="Q356" s="65">
        <v>78039.58328873929</v>
      </c>
      <c r="R356" s="65"/>
      <c r="S356" s="65"/>
      <c r="T356" s="65"/>
      <c r="U356" s="65"/>
      <c r="V356" s="65"/>
      <c r="W356" s="67">
        <f t="shared" si="6"/>
        <v>546277.08302117512</v>
      </c>
      <c r="X356" s="36"/>
      <c r="Z356" s="122"/>
      <c r="AB356" s="133" t="e" vm="1">
        <f>VLOOKUP($E356,'[1]Distr. Lateral Undergrounding'!$C$5:$D$815,2,FALSE)</f>
        <v>#VALUE!</v>
      </c>
    </row>
    <row r="357" spans="1:28" x14ac:dyDescent="0.2">
      <c r="A357" s="76"/>
      <c r="B357" s="24">
        <v>343</v>
      </c>
      <c r="C357" s="105" t="s">
        <v>3825</v>
      </c>
      <c r="D357" s="105" t="s">
        <v>3825</v>
      </c>
      <c r="E357" s="58" t="s">
        <v>3826</v>
      </c>
      <c r="F357" s="69" t="s">
        <v>3825</v>
      </c>
      <c r="G357" s="69" t="s">
        <v>3825</v>
      </c>
      <c r="H357" s="58" t="s">
        <v>3826</v>
      </c>
      <c r="I357" s="104" t="s">
        <v>2967</v>
      </c>
      <c r="J357" s="68" t="s">
        <v>1217</v>
      </c>
      <c r="K357" s="65"/>
      <c r="L357" s="65"/>
      <c r="M357" s="65"/>
      <c r="N357" s="65"/>
      <c r="O357" s="65"/>
      <c r="P357" s="65"/>
      <c r="Q357" s="65"/>
      <c r="R357" s="65">
        <v>14206.818181818187</v>
      </c>
      <c r="S357" s="65">
        <v>14206.818181818187</v>
      </c>
      <c r="T357" s="65">
        <v>14206.818181818187</v>
      </c>
      <c r="U357" s="65">
        <v>14206.818181818187</v>
      </c>
      <c r="V357" s="65">
        <v>14206.818181818187</v>
      </c>
      <c r="W357" s="67">
        <f t="shared" si="6"/>
        <v>71034.090909090941</v>
      </c>
      <c r="X357" s="36"/>
      <c r="Z357" s="122"/>
      <c r="AB357" s="133" t="e" vm="1">
        <f>VLOOKUP($E357,'[1]Distr. Lateral Undergrounding'!$C$5:$D$815,2,FALSE)</f>
        <v>#VALUE!</v>
      </c>
    </row>
    <row r="358" spans="1:28" x14ac:dyDescent="0.2">
      <c r="A358" s="76"/>
      <c r="B358" s="24">
        <v>344</v>
      </c>
      <c r="C358" s="105" t="s">
        <v>3827</v>
      </c>
      <c r="D358" s="105" t="s">
        <v>3827</v>
      </c>
      <c r="E358" s="58" t="s">
        <v>3828</v>
      </c>
      <c r="F358" s="69" t="s">
        <v>3827</v>
      </c>
      <c r="G358" s="69" t="s">
        <v>3827</v>
      </c>
      <c r="H358" s="58" t="s">
        <v>3828</v>
      </c>
      <c r="I358" s="104" t="s">
        <v>2967</v>
      </c>
      <c r="J358" s="68" t="s">
        <v>1217</v>
      </c>
      <c r="K358" s="65"/>
      <c r="L358" s="65"/>
      <c r="M358" s="65"/>
      <c r="N358" s="65"/>
      <c r="O358" s="65"/>
      <c r="P358" s="65"/>
      <c r="Q358" s="65"/>
      <c r="R358" s="65">
        <v>2632.0000000000005</v>
      </c>
      <c r="S358" s="65">
        <v>2632.0000000000005</v>
      </c>
      <c r="T358" s="65">
        <v>2632.0000000000005</v>
      </c>
      <c r="U358" s="65">
        <v>2632.0000000000005</v>
      </c>
      <c r="V358" s="65">
        <v>2632.0000000000005</v>
      </c>
      <c r="W358" s="67">
        <f t="shared" si="6"/>
        <v>13160.000000000002</v>
      </c>
      <c r="X358" s="36"/>
      <c r="Z358" s="122"/>
      <c r="AB358" s="133" t="e" vm="1">
        <f>VLOOKUP($E358,'[1]Distr. Lateral Undergrounding'!$C$5:$D$815,2,FALSE)</f>
        <v>#VALUE!</v>
      </c>
    </row>
    <row r="359" spans="1:28" x14ac:dyDescent="0.2">
      <c r="A359" s="76"/>
      <c r="B359" s="24">
        <v>345</v>
      </c>
      <c r="C359" s="105" t="s">
        <v>3829</v>
      </c>
      <c r="D359" s="105" t="s">
        <v>3829</v>
      </c>
      <c r="E359" s="58" t="s">
        <v>3830</v>
      </c>
      <c r="F359" s="69" t="s">
        <v>3829</v>
      </c>
      <c r="G359" s="69" t="s">
        <v>3829</v>
      </c>
      <c r="H359" s="58" t="s">
        <v>3830</v>
      </c>
      <c r="I359" s="104" t="s">
        <v>2967</v>
      </c>
      <c r="J359" s="68" t="s">
        <v>1217</v>
      </c>
      <c r="K359" s="65"/>
      <c r="L359" s="65"/>
      <c r="M359" s="65"/>
      <c r="N359" s="65"/>
      <c r="O359" s="65"/>
      <c r="P359" s="65"/>
      <c r="Q359" s="65"/>
      <c r="R359" s="65">
        <v>39704.318159130002</v>
      </c>
      <c r="S359" s="65">
        <v>39704.318159130002</v>
      </c>
      <c r="T359" s="65">
        <v>39704.318159130002</v>
      </c>
      <c r="U359" s="65">
        <v>39704.318159130002</v>
      </c>
      <c r="V359" s="65">
        <v>39704.318159130002</v>
      </c>
      <c r="W359" s="67">
        <f t="shared" si="6"/>
        <v>198521.59079565</v>
      </c>
      <c r="X359" s="36"/>
      <c r="Z359" s="122"/>
      <c r="AB359" s="133" t="e" vm="1">
        <f>VLOOKUP($E359,'[1]Distr. Lateral Undergrounding'!$C$5:$D$815,2,FALSE)</f>
        <v>#VALUE!</v>
      </c>
    </row>
    <row r="360" spans="1:28" x14ac:dyDescent="0.2">
      <c r="A360" s="76"/>
      <c r="B360" s="24">
        <v>346</v>
      </c>
      <c r="C360" s="105" t="s">
        <v>3831</v>
      </c>
      <c r="D360" s="105" t="s">
        <v>3831</v>
      </c>
      <c r="E360" s="58" t="s">
        <v>3832</v>
      </c>
      <c r="F360" s="69" t="s">
        <v>3831</v>
      </c>
      <c r="G360" s="69" t="s">
        <v>3831</v>
      </c>
      <c r="H360" s="58" t="s">
        <v>3832</v>
      </c>
      <c r="I360" s="104" t="s">
        <v>2967</v>
      </c>
      <c r="J360" s="68" t="s">
        <v>1217</v>
      </c>
      <c r="K360" s="65">
        <v>55162.689362417848</v>
      </c>
      <c r="L360" s="65">
        <v>55162.689362417848</v>
      </c>
      <c r="M360" s="65">
        <v>55162.689362417848</v>
      </c>
      <c r="N360" s="65">
        <v>55162.689362417848</v>
      </c>
      <c r="O360" s="65">
        <v>55162.689362417848</v>
      </c>
      <c r="P360" s="65">
        <v>55162.689362417848</v>
      </c>
      <c r="Q360" s="65">
        <v>55162.689362417848</v>
      </c>
      <c r="R360" s="65"/>
      <c r="S360" s="65"/>
      <c r="T360" s="65"/>
      <c r="U360" s="65"/>
      <c r="V360" s="65"/>
      <c r="W360" s="67">
        <f t="shared" si="6"/>
        <v>386138.82553692494</v>
      </c>
      <c r="X360" s="36"/>
      <c r="Z360" s="122"/>
      <c r="AB360" s="133" t="e" vm="1">
        <f>VLOOKUP($E360,'[1]Distr. Lateral Undergrounding'!$C$5:$D$815,2,FALSE)</f>
        <v>#VALUE!</v>
      </c>
    </row>
    <row r="361" spans="1:28" x14ac:dyDescent="0.2">
      <c r="A361" s="76"/>
      <c r="B361" s="24">
        <v>347</v>
      </c>
      <c r="C361" s="105" t="s">
        <v>3833</v>
      </c>
      <c r="D361" s="105" t="s">
        <v>3833</v>
      </c>
      <c r="E361" s="58" t="s">
        <v>3834</v>
      </c>
      <c r="F361" s="69" t="s">
        <v>3833</v>
      </c>
      <c r="G361" s="69" t="s">
        <v>3833</v>
      </c>
      <c r="H361" s="58" t="s">
        <v>3834</v>
      </c>
      <c r="I361" s="104" t="s">
        <v>2967</v>
      </c>
      <c r="J361" s="68" t="s">
        <v>1217</v>
      </c>
      <c r="K361" s="65"/>
      <c r="L361" s="65"/>
      <c r="M361" s="65"/>
      <c r="N361" s="65"/>
      <c r="O361" s="65"/>
      <c r="P361" s="65"/>
      <c r="Q361" s="65"/>
      <c r="R361" s="65">
        <v>9433.8257575757561</v>
      </c>
      <c r="S361" s="65">
        <v>9433.8257575757561</v>
      </c>
      <c r="T361" s="65">
        <v>9433.8257575757561</v>
      </c>
      <c r="U361" s="65">
        <v>9433.8257575757561</v>
      </c>
      <c r="V361" s="65">
        <v>9433.8257575757561</v>
      </c>
      <c r="W361" s="67">
        <f t="shared" si="6"/>
        <v>47169.128787878784</v>
      </c>
      <c r="X361" s="36"/>
      <c r="Z361" s="122"/>
      <c r="AB361" s="133" t="e" vm="1">
        <f>VLOOKUP($E361,'[1]Distr. Lateral Undergrounding'!$C$5:$D$815,2,FALSE)</f>
        <v>#VALUE!</v>
      </c>
    </row>
    <row r="362" spans="1:28" x14ac:dyDescent="0.2">
      <c r="A362" s="76"/>
      <c r="B362" s="24">
        <v>348</v>
      </c>
      <c r="C362" s="105" t="s">
        <v>3835</v>
      </c>
      <c r="D362" s="105" t="s">
        <v>3835</v>
      </c>
      <c r="E362" s="58" t="s">
        <v>3836</v>
      </c>
      <c r="F362" s="69" t="s">
        <v>3835</v>
      </c>
      <c r="G362" s="69" t="s">
        <v>3835</v>
      </c>
      <c r="H362" s="58" t="s">
        <v>3836</v>
      </c>
      <c r="I362" s="104" t="s">
        <v>2967</v>
      </c>
      <c r="J362" s="68" t="s">
        <v>1217</v>
      </c>
      <c r="K362" s="65">
        <v>53943.181787357142</v>
      </c>
      <c r="L362" s="65">
        <v>53943.181787357142</v>
      </c>
      <c r="M362" s="65">
        <v>53943.181787357142</v>
      </c>
      <c r="N362" s="65">
        <v>53943.181787357142</v>
      </c>
      <c r="O362" s="65">
        <v>53943.181787357142</v>
      </c>
      <c r="P362" s="65">
        <v>53943.181787357142</v>
      </c>
      <c r="Q362" s="65">
        <v>53943.181787357142</v>
      </c>
      <c r="R362" s="65"/>
      <c r="S362" s="65"/>
      <c r="T362" s="65"/>
      <c r="U362" s="65"/>
      <c r="V362" s="65"/>
      <c r="W362" s="67">
        <f t="shared" si="6"/>
        <v>377602.27251149999</v>
      </c>
      <c r="X362" s="36"/>
      <c r="Z362" s="122"/>
      <c r="AB362" s="133" t="e" vm="1">
        <f>VLOOKUP($E362,'[1]Distr. Lateral Undergrounding'!$C$5:$D$815,2,FALSE)</f>
        <v>#VALUE!</v>
      </c>
    </row>
    <row r="363" spans="1:28" x14ac:dyDescent="0.2">
      <c r="A363" s="76"/>
      <c r="B363" s="24">
        <v>349</v>
      </c>
      <c r="C363" s="105" t="s">
        <v>3837</v>
      </c>
      <c r="D363" s="105" t="s">
        <v>3837</v>
      </c>
      <c r="E363" s="58" t="s">
        <v>3838</v>
      </c>
      <c r="F363" s="69" t="s">
        <v>3837</v>
      </c>
      <c r="G363" s="69" t="s">
        <v>3837</v>
      </c>
      <c r="H363" s="58" t="s">
        <v>3838</v>
      </c>
      <c r="I363" s="104" t="s">
        <v>2967</v>
      </c>
      <c r="J363" s="68" t="s">
        <v>1217</v>
      </c>
      <c r="K363" s="65">
        <v>47186.931791217859</v>
      </c>
      <c r="L363" s="65">
        <v>47186.931791217859</v>
      </c>
      <c r="M363" s="65">
        <v>47186.931791217859</v>
      </c>
      <c r="N363" s="65">
        <v>47186.931791217859</v>
      </c>
      <c r="O363" s="65">
        <v>47186.931791217859</v>
      </c>
      <c r="P363" s="65">
        <v>47186.931791217859</v>
      </c>
      <c r="Q363" s="65">
        <v>47186.931791217859</v>
      </c>
      <c r="R363" s="65"/>
      <c r="S363" s="65"/>
      <c r="T363" s="65"/>
      <c r="U363" s="65"/>
      <c r="V363" s="65"/>
      <c r="W363" s="67">
        <f t="shared" si="6"/>
        <v>330308.52253852505</v>
      </c>
      <c r="X363" s="36"/>
      <c r="Z363" s="122"/>
      <c r="AB363" s="133" t="e" vm="1">
        <f>VLOOKUP($E363,'[1]Distr. Lateral Undergrounding'!$C$5:$D$815,2,FALSE)</f>
        <v>#VALUE!</v>
      </c>
    </row>
    <row r="364" spans="1:28" x14ac:dyDescent="0.2">
      <c r="A364" s="76"/>
      <c r="B364" s="24">
        <v>350</v>
      </c>
      <c r="C364" s="105" t="s">
        <v>3839</v>
      </c>
      <c r="D364" s="105" t="s">
        <v>3839</v>
      </c>
      <c r="E364" s="58" t="s">
        <v>3840</v>
      </c>
      <c r="F364" s="69" t="s">
        <v>3839</v>
      </c>
      <c r="G364" s="69" t="s">
        <v>3839</v>
      </c>
      <c r="H364" s="58" t="s">
        <v>3840</v>
      </c>
      <c r="I364" s="104" t="s">
        <v>2967</v>
      </c>
      <c r="J364" s="68" t="s">
        <v>1217</v>
      </c>
      <c r="K364" s="65">
        <v>63761.552993867852</v>
      </c>
      <c r="L364" s="65">
        <v>63761.552993867852</v>
      </c>
      <c r="M364" s="65">
        <v>63761.552993867852</v>
      </c>
      <c r="N364" s="65">
        <v>63761.552993867852</v>
      </c>
      <c r="O364" s="65">
        <v>63761.552993867852</v>
      </c>
      <c r="P364" s="65">
        <v>63761.552993867852</v>
      </c>
      <c r="Q364" s="65">
        <v>63761.552993867852</v>
      </c>
      <c r="R364" s="65"/>
      <c r="S364" s="65"/>
      <c r="T364" s="65"/>
      <c r="U364" s="65"/>
      <c r="V364" s="65"/>
      <c r="W364" s="67">
        <f t="shared" si="6"/>
        <v>446330.87095707492</v>
      </c>
      <c r="X364" s="36"/>
      <c r="Z364" s="122"/>
      <c r="AB364" s="133" t="e" vm="1">
        <f>VLOOKUP($E364,'[1]Distr. Lateral Undergrounding'!$C$5:$D$815,2,FALSE)</f>
        <v>#VALUE!</v>
      </c>
    </row>
    <row r="365" spans="1:28" x14ac:dyDescent="0.2">
      <c r="A365" s="76"/>
      <c r="B365" s="24">
        <v>351</v>
      </c>
      <c r="C365" s="105" t="s">
        <v>3841</v>
      </c>
      <c r="D365" s="105" t="s">
        <v>3841</v>
      </c>
      <c r="E365" s="58" t="s">
        <v>3842</v>
      </c>
      <c r="F365" s="69" t="s">
        <v>3841</v>
      </c>
      <c r="G365" s="69" t="s">
        <v>3841</v>
      </c>
      <c r="H365" s="58" t="s">
        <v>3842</v>
      </c>
      <c r="I365" s="104" t="s">
        <v>2967</v>
      </c>
      <c r="J365" s="68" t="s">
        <v>1217</v>
      </c>
      <c r="K365" s="65"/>
      <c r="L365" s="65"/>
      <c r="M365" s="65"/>
      <c r="N365" s="65"/>
      <c r="O365" s="65"/>
      <c r="P365" s="65"/>
      <c r="Q365" s="65"/>
      <c r="R365" s="65">
        <v>13695.871212121216</v>
      </c>
      <c r="S365" s="65">
        <v>13695.871212121216</v>
      </c>
      <c r="T365" s="65">
        <v>13695.871212121216</v>
      </c>
      <c r="U365" s="65">
        <v>13695.871212121216</v>
      </c>
      <c r="V365" s="65">
        <v>13695.871212121216</v>
      </c>
      <c r="W365" s="67">
        <f t="shared" si="6"/>
        <v>68479.356060606078</v>
      </c>
      <c r="X365" s="36"/>
      <c r="Z365" s="122"/>
      <c r="AB365" s="133" t="e" vm="1">
        <f>VLOOKUP($E365,'[1]Distr. Lateral Undergrounding'!$C$5:$D$815,2,FALSE)</f>
        <v>#VALUE!</v>
      </c>
    </row>
    <row r="366" spans="1:28" x14ac:dyDescent="0.2">
      <c r="A366" s="76"/>
      <c r="B366" s="24">
        <v>352</v>
      </c>
      <c r="C366" s="105" t="s">
        <v>3843</v>
      </c>
      <c r="D366" s="105" t="s">
        <v>3843</v>
      </c>
      <c r="E366" s="58" t="s">
        <v>3844</v>
      </c>
      <c r="F366" s="69" t="s">
        <v>3843</v>
      </c>
      <c r="G366" s="69" t="s">
        <v>3843</v>
      </c>
      <c r="H366" s="58" t="s">
        <v>3844</v>
      </c>
      <c r="I366" s="104" t="s">
        <v>2967</v>
      </c>
      <c r="J366" s="68" t="s">
        <v>1217</v>
      </c>
      <c r="K366" s="65"/>
      <c r="L366" s="65"/>
      <c r="M366" s="65"/>
      <c r="N366" s="65"/>
      <c r="O366" s="65"/>
      <c r="P366" s="65"/>
      <c r="Q366" s="65"/>
      <c r="R366" s="65">
        <v>38732.27272727275</v>
      </c>
      <c r="S366" s="65">
        <v>38732.27272727275</v>
      </c>
      <c r="T366" s="65">
        <v>38732.27272727275</v>
      </c>
      <c r="U366" s="65">
        <v>38732.27272727275</v>
      </c>
      <c r="V366" s="65">
        <v>38732.27272727275</v>
      </c>
      <c r="W366" s="67">
        <f t="shared" si="6"/>
        <v>193661.36363636376</v>
      </c>
      <c r="X366" s="36"/>
      <c r="Z366" s="122"/>
      <c r="AB366" s="133" t="e" vm="1">
        <f>VLOOKUP($E366,'[1]Distr. Lateral Undergrounding'!$C$5:$D$815,2,FALSE)</f>
        <v>#VALUE!</v>
      </c>
    </row>
    <row r="367" spans="1:28" x14ac:dyDescent="0.2">
      <c r="A367" s="76"/>
      <c r="B367" s="24">
        <v>353</v>
      </c>
      <c r="C367" s="105" t="s">
        <v>3845</v>
      </c>
      <c r="D367" s="105" t="s">
        <v>3845</v>
      </c>
      <c r="E367" s="58" t="s">
        <v>3846</v>
      </c>
      <c r="F367" s="69" t="s">
        <v>3845</v>
      </c>
      <c r="G367" s="69" t="s">
        <v>3845</v>
      </c>
      <c r="H367" s="58" t="s">
        <v>3846</v>
      </c>
      <c r="I367" s="104" t="s">
        <v>2967</v>
      </c>
      <c r="J367" s="68" t="s">
        <v>1217</v>
      </c>
      <c r="K367" s="65"/>
      <c r="L367" s="65"/>
      <c r="M367" s="65"/>
      <c r="N367" s="65"/>
      <c r="O367" s="65"/>
      <c r="P367" s="65"/>
      <c r="Q367" s="65"/>
      <c r="R367" s="65">
        <v>34981.174222435009</v>
      </c>
      <c r="S367" s="65">
        <v>34981.174222435009</v>
      </c>
      <c r="T367" s="65">
        <v>34981.174222435009</v>
      </c>
      <c r="U367" s="65">
        <v>34981.174222435009</v>
      </c>
      <c r="V367" s="65">
        <v>34981.174222435009</v>
      </c>
      <c r="W367" s="67">
        <f t="shared" si="6"/>
        <v>174905.87111217505</v>
      </c>
      <c r="X367" s="36"/>
      <c r="Z367" s="122"/>
      <c r="AB367" s="133" t="e" vm="1">
        <f>VLOOKUP($E367,'[1]Distr. Lateral Undergrounding'!$C$5:$D$815,2,FALSE)</f>
        <v>#VALUE!</v>
      </c>
    </row>
    <row r="368" spans="1:28" x14ac:dyDescent="0.2">
      <c r="A368" s="76"/>
      <c r="B368" s="24">
        <v>354</v>
      </c>
      <c r="C368" s="105" t="s">
        <v>3847</v>
      </c>
      <c r="D368" s="105" t="s">
        <v>3847</v>
      </c>
      <c r="E368" s="58" t="s">
        <v>3848</v>
      </c>
      <c r="F368" s="69" t="s">
        <v>3847</v>
      </c>
      <c r="G368" s="69" t="s">
        <v>3847</v>
      </c>
      <c r="H368" s="58" t="s">
        <v>3848</v>
      </c>
      <c r="I368" s="104" t="s">
        <v>2967</v>
      </c>
      <c r="J368" s="68" t="s">
        <v>1217</v>
      </c>
      <c r="K368" s="65"/>
      <c r="L368" s="65"/>
      <c r="M368" s="65"/>
      <c r="N368" s="65"/>
      <c r="O368" s="65"/>
      <c r="P368" s="65"/>
      <c r="Q368" s="65"/>
      <c r="R368" s="65">
        <v>17883.2</v>
      </c>
      <c r="S368" s="65">
        <v>17883.2</v>
      </c>
      <c r="T368" s="65">
        <v>17883.2</v>
      </c>
      <c r="U368" s="65">
        <v>17883.2</v>
      </c>
      <c r="V368" s="65">
        <v>17883.2</v>
      </c>
      <c r="W368" s="67">
        <f t="shared" si="6"/>
        <v>89416</v>
      </c>
      <c r="X368" s="36"/>
      <c r="Z368" s="122"/>
      <c r="AB368" s="133" t="e" vm="1">
        <f>VLOOKUP($E368,'[1]Distr. Lateral Undergrounding'!$C$5:$D$815,2,FALSE)</f>
        <v>#VALUE!</v>
      </c>
    </row>
    <row r="369" spans="1:28" x14ac:dyDescent="0.2">
      <c r="A369" s="76"/>
      <c r="B369" s="24">
        <v>355</v>
      </c>
      <c r="C369" s="105" t="s">
        <v>799</v>
      </c>
      <c r="D369" s="105" t="s">
        <v>1648</v>
      </c>
      <c r="E369" s="58" t="s">
        <v>800</v>
      </c>
      <c r="F369" s="69" t="s">
        <v>799</v>
      </c>
      <c r="G369" s="69" t="s">
        <v>1648</v>
      </c>
      <c r="H369" s="58" t="s">
        <v>800</v>
      </c>
      <c r="I369" s="104" t="s">
        <v>2970</v>
      </c>
      <c r="J369" s="68" t="s">
        <v>1217</v>
      </c>
      <c r="K369" s="65">
        <v>70000</v>
      </c>
      <c r="L369" s="65">
        <v>70000</v>
      </c>
      <c r="M369" s="65">
        <v>70000</v>
      </c>
      <c r="N369" s="65">
        <v>70000</v>
      </c>
      <c r="O369" s="65">
        <v>70000</v>
      </c>
      <c r="P369" s="65"/>
      <c r="Q369" s="65"/>
      <c r="R369" s="65"/>
      <c r="S369" s="65"/>
      <c r="T369" s="65"/>
      <c r="U369" s="65"/>
      <c r="V369" s="65"/>
      <c r="W369" s="67">
        <f t="shared" si="6"/>
        <v>350000</v>
      </c>
      <c r="X369" s="36"/>
      <c r="Z369" s="122"/>
      <c r="AB369" s="133" t="str">
        <f>VLOOKUP($E369,'[1]Distr. Lateral Undergrounding'!$C$5:$D$815,2,FALSE)</f>
        <v>PRE-09361.460</v>
      </c>
    </row>
    <row r="370" spans="1:28" x14ac:dyDescent="0.2">
      <c r="A370" s="76"/>
      <c r="B370" s="24">
        <v>356</v>
      </c>
      <c r="C370" s="105" t="s">
        <v>587</v>
      </c>
      <c r="D370" s="105" t="s">
        <v>1560</v>
      </c>
      <c r="E370" s="58" t="s">
        <v>588</v>
      </c>
      <c r="F370" s="69" t="s">
        <v>587</v>
      </c>
      <c r="G370" s="69" t="s">
        <v>1560</v>
      </c>
      <c r="H370" s="58" t="s">
        <v>588</v>
      </c>
      <c r="I370" s="104" t="s">
        <v>2973</v>
      </c>
      <c r="J370" s="68" t="s">
        <v>1217</v>
      </c>
      <c r="K370" s="65"/>
      <c r="L370" s="65"/>
      <c r="M370" s="65"/>
      <c r="N370" s="65">
        <v>80857.142857142855</v>
      </c>
      <c r="O370" s="65">
        <v>80857.142857142855</v>
      </c>
      <c r="P370" s="65">
        <v>80857.142857142855</v>
      </c>
      <c r="Q370" s="65">
        <v>80857.142857142855</v>
      </c>
      <c r="R370" s="65">
        <v>80857.142857142855</v>
      </c>
      <c r="S370" s="65">
        <v>80857.142857142855</v>
      </c>
      <c r="T370" s="65">
        <v>80857.142857142855</v>
      </c>
      <c r="U370" s="65"/>
      <c r="V370" s="65"/>
      <c r="W370" s="67">
        <f t="shared" si="6"/>
        <v>566000</v>
      </c>
      <c r="X370" s="36"/>
      <c r="Z370" s="122"/>
      <c r="AB370" s="133" t="str">
        <f>VLOOKUP($E370,'[1]Distr. Lateral Undergrounding'!$C$5:$D$815,2,FALSE)</f>
        <v>PRE-09361.18</v>
      </c>
    </row>
    <row r="371" spans="1:28" x14ac:dyDescent="0.2">
      <c r="A371" s="76"/>
      <c r="B371" s="24">
        <v>357</v>
      </c>
      <c r="C371" s="105" t="s">
        <v>633</v>
      </c>
      <c r="D371" s="105" t="s">
        <v>1581</v>
      </c>
      <c r="E371" s="58" t="s">
        <v>634</v>
      </c>
      <c r="F371" s="69" t="s">
        <v>633</v>
      </c>
      <c r="G371" s="69" t="s">
        <v>1581</v>
      </c>
      <c r="H371" s="58" t="s">
        <v>634</v>
      </c>
      <c r="I371" s="104" t="s">
        <v>2977</v>
      </c>
      <c r="J371" s="68" t="s">
        <v>1217</v>
      </c>
      <c r="K371" s="65">
        <v>70833.333333333328</v>
      </c>
      <c r="L371" s="65">
        <v>70833.333333333328</v>
      </c>
      <c r="M371" s="65">
        <v>70833.333333333328</v>
      </c>
      <c r="N371" s="65">
        <v>70833.333333333328</v>
      </c>
      <c r="O371" s="65">
        <v>70833.333333333328</v>
      </c>
      <c r="P371" s="65">
        <v>70833.333333333328</v>
      </c>
      <c r="Q371" s="65">
        <v>70833.333333333328</v>
      </c>
      <c r="R371" s="65">
        <v>70833.333333333328</v>
      </c>
      <c r="S371" s="65">
        <v>70833.333333333328</v>
      </c>
      <c r="T371" s="65">
        <v>70833.333333333328</v>
      </c>
      <c r="U371" s="65">
        <v>70833.333333333328</v>
      </c>
      <c r="V371" s="65">
        <v>70833.333333333328</v>
      </c>
      <c r="W371" s="67">
        <f t="shared" si="6"/>
        <v>850000.00000000012</v>
      </c>
      <c r="X371" s="36"/>
      <c r="Z371" s="122"/>
      <c r="AB371" s="133" t="str">
        <f>VLOOKUP($E371,'[1]Distr. Lateral Undergrounding'!$C$5:$D$815,2,FALSE)</f>
        <v>PRE-09361.121</v>
      </c>
    </row>
    <row r="372" spans="1:28" x14ac:dyDescent="0.2">
      <c r="A372" s="76"/>
      <c r="B372" s="24">
        <v>358</v>
      </c>
      <c r="C372" s="105" t="s">
        <v>621</v>
      </c>
      <c r="D372" s="105" t="s">
        <v>1576</v>
      </c>
      <c r="E372" s="58" t="s">
        <v>622</v>
      </c>
      <c r="F372" s="69" t="s">
        <v>621</v>
      </c>
      <c r="G372" s="69" t="s">
        <v>1576</v>
      </c>
      <c r="H372" s="58" t="s">
        <v>622</v>
      </c>
      <c r="I372" s="104" t="s">
        <v>2970</v>
      </c>
      <c r="J372" s="68" t="s">
        <v>1217</v>
      </c>
      <c r="K372" s="65">
        <v>43540</v>
      </c>
      <c r="L372" s="65">
        <v>43540</v>
      </c>
      <c r="M372" s="65">
        <v>43540</v>
      </c>
      <c r="N372" s="65">
        <v>43540</v>
      </c>
      <c r="O372" s="65">
        <v>43540</v>
      </c>
      <c r="P372" s="65"/>
      <c r="Q372" s="65"/>
      <c r="R372" s="65"/>
      <c r="S372" s="65"/>
      <c r="T372" s="65"/>
      <c r="U372" s="65"/>
      <c r="V372" s="65"/>
      <c r="W372" s="67">
        <f t="shared" si="6"/>
        <v>217700</v>
      </c>
      <c r="X372" s="36"/>
      <c r="Z372" s="122"/>
      <c r="AB372" s="133" t="str">
        <f>VLOOKUP($E372,'[1]Distr. Lateral Undergrounding'!$C$5:$D$815,2,FALSE)</f>
        <v>PRE-09361.115</v>
      </c>
    </row>
    <row r="373" spans="1:28" x14ac:dyDescent="0.2">
      <c r="A373" s="76"/>
      <c r="B373" s="24">
        <v>359</v>
      </c>
      <c r="C373" s="105" t="s">
        <v>661</v>
      </c>
      <c r="D373" s="105" t="s">
        <v>1594</v>
      </c>
      <c r="E373" s="58" t="s">
        <v>662</v>
      </c>
      <c r="F373" s="69" t="s">
        <v>661</v>
      </c>
      <c r="G373" s="69" t="s">
        <v>1594</v>
      </c>
      <c r="H373" s="58" t="s">
        <v>662</v>
      </c>
      <c r="I373" s="104" t="s">
        <v>2970</v>
      </c>
      <c r="J373" s="68" t="s">
        <v>1217</v>
      </c>
      <c r="K373" s="65">
        <v>63000</v>
      </c>
      <c r="L373" s="65">
        <v>63000</v>
      </c>
      <c r="M373" s="65">
        <v>63000</v>
      </c>
      <c r="N373" s="65">
        <v>63000</v>
      </c>
      <c r="O373" s="65">
        <v>63000</v>
      </c>
      <c r="P373" s="65"/>
      <c r="Q373" s="65"/>
      <c r="R373" s="65"/>
      <c r="S373" s="65"/>
      <c r="T373" s="65"/>
      <c r="U373" s="65"/>
      <c r="V373" s="65"/>
      <c r="W373" s="67">
        <f t="shared" si="6"/>
        <v>315000</v>
      </c>
      <c r="X373" s="36"/>
      <c r="Z373" s="122"/>
      <c r="AB373" s="133" t="str">
        <f>VLOOKUP($E373,'[1]Distr. Lateral Undergrounding'!$C$5:$D$815,2,FALSE)</f>
        <v>PRE-09361.406</v>
      </c>
    </row>
    <row r="374" spans="1:28" x14ac:dyDescent="0.2">
      <c r="A374" s="76"/>
      <c r="B374" s="24">
        <v>360</v>
      </c>
      <c r="C374" s="105" t="s">
        <v>591</v>
      </c>
      <c r="D374" s="105" t="s">
        <v>1562</v>
      </c>
      <c r="E374" s="58" t="s">
        <v>592</v>
      </c>
      <c r="F374" s="69" t="s">
        <v>591</v>
      </c>
      <c r="G374" s="69" t="s">
        <v>1562</v>
      </c>
      <c r="H374" s="58" t="s">
        <v>592</v>
      </c>
      <c r="I374" s="104" t="s">
        <v>2970</v>
      </c>
      <c r="J374" s="68" t="s">
        <v>1217</v>
      </c>
      <c r="K374" s="65">
        <v>133600</v>
      </c>
      <c r="L374" s="65">
        <v>133600</v>
      </c>
      <c r="M374" s="65">
        <v>133600</v>
      </c>
      <c r="N374" s="65">
        <v>133600</v>
      </c>
      <c r="O374" s="65">
        <v>133600</v>
      </c>
      <c r="P374" s="65"/>
      <c r="Q374" s="65"/>
      <c r="R374" s="65"/>
      <c r="S374" s="65"/>
      <c r="T374" s="65"/>
      <c r="U374" s="65"/>
      <c r="V374" s="65"/>
      <c r="W374" s="67">
        <f t="shared" si="6"/>
        <v>668000</v>
      </c>
      <c r="X374" s="36"/>
      <c r="Z374" s="122"/>
      <c r="AB374" s="133" t="str">
        <f>VLOOKUP($E374,'[1]Distr. Lateral Undergrounding'!$C$5:$D$815,2,FALSE)</f>
        <v>PRE-09361.20</v>
      </c>
    </row>
    <row r="375" spans="1:28" x14ac:dyDescent="0.2">
      <c r="A375" s="76"/>
      <c r="B375" s="24">
        <v>361</v>
      </c>
      <c r="C375" s="105" t="s">
        <v>653</v>
      </c>
      <c r="D375" s="105" t="s">
        <v>1590</v>
      </c>
      <c r="E375" s="58" t="s">
        <v>654</v>
      </c>
      <c r="F375" s="69" t="s">
        <v>653</v>
      </c>
      <c r="G375" s="69" t="s">
        <v>1590</v>
      </c>
      <c r="H375" s="58" t="s">
        <v>654</v>
      </c>
      <c r="I375" s="104" t="s">
        <v>2970</v>
      </c>
      <c r="J375" s="68" t="s">
        <v>1217</v>
      </c>
      <c r="K375" s="65">
        <v>85600</v>
      </c>
      <c r="L375" s="65">
        <v>85600</v>
      </c>
      <c r="M375" s="65">
        <v>85600</v>
      </c>
      <c r="N375" s="65">
        <v>85600</v>
      </c>
      <c r="O375" s="65">
        <v>85600</v>
      </c>
      <c r="P375" s="65"/>
      <c r="Q375" s="65"/>
      <c r="R375" s="65"/>
      <c r="S375" s="65"/>
      <c r="T375" s="65"/>
      <c r="U375" s="65"/>
      <c r="V375" s="65"/>
      <c r="W375" s="67">
        <f t="shared" si="6"/>
        <v>428000</v>
      </c>
      <c r="X375" s="36"/>
      <c r="Z375" s="122"/>
      <c r="AB375" s="133" t="str">
        <f>VLOOKUP($E375,'[1]Distr. Lateral Undergrounding'!$C$5:$D$815,2,FALSE)</f>
        <v>PRE-09361.131</v>
      </c>
    </row>
    <row r="376" spans="1:28" x14ac:dyDescent="0.2">
      <c r="A376" s="76"/>
      <c r="B376" s="24">
        <v>362</v>
      </c>
      <c r="C376" s="105" t="s">
        <v>611</v>
      </c>
      <c r="D376" s="105" t="s">
        <v>1571</v>
      </c>
      <c r="E376" s="58" t="s">
        <v>612</v>
      </c>
      <c r="F376" s="69" t="s">
        <v>611</v>
      </c>
      <c r="G376" s="69" t="s">
        <v>1571</v>
      </c>
      <c r="H376" s="58" t="s">
        <v>612</v>
      </c>
      <c r="I376" s="104" t="s">
        <v>2970</v>
      </c>
      <c r="J376" s="68" t="s">
        <v>1217</v>
      </c>
      <c r="K376" s="65">
        <v>86800</v>
      </c>
      <c r="L376" s="65">
        <v>86800</v>
      </c>
      <c r="M376" s="65">
        <v>86800</v>
      </c>
      <c r="N376" s="65">
        <v>86800</v>
      </c>
      <c r="O376" s="65">
        <v>86800</v>
      </c>
      <c r="P376" s="65"/>
      <c r="Q376" s="65"/>
      <c r="R376" s="65"/>
      <c r="S376" s="65"/>
      <c r="T376" s="65"/>
      <c r="U376" s="65"/>
      <c r="V376" s="65"/>
      <c r="W376" s="67">
        <f t="shared" si="6"/>
        <v>434000</v>
      </c>
      <c r="X376" s="36"/>
      <c r="Z376" s="122"/>
      <c r="AB376" s="133" t="str">
        <f>VLOOKUP($E376,'[1]Distr. Lateral Undergrounding'!$C$5:$D$815,2,FALSE)</f>
        <v>PRE-09361.110</v>
      </c>
    </row>
    <row r="377" spans="1:28" x14ac:dyDescent="0.2">
      <c r="A377" s="76"/>
      <c r="B377" s="24">
        <v>363</v>
      </c>
      <c r="C377" s="105" t="s">
        <v>645</v>
      </c>
      <c r="D377" s="105" t="s">
        <v>1587</v>
      </c>
      <c r="E377" s="58" t="s">
        <v>646</v>
      </c>
      <c r="F377" s="69" t="s">
        <v>645</v>
      </c>
      <c r="G377" s="69" t="s">
        <v>1587</v>
      </c>
      <c r="H377" s="58" t="s">
        <v>646</v>
      </c>
      <c r="I377" s="104" t="s">
        <v>2973</v>
      </c>
      <c r="J377" s="68" t="s">
        <v>1217</v>
      </c>
      <c r="K377" s="65">
        <v>91416.666666666672</v>
      </c>
      <c r="L377" s="65">
        <v>91416.666666666672</v>
      </c>
      <c r="M377" s="65">
        <v>91416.666666666672</v>
      </c>
      <c r="N377" s="65">
        <v>91416.666666666672</v>
      </c>
      <c r="O377" s="65">
        <v>91416.666666666672</v>
      </c>
      <c r="P377" s="65">
        <v>91416.666666666672</v>
      </c>
      <c r="Q377" s="65">
        <v>91416.666666666672</v>
      </c>
      <c r="R377" s="65">
        <v>91416.666666666672</v>
      </c>
      <c r="S377" s="65">
        <v>91416.666666666672</v>
      </c>
      <c r="T377" s="65">
        <v>91416.666666666672</v>
      </c>
      <c r="U377" s="65">
        <v>91416.666666666672</v>
      </c>
      <c r="V377" s="65">
        <v>91416.666666666672</v>
      </c>
      <c r="W377" s="67">
        <f t="shared" si="6"/>
        <v>1096999.9999999998</v>
      </c>
      <c r="X377" s="36"/>
      <c r="Z377" s="122"/>
      <c r="AB377" s="133" t="str">
        <f>VLOOKUP($E377,'[1]Distr. Lateral Undergrounding'!$C$5:$D$815,2,FALSE)</f>
        <v>PRE-09361.127</v>
      </c>
    </row>
    <row r="378" spans="1:28" x14ac:dyDescent="0.2">
      <c r="A378" s="76"/>
      <c r="B378" s="24">
        <v>364</v>
      </c>
      <c r="C378" s="105" t="s">
        <v>609</v>
      </c>
      <c r="D378" s="105" t="s">
        <v>1570</v>
      </c>
      <c r="E378" s="58" t="s">
        <v>610</v>
      </c>
      <c r="F378" s="69" t="s">
        <v>609</v>
      </c>
      <c r="G378" s="69" t="s">
        <v>1570</v>
      </c>
      <c r="H378" s="58" t="s">
        <v>610</v>
      </c>
      <c r="I378" s="104" t="s">
        <v>2973</v>
      </c>
      <c r="J378" s="68" t="s">
        <v>1217</v>
      </c>
      <c r="K378" s="65"/>
      <c r="L378" s="65"/>
      <c r="M378" s="65"/>
      <c r="N378" s="65">
        <v>96000</v>
      </c>
      <c r="O378" s="65">
        <v>96000</v>
      </c>
      <c r="P378" s="65">
        <v>96000</v>
      </c>
      <c r="Q378" s="65">
        <v>96000</v>
      </c>
      <c r="R378" s="65">
        <v>96000</v>
      </c>
      <c r="S378" s="65">
        <v>96000</v>
      </c>
      <c r="T378" s="65">
        <v>96000</v>
      </c>
      <c r="U378" s="65"/>
      <c r="V378" s="65"/>
      <c r="W378" s="67">
        <f t="shared" si="6"/>
        <v>672000</v>
      </c>
      <c r="X378" s="36"/>
      <c r="Z378" s="122"/>
      <c r="AB378" s="133" t="str">
        <f>VLOOKUP($E378,'[1]Distr. Lateral Undergrounding'!$C$5:$D$815,2,FALSE)</f>
        <v>PRE-09361.109</v>
      </c>
    </row>
    <row r="379" spans="1:28" x14ac:dyDescent="0.2">
      <c r="A379" s="76"/>
      <c r="B379" s="24">
        <v>365</v>
      </c>
      <c r="C379" s="105" t="s">
        <v>629</v>
      </c>
      <c r="D379" s="105" t="s">
        <v>1579</v>
      </c>
      <c r="E379" s="58" t="s">
        <v>630</v>
      </c>
      <c r="F379" s="69" t="s">
        <v>629</v>
      </c>
      <c r="G379" s="69" t="s">
        <v>1579</v>
      </c>
      <c r="H379" s="58" t="s">
        <v>630</v>
      </c>
      <c r="I379" s="104" t="s">
        <v>3044</v>
      </c>
      <c r="J379" s="68" t="s">
        <v>1217</v>
      </c>
      <c r="K379" s="65">
        <v>94166.666666666672</v>
      </c>
      <c r="L379" s="65">
        <v>94166.666666666672</v>
      </c>
      <c r="M379" s="65">
        <v>94166.666666666672</v>
      </c>
      <c r="N379" s="65">
        <v>94166.666666666672</v>
      </c>
      <c r="O379" s="65">
        <v>94166.666666666672</v>
      </c>
      <c r="P379" s="65">
        <v>94166.666666666672</v>
      </c>
      <c r="Q379" s="65">
        <v>94166.666666666672</v>
      </c>
      <c r="R379" s="65">
        <v>94166.666666666672</v>
      </c>
      <c r="S379" s="65">
        <v>94166.666666666672</v>
      </c>
      <c r="T379" s="65">
        <v>94166.666666666672</v>
      </c>
      <c r="U379" s="65">
        <v>94166.666666666672</v>
      </c>
      <c r="V379" s="65">
        <v>94166.666666666672</v>
      </c>
      <c r="W379" s="67">
        <f t="shared" si="6"/>
        <v>1129999.9999999998</v>
      </c>
      <c r="X379" s="36"/>
      <c r="Z379" s="122"/>
      <c r="AB379" s="133" t="str">
        <f>VLOOKUP($E379,'[1]Distr. Lateral Undergrounding'!$C$5:$D$815,2,FALSE)</f>
        <v>PRE-09361.119</v>
      </c>
    </row>
    <row r="380" spans="1:28" x14ac:dyDescent="0.2">
      <c r="A380" s="76"/>
      <c r="B380" s="24">
        <v>366</v>
      </c>
      <c r="C380" s="105" t="s">
        <v>613</v>
      </c>
      <c r="D380" s="105" t="s">
        <v>1572</v>
      </c>
      <c r="E380" s="58" t="s">
        <v>614</v>
      </c>
      <c r="F380" s="69" t="s">
        <v>613</v>
      </c>
      <c r="G380" s="69" t="s">
        <v>1572</v>
      </c>
      <c r="H380" s="58" t="s">
        <v>614</v>
      </c>
      <c r="I380" s="104" t="s">
        <v>2970</v>
      </c>
      <c r="J380" s="68" t="s">
        <v>1217</v>
      </c>
      <c r="K380" s="65">
        <v>65000</v>
      </c>
      <c r="L380" s="65">
        <v>65000</v>
      </c>
      <c r="M380" s="65">
        <v>65000</v>
      </c>
      <c r="N380" s="65">
        <v>65000</v>
      </c>
      <c r="O380" s="65">
        <v>65000</v>
      </c>
      <c r="P380" s="65"/>
      <c r="Q380" s="65"/>
      <c r="R380" s="65"/>
      <c r="S380" s="65"/>
      <c r="T380" s="65"/>
      <c r="U380" s="65"/>
      <c r="V380" s="65"/>
      <c r="W380" s="67">
        <f t="shared" si="6"/>
        <v>325000</v>
      </c>
      <c r="X380" s="36"/>
      <c r="Z380" s="122"/>
      <c r="AB380" s="133" t="str">
        <f>VLOOKUP($E380,'[1]Distr. Lateral Undergrounding'!$C$5:$D$815,2,FALSE)</f>
        <v>PRE-09361.111</v>
      </c>
    </row>
    <row r="381" spans="1:28" x14ac:dyDescent="0.2">
      <c r="A381" s="76"/>
      <c r="B381" s="24">
        <v>367</v>
      </c>
      <c r="C381" s="105" t="s">
        <v>803</v>
      </c>
      <c r="D381" s="105" t="s">
        <v>1649</v>
      </c>
      <c r="E381" s="58" t="s">
        <v>804</v>
      </c>
      <c r="F381" s="69" t="s">
        <v>803</v>
      </c>
      <c r="G381" s="69" t="s">
        <v>1649</v>
      </c>
      <c r="H381" s="58" t="s">
        <v>804</v>
      </c>
      <c r="I381" s="104" t="s">
        <v>2970</v>
      </c>
      <c r="J381" s="68" t="s">
        <v>1217</v>
      </c>
      <c r="K381" s="65">
        <v>72600</v>
      </c>
      <c r="L381" s="65">
        <v>72600</v>
      </c>
      <c r="M381" s="65">
        <v>72600</v>
      </c>
      <c r="N381" s="65">
        <v>72600</v>
      </c>
      <c r="O381" s="65">
        <v>72600</v>
      </c>
      <c r="P381" s="65"/>
      <c r="Q381" s="65"/>
      <c r="R381" s="65"/>
      <c r="S381" s="65"/>
      <c r="T381" s="65"/>
      <c r="U381" s="65"/>
      <c r="V381" s="65"/>
      <c r="W381" s="67">
        <f t="shared" si="6"/>
        <v>363000</v>
      </c>
      <c r="X381" s="36"/>
      <c r="Z381" s="122"/>
      <c r="AB381" s="133" t="str">
        <f>VLOOKUP($E381,'[1]Distr. Lateral Undergrounding'!$C$5:$D$815,2,FALSE)</f>
        <v>PRE-09361.461</v>
      </c>
    </row>
    <row r="382" spans="1:28" x14ac:dyDescent="0.2">
      <c r="A382" s="76"/>
      <c r="B382" s="24">
        <v>368</v>
      </c>
      <c r="C382" s="105" t="s">
        <v>771</v>
      </c>
      <c r="D382" s="105" t="s">
        <v>1640</v>
      </c>
      <c r="E382" s="58" t="s">
        <v>772</v>
      </c>
      <c r="F382" s="69" t="s">
        <v>771</v>
      </c>
      <c r="G382" s="69" t="s">
        <v>1640</v>
      </c>
      <c r="H382" s="58" t="s">
        <v>772</v>
      </c>
      <c r="I382" s="104" t="s">
        <v>2873</v>
      </c>
      <c r="J382" s="68" t="s">
        <v>1217</v>
      </c>
      <c r="K382" s="65"/>
      <c r="L382" s="65"/>
      <c r="M382" s="65"/>
      <c r="N382" s="65"/>
      <c r="O382" s="65"/>
      <c r="P382" s="65">
        <v>75142.857142857145</v>
      </c>
      <c r="Q382" s="65">
        <v>75142.857142857145</v>
      </c>
      <c r="R382" s="65">
        <v>75142.857142857145</v>
      </c>
      <c r="S382" s="65">
        <v>75142.857142857145</v>
      </c>
      <c r="T382" s="65">
        <v>75142.857142857145</v>
      </c>
      <c r="U382" s="65">
        <v>75142.857142857145</v>
      </c>
      <c r="V382" s="65">
        <v>75142.857142857145</v>
      </c>
      <c r="W382" s="67">
        <f t="shared" si="6"/>
        <v>526000</v>
      </c>
      <c r="X382" s="36"/>
      <c r="Z382" s="122"/>
      <c r="AB382" s="133" t="str">
        <f>VLOOKUP($E382,'[1]Distr. Lateral Undergrounding'!$C$5:$D$815,2,FALSE)</f>
        <v>PRE-09361.452</v>
      </c>
    </row>
    <row r="383" spans="1:28" x14ac:dyDescent="0.2">
      <c r="A383" s="76"/>
      <c r="B383" s="24">
        <v>369</v>
      </c>
      <c r="C383" s="105" t="s">
        <v>779</v>
      </c>
      <c r="D383" s="105" t="s">
        <v>1647</v>
      </c>
      <c r="E383" s="58" t="s">
        <v>798</v>
      </c>
      <c r="F383" s="69" t="s">
        <v>779</v>
      </c>
      <c r="G383" s="69" t="s">
        <v>1647</v>
      </c>
      <c r="H383" s="58" t="s">
        <v>798</v>
      </c>
      <c r="I383" s="104" t="s">
        <v>2995</v>
      </c>
      <c r="J383" s="68" t="s">
        <v>1217</v>
      </c>
      <c r="K383" s="65">
        <v>140000</v>
      </c>
      <c r="L383" s="65">
        <v>140000</v>
      </c>
      <c r="M383" s="65">
        <v>140000</v>
      </c>
      <c r="N383" s="65">
        <v>140000</v>
      </c>
      <c r="O383" s="65">
        <v>140000</v>
      </c>
      <c r="P383" s="65"/>
      <c r="Q383" s="65"/>
      <c r="R383" s="65"/>
      <c r="S383" s="65"/>
      <c r="T383" s="65"/>
      <c r="U383" s="65"/>
      <c r="V383" s="65"/>
      <c r="W383" s="67">
        <f t="shared" si="6"/>
        <v>700000</v>
      </c>
      <c r="X383" s="36"/>
      <c r="Z383" s="122"/>
      <c r="AB383" s="133" t="str">
        <f>VLOOKUP($E383,'[1]Distr. Lateral Undergrounding'!$C$5:$D$815,2,FALSE)</f>
        <v>PRE-09361.459</v>
      </c>
    </row>
    <row r="384" spans="1:28" x14ac:dyDescent="0.2">
      <c r="A384" s="76"/>
      <c r="B384" s="24">
        <v>370</v>
      </c>
      <c r="C384" s="105" t="s">
        <v>821</v>
      </c>
      <c r="D384" s="105" t="s">
        <v>1662</v>
      </c>
      <c r="E384" s="58" t="s">
        <v>836</v>
      </c>
      <c r="F384" s="69" t="s">
        <v>821</v>
      </c>
      <c r="G384" s="69" t="s">
        <v>1662</v>
      </c>
      <c r="H384" s="58" t="s">
        <v>836</v>
      </c>
      <c r="I384" s="104" t="s">
        <v>2873</v>
      </c>
      <c r="J384" s="68" t="s">
        <v>1217</v>
      </c>
      <c r="K384" s="65">
        <v>141500</v>
      </c>
      <c r="L384" s="65">
        <v>141500</v>
      </c>
      <c r="M384" s="65">
        <v>141500</v>
      </c>
      <c r="N384" s="65">
        <v>141500</v>
      </c>
      <c r="O384" s="65">
        <v>141500</v>
      </c>
      <c r="P384" s="65">
        <v>141500</v>
      </c>
      <c r="Q384" s="65">
        <v>141500</v>
      </c>
      <c r="R384" s="65">
        <v>141500</v>
      </c>
      <c r="S384" s="65">
        <v>141500</v>
      </c>
      <c r="T384" s="65">
        <v>141500</v>
      </c>
      <c r="U384" s="65">
        <v>141500</v>
      </c>
      <c r="V384" s="65">
        <v>141500</v>
      </c>
      <c r="W384" s="67">
        <f t="shared" si="6"/>
        <v>1698000</v>
      </c>
      <c r="X384" s="36"/>
      <c r="Z384" s="122"/>
      <c r="AB384" s="133" t="str">
        <f>VLOOKUP($E384,'[1]Distr. Lateral Undergrounding'!$C$5:$D$815,2,FALSE)</f>
        <v>PRE-09361.474</v>
      </c>
    </row>
    <row r="385" spans="1:28" x14ac:dyDescent="0.2">
      <c r="A385" s="76"/>
      <c r="B385" s="24">
        <v>371</v>
      </c>
      <c r="C385" s="105" t="s">
        <v>727</v>
      </c>
      <c r="D385" s="105" t="s">
        <v>1620</v>
      </c>
      <c r="E385" s="58" t="s">
        <v>728</v>
      </c>
      <c r="F385" s="69" t="s">
        <v>727</v>
      </c>
      <c r="G385" s="69" t="s">
        <v>1620</v>
      </c>
      <c r="H385" s="58" t="s">
        <v>728</v>
      </c>
      <c r="I385" s="104" t="s">
        <v>2873</v>
      </c>
      <c r="J385" s="68" t="s">
        <v>1217</v>
      </c>
      <c r="K385" s="65"/>
      <c r="L385" s="65"/>
      <c r="M385" s="65"/>
      <c r="N385" s="65"/>
      <c r="O385" s="65"/>
      <c r="P385" s="65">
        <v>46285.714285714283</v>
      </c>
      <c r="Q385" s="65">
        <v>46285.714285714283</v>
      </c>
      <c r="R385" s="65">
        <v>46285.714285714283</v>
      </c>
      <c r="S385" s="65">
        <v>46285.714285714283</v>
      </c>
      <c r="T385" s="65">
        <v>46285.714285714283</v>
      </c>
      <c r="U385" s="65">
        <v>46285.714285714283</v>
      </c>
      <c r="V385" s="65">
        <v>46285.714285714283</v>
      </c>
      <c r="W385" s="67">
        <f t="shared" si="6"/>
        <v>323999.99999999994</v>
      </c>
      <c r="X385" s="36"/>
      <c r="Z385" s="122"/>
      <c r="AB385" s="133" t="str">
        <f>VLOOKUP($E385,'[1]Distr. Lateral Undergrounding'!$C$5:$D$815,2,FALSE)</f>
        <v>PRE-09361.433</v>
      </c>
    </row>
    <row r="386" spans="1:28" x14ac:dyDescent="0.2">
      <c r="A386" s="76"/>
      <c r="B386" s="24">
        <v>372</v>
      </c>
      <c r="C386" s="105" t="s">
        <v>749</v>
      </c>
      <c r="D386" s="105" t="s">
        <v>1642</v>
      </c>
      <c r="E386" s="58" t="s">
        <v>776</v>
      </c>
      <c r="F386" s="69" t="s">
        <v>749</v>
      </c>
      <c r="G386" s="69" t="s">
        <v>1642</v>
      </c>
      <c r="H386" s="58" t="s">
        <v>776</v>
      </c>
      <c r="I386" s="104" t="s">
        <v>2873</v>
      </c>
      <c r="J386" s="68" t="s">
        <v>1217</v>
      </c>
      <c r="K386" s="65">
        <v>80250</v>
      </c>
      <c r="L386" s="65">
        <v>80250</v>
      </c>
      <c r="M386" s="65">
        <v>80250</v>
      </c>
      <c r="N386" s="65">
        <v>80250</v>
      </c>
      <c r="O386" s="65">
        <v>80250</v>
      </c>
      <c r="P386" s="65">
        <v>80250</v>
      </c>
      <c r="Q386" s="65">
        <v>80250</v>
      </c>
      <c r="R386" s="65">
        <v>80250</v>
      </c>
      <c r="S386" s="65">
        <v>80250</v>
      </c>
      <c r="T386" s="65">
        <v>80250</v>
      </c>
      <c r="U386" s="65">
        <v>80250</v>
      </c>
      <c r="V386" s="65">
        <v>80250</v>
      </c>
      <c r="W386" s="67">
        <f t="shared" si="6"/>
        <v>963000</v>
      </c>
      <c r="X386" s="36"/>
      <c r="Z386" s="122"/>
      <c r="AB386" s="133" t="str">
        <f>VLOOKUP($E386,'[1]Distr. Lateral Undergrounding'!$C$5:$D$815,2,FALSE)</f>
        <v>PRE-09361.454</v>
      </c>
    </row>
    <row r="387" spans="1:28" x14ac:dyDescent="0.2">
      <c r="A387" s="76"/>
      <c r="B387" s="24">
        <v>373</v>
      </c>
      <c r="C387" s="105" t="s">
        <v>815</v>
      </c>
      <c r="D387" s="105" t="s">
        <v>1654</v>
      </c>
      <c r="E387" s="58" t="s">
        <v>816</v>
      </c>
      <c r="F387" s="69" t="s">
        <v>815</v>
      </c>
      <c r="G387" s="69" t="s">
        <v>1654</v>
      </c>
      <c r="H387" s="58" t="s">
        <v>816</v>
      </c>
      <c r="I387" s="104" t="s">
        <v>2873</v>
      </c>
      <c r="J387" s="68" t="s">
        <v>1217</v>
      </c>
      <c r="K387" s="65"/>
      <c r="L387" s="65"/>
      <c r="M387" s="65"/>
      <c r="N387" s="65"/>
      <c r="O387" s="65"/>
      <c r="P387" s="65">
        <v>16022.727257142857</v>
      </c>
      <c r="Q387" s="65">
        <v>16022.727257142857</v>
      </c>
      <c r="R387" s="65">
        <v>16022.727257142857</v>
      </c>
      <c r="S387" s="65">
        <v>16022.727257142857</v>
      </c>
      <c r="T387" s="65">
        <v>16022.727257142857</v>
      </c>
      <c r="U387" s="65">
        <v>16022.727257142857</v>
      </c>
      <c r="V387" s="65">
        <v>16022.727257142857</v>
      </c>
      <c r="W387" s="67">
        <f t="shared" si="6"/>
        <v>112159.09080000001</v>
      </c>
      <c r="X387" s="36"/>
      <c r="Z387" s="122"/>
      <c r="AB387" s="133" t="str">
        <f>VLOOKUP($E387,'[1]Distr. Lateral Undergrounding'!$C$5:$D$815,2,FALSE)</f>
        <v>PRE-09361.466</v>
      </c>
    </row>
    <row r="388" spans="1:28" x14ac:dyDescent="0.2">
      <c r="A388" s="76"/>
      <c r="B388" s="24">
        <v>374</v>
      </c>
      <c r="C388" s="105" t="s">
        <v>607</v>
      </c>
      <c r="D388" s="105" t="s">
        <v>1569</v>
      </c>
      <c r="E388" s="58" t="s">
        <v>608</v>
      </c>
      <c r="F388" s="69" t="s">
        <v>607</v>
      </c>
      <c r="G388" s="69" t="s">
        <v>1569</v>
      </c>
      <c r="H388" s="58" t="s">
        <v>608</v>
      </c>
      <c r="I388" s="104" t="s">
        <v>2873</v>
      </c>
      <c r="J388" s="68" t="s">
        <v>1217</v>
      </c>
      <c r="K388" s="65"/>
      <c r="L388" s="65"/>
      <c r="M388" s="65"/>
      <c r="N388" s="65"/>
      <c r="O388" s="65"/>
      <c r="P388" s="65">
        <v>46285.714285714283</v>
      </c>
      <c r="Q388" s="65">
        <v>46285.714285714283</v>
      </c>
      <c r="R388" s="65">
        <v>46285.714285714283</v>
      </c>
      <c r="S388" s="65">
        <v>46285.714285714283</v>
      </c>
      <c r="T388" s="65">
        <v>46285.714285714283</v>
      </c>
      <c r="U388" s="65">
        <v>46285.714285714283</v>
      </c>
      <c r="V388" s="65">
        <v>46285.714285714283</v>
      </c>
      <c r="W388" s="67">
        <f t="shared" si="6"/>
        <v>323999.99999999994</v>
      </c>
      <c r="X388" s="36"/>
      <c r="Z388" s="122"/>
      <c r="AB388" s="133" t="str">
        <f>VLOOKUP($E388,'[1]Distr. Lateral Undergrounding'!$C$5:$D$815,2,FALSE)</f>
        <v>PRE-09361.108</v>
      </c>
    </row>
    <row r="389" spans="1:28" x14ac:dyDescent="0.2">
      <c r="A389" s="76"/>
      <c r="B389" s="24">
        <v>375</v>
      </c>
      <c r="C389" s="105" t="s">
        <v>655</v>
      </c>
      <c r="D389" s="105" t="s">
        <v>1591</v>
      </c>
      <c r="E389" s="58" t="s">
        <v>656</v>
      </c>
      <c r="F389" s="69" t="s">
        <v>655</v>
      </c>
      <c r="G389" s="69" t="s">
        <v>1591</v>
      </c>
      <c r="H389" s="58" t="s">
        <v>656</v>
      </c>
      <c r="I389" s="104" t="s">
        <v>2873</v>
      </c>
      <c r="J389" s="68" t="s">
        <v>1217</v>
      </c>
      <c r="K389" s="65"/>
      <c r="L389" s="65"/>
      <c r="M389" s="65"/>
      <c r="N389" s="65"/>
      <c r="O389" s="65"/>
      <c r="P389" s="65">
        <v>3857.1428571428573</v>
      </c>
      <c r="Q389" s="65">
        <v>3857.1428571428573</v>
      </c>
      <c r="R389" s="65">
        <v>3857.1428571428573</v>
      </c>
      <c r="S389" s="65">
        <v>3857.1428571428573</v>
      </c>
      <c r="T389" s="65">
        <v>3857.1428571428573</v>
      </c>
      <c r="U389" s="65">
        <v>3857.1428571428573</v>
      </c>
      <c r="V389" s="65">
        <v>3857.1428571428573</v>
      </c>
      <c r="W389" s="67">
        <f t="shared" si="6"/>
        <v>27000.000000000004</v>
      </c>
      <c r="X389" s="36"/>
      <c r="Z389" s="122"/>
      <c r="AB389" s="133" t="str">
        <f>VLOOKUP($E389,'[1]Distr. Lateral Undergrounding'!$C$5:$D$815,2,FALSE)</f>
        <v>PRE-09361.132</v>
      </c>
    </row>
    <row r="390" spans="1:28" x14ac:dyDescent="0.2">
      <c r="A390" s="76"/>
      <c r="B390" s="24">
        <v>376</v>
      </c>
      <c r="C390" s="105" t="s">
        <v>639</v>
      </c>
      <c r="D390" s="105" t="s">
        <v>1584</v>
      </c>
      <c r="E390" s="58" t="s">
        <v>640</v>
      </c>
      <c r="F390" s="69" t="s">
        <v>639</v>
      </c>
      <c r="G390" s="69" t="s">
        <v>1584</v>
      </c>
      <c r="H390" s="58" t="s">
        <v>640</v>
      </c>
      <c r="I390" s="104" t="s">
        <v>2873</v>
      </c>
      <c r="J390" s="68" t="s">
        <v>1217</v>
      </c>
      <c r="K390" s="65"/>
      <c r="L390" s="65"/>
      <c r="M390" s="65"/>
      <c r="N390" s="65"/>
      <c r="O390" s="65"/>
      <c r="P390" s="65">
        <v>11571.428571428571</v>
      </c>
      <c r="Q390" s="65">
        <v>11571.428571428571</v>
      </c>
      <c r="R390" s="65">
        <v>11571.428571428571</v>
      </c>
      <c r="S390" s="65">
        <v>11571.428571428571</v>
      </c>
      <c r="T390" s="65">
        <v>11571.428571428571</v>
      </c>
      <c r="U390" s="65">
        <v>11571.428571428571</v>
      </c>
      <c r="V390" s="65">
        <v>11571.428571428571</v>
      </c>
      <c r="W390" s="67">
        <f t="shared" si="6"/>
        <v>80999.999999999985</v>
      </c>
      <c r="X390" s="36"/>
      <c r="Z390" s="122"/>
      <c r="AB390" s="133" t="str">
        <f>VLOOKUP($E390,'[1]Distr. Lateral Undergrounding'!$C$5:$D$815,2,FALSE)</f>
        <v>PRE-09361.124</v>
      </c>
    </row>
    <row r="391" spans="1:28" x14ac:dyDescent="0.2">
      <c r="A391" s="76"/>
      <c r="B391" s="24">
        <v>377</v>
      </c>
      <c r="C391" s="105" t="s">
        <v>729</v>
      </c>
      <c r="D391" s="105" t="s">
        <v>1623</v>
      </c>
      <c r="E391" s="58" t="s">
        <v>736</v>
      </c>
      <c r="F391" s="69" t="s">
        <v>729</v>
      </c>
      <c r="G391" s="69" t="s">
        <v>1623</v>
      </c>
      <c r="H391" s="58" t="s">
        <v>736</v>
      </c>
      <c r="I391" s="104" t="s">
        <v>2873</v>
      </c>
      <c r="J391" s="68" t="s">
        <v>1217</v>
      </c>
      <c r="K391" s="65"/>
      <c r="L391" s="65"/>
      <c r="M391" s="65"/>
      <c r="N391" s="65"/>
      <c r="O391" s="65"/>
      <c r="P391" s="65">
        <v>36000.000000000007</v>
      </c>
      <c r="Q391" s="65">
        <v>36000.000000000007</v>
      </c>
      <c r="R391" s="65">
        <v>36000.000000000007</v>
      </c>
      <c r="S391" s="65">
        <v>36000.000000000007</v>
      </c>
      <c r="T391" s="65">
        <v>36000.000000000007</v>
      </c>
      <c r="U391" s="65">
        <v>36000.000000000007</v>
      </c>
      <c r="V391" s="65">
        <v>36000.000000000007</v>
      </c>
      <c r="W391" s="67">
        <f t="shared" si="6"/>
        <v>252000.00000000003</v>
      </c>
      <c r="X391" s="36"/>
      <c r="Z391" s="122"/>
      <c r="AB391" s="131" t="str">
        <f>VLOOKUP($E391,'[1]Distr. Lateral Undergrounding'!$C$5:$D$815,2,FALSE)</f>
        <v>PRE-09361.436</v>
      </c>
    </row>
    <row r="392" spans="1:28" x14ac:dyDescent="0.2">
      <c r="A392" s="76"/>
      <c r="B392" s="24">
        <v>378</v>
      </c>
      <c r="C392" s="105" t="s">
        <v>593</v>
      </c>
      <c r="D392" s="105" t="s">
        <v>1563</v>
      </c>
      <c r="E392" s="58" t="s">
        <v>594</v>
      </c>
      <c r="F392" s="69" t="s">
        <v>593</v>
      </c>
      <c r="G392" s="69" t="s">
        <v>1563</v>
      </c>
      <c r="H392" s="58" t="s">
        <v>594</v>
      </c>
      <c r="I392" s="104" t="s">
        <v>2873</v>
      </c>
      <c r="J392" s="68" t="s">
        <v>1217</v>
      </c>
      <c r="K392" s="65"/>
      <c r="L392" s="65"/>
      <c r="M392" s="65"/>
      <c r="N392" s="65"/>
      <c r="O392" s="65"/>
      <c r="P392" s="65">
        <v>56571.428571428572</v>
      </c>
      <c r="Q392" s="65">
        <v>56571.428571428572</v>
      </c>
      <c r="R392" s="65">
        <v>56571.428571428572</v>
      </c>
      <c r="S392" s="65">
        <v>56571.428571428572</v>
      </c>
      <c r="T392" s="65">
        <v>56571.428571428572</v>
      </c>
      <c r="U392" s="65">
        <v>56571.428571428572</v>
      </c>
      <c r="V392" s="65">
        <v>56571.428571428572</v>
      </c>
      <c r="W392" s="67">
        <f t="shared" si="6"/>
        <v>396000</v>
      </c>
      <c r="X392" s="36"/>
      <c r="Z392" s="122"/>
      <c r="AB392" s="133" t="str">
        <f>VLOOKUP($E392,'[1]Distr. Lateral Undergrounding'!$C$5:$D$815,2,FALSE)</f>
        <v>PRE-09361.101</v>
      </c>
    </row>
    <row r="393" spans="1:28" x14ac:dyDescent="0.2">
      <c r="A393" s="76"/>
      <c r="B393" s="24">
        <v>379</v>
      </c>
      <c r="C393" s="105" t="s">
        <v>605</v>
      </c>
      <c r="D393" s="105" t="s">
        <v>1568</v>
      </c>
      <c r="E393" s="58" t="s">
        <v>606</v>
      </c>
      <c r="F393" s="69" t="s">
        <v>605</v>
      </c>
      <c r="G393" s="69" t="s">
        <v>1568</v>
      </c>
      <c r="H393" s="58" t="s">
        <v>606</v>
      </c>
      <c r="I393" s="104" t="s">
        <v>2956</v>
      </c>
      <c r="J393" s="68" t="s">
        <v>1217</v>
      </c>
      <c r="K393" s="65">
        <v>60000</v>
      </c>
      <c r="L393" s="65">
        <v>60000</v>
      </c>
      <c r="M393" s="65">
        <v>60000</v>
      </c>
      <c r="N393" s="65"/>
      <c r="O393" s="65"/>
      <c r="P393" s="65"/>
      <c r="Q393" s="65"/>
      <c r="R393" s="65"/>
      <c r="S393" s="65"/>
      <c r="T393" s="65"/>
      <c r="U393" s="65"/>
      <c r="V393" s="65"/>
      <c r="W393" s="67">
        <f t="shared" si="6"/>
        <v>180000</v>
      </c>
      <c r="X393" s="36"/>
      <c r="Z393" s="122"/>
      <c r="AB393" s="133" t="str">
        <f>VLOOKUP($E393,'[1]Distr. Lateral Undergrounding'!$C$5:$D$815,2,FALSE)</f>
        <v>PRE-09361.107</v>
      </c>
    </row>
    <row r="394" spans="1:28" x14ac:dyDescent="0.2">
      <c r="A394" s="76"/>
      <c r="B394" s="24">
        <v>380</v>
      </c>
      <c r="C394" s="105" t="s">
        <v>675</v>
      </c>
      <c r="D394" s="105" t="s">
        <v>1599</v>
      </c>
      <c r="E394" s="58" t="s">
        <v>676</v>
      </c>
      <c r="F394" s="69" t="s">
        <v>675</v>
      </c>
      <c r="G394" s="69" t="s">
        <v>1599</v>
      </c>
      <c r="H394" s="58" t="s">
        <v>676</v>
      </c>
      <c r="I394" s="104" t="s">
        <v>2956</v>
      </c>
      <c r="J394" s="68" t="s">
        <v>1217</v>
      </c>
      <c r="K394" s="65">
        <v>90000</v>
      </c>
      <c r="L394" s="65">
        <v>90000</v>
      </c>
      <c r="M394" s="65">
        <v>90000</v>
      </c>
      <c r="N394" s="65"/>
      <c r="O394" s="65"/>
      <c r="P394" s="65"/>
      <c r="Q394" s="65"/>
      <c r="R394" s="65"/>
      <c r="S394" s="65"/>
      <c r="T394" s="65"/>
      <c r="U394" s="65"/>
      <c r="V394" s="65"/>
      <c r="W394" s="67">
        <f t="shared" si="6"/>
        <v>270000</v>
      </c>
      <c r="X394" s="36"/>
      <c r="Z394" s="122"/>
      <c r="AB394" s="133" t="str">
        <f>VLOOKUP($E394,'[1]Distr. Lateral Undergrounding'!$C$5:$D$815,2,FALSE)</f>
        <v>PRE-09361.412</v>
      </c>
    </row>
    <row r="395" spans="1:28" x14ac:dyDescent="0.2">
      <c r="A395" s="76"/>
      <c r="B395" s="24">
        <v>381</v>
      </c>
      <c r="C395" s="105" t="s">
        <v>809</v>
      </c>
      <c r="D395" s="105" t="s">
        <v>1652</v>
      </c>
      <c r="E395" s="58" t="s">
        <v>810</v>
      </c>
      <c r="F395" s="69" t="s">
        <v>809</v>
      </c>
      <c r="G395" s="69" t="s">
        <v>1652</v>
      </c>
      <c r="H395" s="58" t="s">
        <v>810</v>
      </c>
      <c r="I395" s="104" t="s">
        <v>2873</v>
      </c>
      <c r="J395" s="68" t="s">
        <v>1217</v>
      </c>
      <c r="K395" s="65"/>
      <c r="L395" s="65"/>
      <c r="M395" s="65"/>
      <c r="N395" s="65"/>
      <c r="O395" s="65"/>
      <c r="P395" s="65">
        <v>34714.285714285717</v>
      </c>
      <c r="Q395" s="65">
        <v>34714.285714285717</v>
      </c>
      <c r="R395" s="65">
        <v>34714.285714285717</v>
      </c>
      <c r="S395" s="65">
        <v>34714.285714285717</v>
      </c>
      <c r="T395" s="65">
        <v>34714.285714285717</v>
      </c>
      <c r="U395" s="65">
        <v>34714.285714285717</v>
      </c>
      <c r="V395" s="65">
        <v>34714.285714285717</v>
      </c>
      <c r="W395" s="67">
        <f t="shared" si="6"/>
        <v>243000</v>
      </c>
      <c r="X395" s="36"/>
      <c r="Z395" s="122"/>
      <c r="AB395" s="133" t="str">
        <f>VLOOKUP($E395,'[1]Distr. Lateral Undergrounding'!$C$5:$D$815,2,FALSE)</f>
        <v>PRE-09361.464</v>
      </c>
    </row>
    <row r="396" spans="1:28" x14ac:dyDescent="0.2">
      <c r="A396" s="76"/>
      <c r="B396" s="24">
        <v>382</v>
      </c>
      <c r="C396" s="105" t="s">
        <v>805</v>
      </c>
      <c r="D396" s="105" t="s">
        <v>1650</v>
      </c>
      <c r="E396" s="58" t="s">
        <v>806</v>
      </c>
      <c r="F396" s="69" t="s">
        <v>805</v>
      </c>
      <c r="G396" s="69" t="s">
        <v>1650</v>
      </c>
      <c r="H396" s="58" t="s">
        <v>806</v>
      </c>
      <c r="I396" s="104" t="s">
        <v>2873</v>
      </c>
      <c r="J396" s="68" t="s">
        <v>1217</v>
      </c>
      <c r="K396" s="65"/>
      <c r="L396" s="65"/>
      <c r="M396" s="65"/>
      <c r="N396" s="65"/>
      <c r="O396" s="65"/>
      <c r="P396" s="65">
        <v>27000</v>
      </c>
      <c r="Q396" s="65">
        <v>27000</v>
      </c>
      <c r="R396" s="65">
        <v>27000</v>
      </c>
      <c r="S396" s="65">
        <v>27000</v>
      </c>
      <c r="T396" s="65">
        <v>27000</v>
      </c>
      <c r="U396" s="65">
        <v>27000</v>
      </c>
      <c r="V396" s="65">
        <v>27000</v>
      </c>
      <c r="W396" s="67">
        <f t="shared" si="6"/>
        <v>189000</v>
      </c>
      <c r="X396" s="36"/>
      <c r="Z396" s="122"/>
      <c r="AB396" s="133" t="str">
        <f>VLOOKUP($E396,'[1]Distr. Lateral Undergrounding'!$C$5:$D$815,2,FALSE)</f>
        <v>PRE-09361.462</v>
      </c>
    </row>
    <row r="397" spans="1:28" x14ac:dyDescent="0.2">
      <c r="A397" s="76"/>
      <c r="B397" s="24">
        <v>383</v>
      </c>
      <c r="C397" s="105" t="s">
        <v>575</v>
      </c>
      <c r="D397" s="105" t="s">
        <v>1554</v>
      </c>
      <c r="E397" s="58" t="s">
        <v>3475</v>
      </c>
      <c r="F397" s="69" t="s">
        <v>575</v>
      </c>
      <c r="G397" s="69" t="s">
        <v>1554</v>
      </c>
      <c r="H397" s="58" t="s">
        <v>3475</v>
      </c>
      <c r="I397" s="104" t="s">
        <v>2956</v>
      </c>
      <c r="J397" s="68" t="s">
        <v>1217</v>
      </c>
      <c r="K397" s="65">
        <v>90000</v>
      </c>
      <c r="L397" s="65">
        <v>90000</v>
      </c>
      <c r="M397" s="65">
        <v>90000</v>
      </c>
      <c r="N397" s="65"/>
      <c r="O397" s="65"/>
      <c r="P397" s="65"/>
      <c r="Q397" s="65"/>
      <c r="R397" s="65"/>
      <c r="S397" s="65"/>
      <c r="T397" s="65"/>
      <c r="U397" s="65"/>
      <c r="V397" s="65"/>
      <c r="W397" s="67">
        <f t="shared" si="6"/>
        <v>270000</v>
      </c>
      <c r="X397" s="36"/>
      <c r="Z397" s="122"/>
      <c r="AB397" s="133" t="e" vm="1">
        <f>VLOOKUP($E397,'[1]Distr. Lateral Undergrounding'!$C$5:$D$815,2,FALSE)</f>
        <v>#VALUE!</v>
      </c>
    </row>
    <row r="398" spans="1:28" x14ac:dyDescent="0.2">
      <c r="A398" s="76"/>
      <c r="B398" s="24">
        <v>384</v>
      </c>
      <c r="C398" s="105" t="s">
        <v>741</v>
      </c>
      <c r="D398" s="105" t="s">
        <v>1626</v>
      </c>
      <c r="E398" s="58" t="s">
        <v>742</v>
      </c>
      <c r="F398" s="69" t="s">
        <v>741</v>
      </c>
      <c r="G398" s="69" t="s">
        <v>1626</v>
      </c>
      <c r="H398" s="58" t="s">
        <v>742</v>
      </c>
      <c r="I398" s="104" t="s">
        <v>3044</v>
      </c>
      <c r="J398" s="68" t="s">
        <v>1217</v>
      </c>
      <c r="K398" s="65"/>
      <c r="L398" s="65"/>
      <c r="M398" s="65"/>
      <c r="N398" s="65"/>
      <c r="O398" s="65"/>
      <c r="P398" s="65">
        <v>18000.000000000004</v>
      </c>
      <c r="Q398" s="65">
        <v>18000.000000000004</v>
      </c>
      <c r="R398" s="65">
        <v>18000.000000000004</v>
      </c>
      <c r="S398" s="65">
        <v>18000.000000000004</v>
      </c>
      <c r="T398" s="65">
        <v>18000.000000000004</v>
      </c>
      <c r="U398" s="65">
        <v>18000.000000000004</v>
      </c>
      <c r="V398" s="65">
        <v>18000.000000000004</v>
      </c>
      <c r="W398" s="67">
        <f t="shared" si="6"/>
        <v>126000.00000000001</v>
      </c>
      <c r="X398" s="36"/>
      <c r="Z398" s="122"/>
      <c r="AB398" s="133" t="str">
        <f>VLOOKUP($E398,'[1]Distr. Lateral Undergrounding'!$C$5:$D$815,2,FALSE)</f>
        <v>PRE-09361.439</v>
      </c>
    </row>
    <row r="399" spans="1:28" x14ac:dyDescent="0.2">
      <c r="A399" s="76"/>
      <c r="B399" s="24">
        <v>385</v>
      </c>
      <c r="C399" s="105" t="s">
        <v>777</v>
      </c>
      <c r="D399" s="105" t="s">
        <v>1643</v>
      </c>
      <c r="E399" s="58" t="s">
        <v>786</v>
      </c>
      <c r="F399" s="69" t="s">
        <v>777</v>
      </c>
      <c r="G399" s="69" t="s">
        <v>1643</v>
      </c>
      <c r="H399" s="58" t="s">
        <v>786</v>
      </c>
      <c r="I399" s="104" t="s">
        <v>3044</v>
      </c>
      <c r="J399" s="68" t="s">
        <v>1217</v>
      </c>
      <c r="K399" s="65"/>
      <c r="L399" s="65"/>
      <c r="M399" s="65"/>
      <c r="N399" s="65"/>
      <c r="O399" s="65"/>
      <c r="P399" s="65">
        <v>54000</v>
      </c>
      <c r="Q399" s="65">
        <v>54000</v>
      </c>
      <c r="R399" s="65">
        <v>54000</v>
      </c>
      <c r="S399" s="65">
        <v>54000</v>
      </c>
      <c r="T399" s="65">
        <v>54000</v>
      </c>
      <c r="U399" s="65">
        <v>54000</v>
      </c>
      <c r="V399" s="65">
        <v>54000</v>
      </c>
      <c r="W399" s="67">
        <f t="shared" ref="W399:W413" si="7">SUM(K399:V399)</f>
        <v>378000</v>
      </c>
      <c r="X399" s="36"/>
      <c r="Z399" s="122"/>
      <c r="AB399" s="133" t="str">
        <f>VLOOKUP($E399,'[1]Distr. Lateral Undergrounding'!$C$5:$D$815,2,FALSE)</f>
        <v>PRE-09361.455</v>
      </c>
    </row>
    <row r="400" spans="1:28" x14ac:dyDescent="0.2">
      <c r="A400" s="76"/>
      <c r="B400" s="24">
        <v>386</v>
      </c>
      <c r="C400" s="105" t="s">
        <v>665</v>
      </c>
      <c r="D400" s="105" t="s">
        <v>1596</v>
      </c>
      <c r="E400" s="58" t="s">
        <v>666</v>
      </c>
      <c r="F400" s="69" t="s">
        <v>665</v>
      </c>
      <c r="G400" s="69" t="s">
        <v>1596</v>
      </c>
      <c r="H400" s="58" t="s">
        <v>666</v>
      </c>
      <c r="I400" s="104" t="s">
        <v>3044</v>
      </c>
      <c r="J400" s="68" t="s">
        <v>1217</v>
      </c>
      <c r="K400" s="65"/>
      <c r="L400" s="65"/>
      <c r="M400" s="65"/>
      <c r="N400" s="65"/>
      <c r="O400" s="65"/>
      <c r="P400" s="65">
        <v>38571.428571428572</v>
      </c>
      <c r="Q400" s="65">
        <v>38571.428571428572</v>
      </c>
      <c r="R400" s="65">
        <v>38571.428571428572</v>
      </c>
      <c r="S400" s="65">
        <v>38571.428571428572</v>
      </c>
      <c r="T400" s="65">
        <v>38571.428571428572</v>
      </c>
      <c r="U400" s="65">
        <v>38571.428571428572</v>
      </c>
      <c r="V400" s="65">
        <v>38571.428571428572</v>
      </c>
      <c r="W400" s="67">
        <f t="shared" si="7"/>
        <v>270000</v>
      </c>
      <c r="X400" s="36"/>
      <c r="Z400" s="122"/>
      <c r="AB400" s="133" t="str">
        <f>VLOOKUP($E400,'[1]Distr. Lateral Undergrounding'!$C$5:$D$815,2,FALSE)</f>
        <v>PRE-09361.408</v>
      </c>
    </row>
    <row r="401" spans="1:28" x14ac:dyDescent="0.2">
      <c r="A401" s="76"/>
      <c r="B401" s="24">
        <v>387</v>
      </c>
      <c r="C401" s="105" t="s">
        <v>601</v>
      </c>
      <c r="D401" s="105" t="s">
        <v>1566</v>
      </c>
      <c r="E401" s="58" t="s">
        <v>602</v>
      </c>
      <c r="F401" s="69" t="s">
        <v>601</v>
      </c>
      <c r="G401" s="69" t="s">
        <v>1566</v>
      </c>
      <c r="H401" s="58" t="s">
        <v>602</v>
      </c>
      <c r="I401" s="104" t="s">
        <v>3044</v>
      </c>
      <c r="J401" s="68" t="s">
        <v>1217</v>
      </c>
      <c r="K401" s="65"/>
      <c r="L401" s="65"/>
      <c r="M401" s="65"/>
      <c r="N401" s="65"/>
      <c r="O401" s="65"/>
      <c r="P401" s="65">
        <v>14142.857142857143</v>
      </c>
      <c r="Q401" s="65">
        <v>14142.857142857143</v>
      </c>
      <c r="R401" s="65">
        <v>14142.857142857143</v>
      </c>
      <c r="S401" s="65">
        <v>14142.857142857143</v>
      </c>
      <c r="T401" s="65">
        <v>14142.857142857143</v>
      </c>
      <c r="U401" s="65">
        <v>14142.857142857143</v>
      </c>
      <c r="V401" s="65">
        <v>14142.857142857143</v>
      </c>
      <c r="W401" s="67">
        <f t="shared" si="7"/>
        <v>99000</v>
      </c>
      <c r="X401" s="36"/>
      <c r="Z401" s="122"/>
      <c r="AB401" s="133" t="str">
        <f>VLOOKUP($E401,'[1]Distr. Lateral Undergrounding'!$C$5:$D$815,2,FALSE)</f>
        <v>PRE-09361.105</v>
      </c>
    </row>
    <row r="402" spans="1:28" x14ac:dyDescent="0.2">
      <c r="A402" s="76"/>
      <c r="B402" s="24">
        <v>388</v>
      </c>
      <c r="C402" s="105" t="s">
        <v>677</v>
      </c>
      <c r="D402" s="105" t="s">
        <v>1600</v>
      </c>
      <c r="E402" s="58" t="s">
        <v>678</v>
      </c>
      <c r="F402" s="69" t="s">
        <v>677</v>
      </c>
      <c r="G402" s="69" t="s">
        <v>1600</v>
      </c>
      <c r="H402" s="58" t="s">
        <v>678</v>
      </c>
      <c r="I402" s="104" t="s">
        <v>3044</v>
      </c>
      <c r="J402" s="68" t="s">
        <v>1217</v>
      </c>
      <c r="K402" s="65"/>
      <c r="L402" s="65"/>
      <c r="M402" s="65"/>
      <c r="N402" s="65"/>
      <c r="O402" s="65"/>
      <c r="P402" s="65">
        <v>20571.428571428572</v>
      </c>
      <c r="Q402" s="65">
        <v>20571.428571428572</v>
      </c>
      <c r="R402" s="65">
        <v>20571.428571428572</v>
      </c>
      <c r="S402" s="65">
        <v>20571.428571428572</v>
      </c>
      <c r="T402" s="65">
        <v>20571.428571428572</v>
      </c>
      <c r="U402" s="65">
        <v>20571.428571428572</v>
      </c>
      <c r="V402" s="65">
        <v>20571.428571428572</v>
      </c>
      <c r="W402" s="67">
        <f t="shared" si="7"/>
        <v>144000.00000000003</v>
      </c>
      <c r="X402" s="36"/>
      <c r="Z402" s="122"/>
      <c r="AB402" s="133" t="str">
        <f>VLOOKUP($E402,'[1]Distr. Lateral Undergrounding'!$C$5:$D$815,2,FALSE)</f>
        <v>PRE-09361.413</v>
      </c>
    </row>
    <row r="403" spans="1:28" x14ac:dyDescent="0.2">
      <c r="A403" s="76"/>
      <c r="B403" s="24">
        <v>389</v>
      </c>
      <c r="C403" s="105" t="s">
        <v>581</v>
      </c>
      <c r="D403" s="105" t="s">
        <v>1557</v>
      </c>
      <c r="E403" s="58" t="s">
        <v>582</v>
      </c>
      <c r="F403" s="69" t="s">
        <v>581</v>
      </c>
      <c r="G403" s="69" t="s">
        <v>1557</v>
      </c>
      <c r="H403" s="58" t="s">
        <v>582</v>
      </c>
      <c r="I403" s="104" t="s">
        <v>3044</v>
      </c>
      <c r="J403" s="68" t="s">
        <v>1217</v>
      </c>
      <c r="K403" s="65"/>
      <c r="L403" s="65"/>
      <c r="M403" s="65"/>
      <c r="N403" s="65"/>
      <c r="O403" s="65"/>
      <c r="P403" s="65">
        <v>39857.142857142855</v>
      </c>
      <c r="Q403" s="65">
        <v>39857.142857142855</v>
      </c>
      <c r="R403" s="65">
        <v>39857.142857142855</v>
      </c>
      <c r="S403" s="65">
        <v>39857.142857142855</v>
      </c>
      <c r="T403" s="65">
        <v>39857.142857142855</v>
      </c>
      <c r="U403" s="65">
        <v>39857.142857142855</v>
      </c>
      <c r="V403" s="65">
        <v>39857.142857142855</v>
      </c>
      <c r="W403" s="67">
        <f t="shared" si="7"/>
        <v>278999.99999999994</v>
      </c>
      <c r="X403" s="36"/>
      <c r="Z403" s="122"/>
      <c r="AB403" s="133" t="str">
        <f>VLOOKUP($E403,'[1]Distr. Lateral Undergrounding'!$C$5:$D$815,2,FALSE)</f>
        <v>PRE-09361.15</v>
      </c>
    </row>
    <row r="404" spans="1:28" x14ac:dyDescent="0.2">
      <c r="A404" s="76"/>
      <c r="B404" s="24">
        <v>390</v>
      </c>
      <c r="C404" s="105" t="s">
        <v>663</v>
      </c>
      <c r="D404" s="105" t="s">
        <v>1595</v>
      </c>
      <c r="E404" s="58" t="s">
        <v>664</v>
      </c>
      <c r="F404" s="69" t="s">
        <v>663</v>
      </c>
      <c r="G404" s="69" t="s">
        <v>1595</v>
      </c>
      <c r="H404" s="58" t="s">
        <v>664</v>
      </c>
      <c r="I404" s="104" t="s">
        <v>3044</v>
      </c>
      <c r="J404" s="68" t="s">
        <v>1217</v>
      </c>
      <c r="K404" s="65"/>
      <c r="L404" s="65"/>
      <c r="M404" s="65"/>
      <c r="N404" s="65"/>
      <c r="O404" s="65"/>
      <c r="P404" s="65">
        <v>19285.714285714286</v>
      </c>
      <c r="Q404" s="65">
        <v>19285.714285714286</v>
      </c>
      <c r="R404" s="65">
        <v>19285.714285714286</v>
      </c>
      <c r="S404" s="65">
        <v>19285.714285714286</v>
      </c>
      <c r="T404" s="65">
        <v>19285.714285714286</v>
      </c>
      <c r="U404" s="65">
        <v>19285.714285714286</v>
      </c>
      <c r="V404" s="65">
        <v>19285.714285714286</v>
      </c>
      <c r="W404" s="67">
        <f t="shared" si="7"/>
        <v>135000</v>
      </c>
      <c r="X404" s="36"/>
      <c r="Z404" s="122"/>
      <c r="AB404" s="133" t="str">
        <f>VLOOKUP($E404,'[1]Distr. Lateral Undergrounding'!$C$5:$D$815,2,FALSE)</f>
        <v>PRE-09361.407</v>
      </c>
    </row>
    <row r="405" spans="1:28" x14ac:dyDescent="0.2">
      <c r="A405" s="76"/>
      <c r="B405" s="24">
        <v>391</v>
      </c>
      <c r="C405" s="105" t="s">
        <v>671</v>
      </c>
      <c r="D405" s="105" t="s">
        <v>1598</v>
      </c>
      <c r="E405" s="58" t="s">
        <v>672</v>
      </c>
      <c r="F405" s="69" t="s">
        <v>671</v>
      </c>
      <c r="G405" s="69" t="s">
        <v>1598</v>
      </c>
      <c r="H405" s="58" t="s">
        <v>672</v>
      </c>
      <c r="I405" s="104" t="s">
        <v>3044</v>
      </c>
      <c r="J405" s="68" t="s">
        <v>1217</v>
      </c>
      <c r="K405" s="65"/>
      <c r="L405" s="65"/>
      <c r="M405" s="65"/>
      <c r="N405" s="65"/>
      <c r="O405" s="65"/>
      <c r="P405" s="65">
        <v>42428.571428571428</v>
      </c>
      <c r="Q405" s="65">
        <v>42428.571428571428</v>
      </c>
      <c r="R405" s="65">
        <v>42428.571428571428</v>
      </c>
      <c r="S405" s="65">
        <v>42428.571428571428</v>
      </c>
      <c r="T405" s="65">
        <v>42428.571428571428</v>
      </c>
      <c r="U405" s="65">
        <v>42428.571428571428</v>
      </c>
      <c r="V405" s="65">
        <v>42428.571428571428</v>
      </c>
      <c r="W405" s="67">
        <f t="shared" si="7"/>
        <v>297000</v>
      </c>
      <c r="X405" s="36"/>
      <c r="Z405" s="122"/>
      <c r="AB405" s="133" t="str">
        <f>VLOOKUP($E405,'[1]Distr. Lateral Undergrounding'!$C$5:$D$815,2,FALSE)</f>
        <v>PRE-09361.411</v>
      </c>
    </row>
    <row r="406" spans="1:28" x14ac:dyDescent="0.2">
      <c r="A406" s="76"/>
      <c r="B406" s="24">
        <v>392</v>
      </c>
      <c r="C406" s="105" t="s">
        <v>763</v>
      </c>
      <c r="D406" s="105" t="s">
        <v>1636</v>
      </c>
      <c r="E406" s="58" t="s">
        <v>1637</v>
      </c>
      <c r="F406" s="69" t="s">
        <v>763</v>
      </c>
      <c r="G406" s="69" t="s">
        <v>1636</v>
      </c>
      <c r="H406" s="58" t="s">
        <v>1637</v>
      </c>
      <c r="I406" s="104" t="s">
        <v>3044</v>
      </c>
      <c r="J406" s="68" t="s">
        <v>1217</v>
      </c>
      <c r="K406" s="65"/>
      <c r="L406" s="65"/>
      <c r="M406" s="65"/>
      <c r="N406" s="65"/>
      <c r="O406" s="65"/>
      <c r="P406" s="65">
        <v>51428.571428571428</v>
      </c>
      <c r="Q406" s="65">
        <v>51428.571428571428</v>
      </c>
      <c r="R406" s="65">
        <v>51428.571428571428</v>
      </c>
      <c r="S406" s="65">
        <v>51428.571428571428</v>
      </c>
      <c r="T406" s="65">
        <v>51428.571428571428</v>
      </c>
      <c r="U406" s="65">
        <v>51428.571428571428</v>
      </c>
      <c r="V406" s="65">
        <v>51428.571428571428</v>
      </c>
      <c r="W406" s="67">
        <f t="shared" si="7"/>
        <v>360000</v>
      </c>
      <c r="X406" s="36"/>
      <c r="Z406" s="122"/>
      <c r="AB406" s="133" t="str">
        <f>VLOOKUP($E406,'[1]Distr. Lateral Undergrounding'!$C$5:$D$815,2,FALSE)</f>
        <v>PRE-09361.449</v>
      </c>
    </row>
    <row r="407" spans="1:28" x14ac:dyDescent="0.2">
      <c r="A407" s="76"/>
      <c r="B407" s="24">
        <v>393</v>
      </c>
      <c r="C407" s="105" t="s">
        <v>755</v>
      </c>
      <c r="D407" s="105" t="s">
        <v>1632</v>
      </c>
      <c r="E407" s="58" t="s">
        <v>756</v>
      </c>
      <c r="F407" s="69" t="s">
        <v>755</v>
      </c>
      <c r="G407" s="69" t="s">
        <v>1632</v>
      </c>
      <c r="H407" s="58" t="s">
        <v>756</v>
      </c>
      <c r="I407" s="104" t="s">
        <v>3044</v>
      </c>
      <c r="J407" s="68" t="s">
        <v>1217</v>
      </c>
      <c r="K407" s="65"/>
      <c r="L407" s="65"/>
      <c r="M407" s="65"/>
      <c r="N407" s="65"/>
      <c r="O407" s="65"/>
      <c r="P407" s="65">
        <v>36000.000000000007</v>
      </c>
      <c r="Q407" s="65">
        <v>36000.000000000007</v>
      </c>
      <c r="R407" s="65">
        <v>36000.000000000007</v>
      </c>
      <c r="S407" s="65">
        <v>36000.000000000007</v>
      </c>
      <c r="T407" s="65">
        <v>36000.000000000007</v>
      </c>
      <c r="U407" s="65">
        <v>36000.000000000007</v>
      </c>
      <c r="V407" s="65">
        <v>36000.000000000007</v>
      </c>
      <c r="W407" s="67">
        <f t="shared" si="7"/>
        <v>252000.00000000003</v>
      </c>
      <c r="X407" s="36"/>
      <c r="Z407" s="122"/>
      <c r="AB407" s="133" t="str">
        <f>VLOOKUP($E407,'[1]Distr. Lateral Undergrounding'!$C$5:$D$815,2,FALSE)</f>
        <v>PRE-09361.445</v>
      </c>
    </row>
    <row r="408" spans="1:28" x14ac:dyDescent="0.2">
      <c r="A408" s="76"/>
      <c r="B408" s="24">
        <v>394</v>
      </c>
      <c r="C408" s="105" t="s">
        <v>761</v>
      </c>
      <c r="D408" s="105" t="s">
        <v>1635</v>
      </c>
      <c r="E408" s="58" t="s">
        <v>762</v>
      </c>
      <c r="F408" s="69" t="s">
        <v>761</v>
      </c>
      <c r="G408" s="69" t="s">
        <v>1635</v>
      </c>
      <c r="H408" s="58" t="s">
        <v>762</v>
      </c>
      <c r="I408" s="104" t="s">
        <v>3044</v>
      </c>
      <c r="J408" s="68" t="s">
        <v>1217</v>
      </c>
      <c r="K408" s="65"/>
      <c r="L408" s="65"/>
      <c r="M408" s="65"/>
      <c r="N408" s="65"/>
      <c r="O408" s="65"/>
      <c r="P408" s="65">
        <v>29571.428571428572</v>
      </c>
      <c r="Q408" s="65">
        <v>29571.428571428572</v>
      </c>
      <c r="R408" s="65">
        <v>29571.428571428572</v>
      </c>
      <c r="S408" s="65">
        <v>29571.428571428572</v>
      </c>
      <c r="T408" s="65">
        <v>29571.428571428572</v>
      </c>
      <c r="U408" s="65">
        <v>29571.428571428572</v>
      </c>
      <c r="V408" s="65">
        <v>29571.428571428572</v>
      </c>
      <c r="W408" s="67">
        <f t="shared" si="7"/>
        <v>207000.00000000003</v>
      </c>
      <c r="X408" s="36"/>
      <c r="Z408" s="122"/>
      <c r="AB408" s="133" t="str">
        <f>VLOOKUP($E408,'[1]Distr. Lateral Undergrounding'!$C$5:$D$815,2,FALSE)</f>
        <v>PRE-09361.448</v>
      </c>
    </row>
    <row r="409" spans="1:28" x14ac:dyDescent="0.2">
      <c r="A409" s="76"/>
      <c r="B409" s="24">
        <v>395</v>
      </c>
      <c r="C409" s="105" t="s">
        <v>623</v>
      </c>
      <c r="D409" s="105" t="s">
        <v>1577</v>
      </c>
      <c r="E409" s="58" t="s">
        <v>624</v>
      </c>
      <c r="F409" s="69" t="s">
        <v>623</v>
      </c>
      <c r="G409" s="69" t="s">
        <v>1577</v>
      </c>
      <c r="H409" s="58" t="s">
        <v>624</v>
      </c>
      <c r="I409" s="104" t="s">
        <v>3044</v>
      </c>
      <c r="J409" s="68" t="s">
        <v>1217</v>
      </c>
      <c r="K409" s="65"/>
      <c r="L409" s="65"/>
      <c r="M409" s="65"/>
      <c r="N409" s="65"/>
      <c r="O409" s="65"/>
      <c r="P409" s="65">
        <v>57857.142857142855</v>
      </c>
      <c r="Q409" s="65">
        <v>57857.142857142855</v>
      </c>
      <c r="R409" s="65">
        <v>57857.142857142855</v>
      </c>
      <c r="S409" s="65">
        <v>57857.142857142855</v>
      </c>
      <c r="T409" s="65">
        <v>57857.142857142855</v>
      </c>
      <c r="U409" s="65">
        <v>57857.142857142855</v>
      </c>
      <c r="V409" s="65">
        <v>57857.142857142855</v>
      </c>
      <c r="W409" s="67">
        <f t="shared" si="7"/>
        <v>404999.99999999994</v>
      </c>
      <c r="X409" s="36"/>
      <c r="Z409" s="122"/>
      <c r="AB409" s="133" t="str">
        <f>VLOOKUP($E409,'[1]Distr. Lateral Undergrounding'!$C$5:$D$815,2,FALSE)</f>
        <v>PRE-09361.116</v>
      </c>
    </row>
    <row r="410" spans="1:28" x14ac:dyDescent="0.2">
      <c r="A410" s="76"/>
      <c r="B410" s="24">
        <v>396</v>
      </c>
      <c r="C410" s="105" t="s">
        <v>807</v>
      </c>
      <c r="D410" s="105" t="s">
        <v>1651</v>
      </c>
      <c r="E410" s="58" t="s">
        <v>808</v>
      </c>
      <c r="F410" s="69" t="s">
        <v>807</v>
      </c>
      <c r="G410" s="69" t="s">
        <v>1651</v>
      </c>
      <c r="H410" s="58" t="s">
        <v>808</v>
      </c>
      <c r="I410" s="104" t="s">
        <v>3044</v>
      </c>
      <c r="J410" s="68" t="s">
        <v>1217</v>
      </c>
      <c r="K410" s="65"/>
      <c r="L410" s="65"/>
      <c r="M410" s="65"/>
      <c r="N410" s="65"/>
      <c r="O410" s="65"/>
      <c r="P410" s="65">
        <v>39857.142857142855</v>
      </c>
      <c r="Q410" s="65">
        <v>39857.142857142855</v>
      </c>
      <c r="R410" s="65">
        <v>39857.142857142855</v>
      </c>
      <c r="S410" s="65">
        <v>39857.142857142855</v>
      </c>
      <c r="T410" s="65">
        <v>39857.142857142855</v>
      </c>
      <c r="U410" s="65">
        <v>39857.142857142855</v>
      </c>
      <c r="V410" s="65">
        <v>39857.142857142855</v>
      </c>
      <c r="W410" s="67">
        <f t="shared" si="7"/>
        <v>278999.99999999994</v>
      </c>
      <c r="X410" s="36"/>
      <c r="Z410" s="122"/>
      <c r="AB410" s="133" t="str">
        <f>VLOOKUP($E410,'[1]Distr. Lateral Undergrounding'!$C$5:$D$815,2,FALSE)</f>
        <v>PRE-09361.463</v>
      </c>
    </row>
    <row r="411" spans="1:28" x14ac:dyDescent="0.2">
      <c r="A411" s="76"/>
      <c r="B411" s="24">
        <v>397</v>
      </c>
      <c r="C411" s="105" t="s">
        <v>731</v>
      </c>
      <c r="D411" s="105" t="s">
        <v>1621</v>
      </c>
      <c r="E411" s="58" t="s">
        <v>732</v>
      </c>
      <c r="F411" s="69" t="s">
        <v>731</v>
      </c>
      <c r="G411" s="69" t="s">
        <v>1621</v>
      </c>
      <c r="H411" s="58" t="s">
        <v>732</v>
      </c>
      <c r="I411" s="104" t="s">
        <v>3044</v>
      </c>
      <c r="J411" s="68" t="s">
        <v>1217</v>
      </c>
      <c r="K411" s="65"/>
      <c r="L411" s="65"/>
      <c r="M411" s="65"/>
      <c r="N411" s="65"/>
      <c r="O411" s="65"/>
      <c r="P411" s="65">
        <v>39857.142857142855</v>
      </c>
      <c r="Q411" s="65">
        <v>39857.142857142855</v>
      </c>
      <c r="R411" s="65">
        <v>39857.142857142855</v>
      </c>
      <c r="S411" s="65">
        <v>39857.142857142855</v>
      </c>
      <c r="T411" s="65">
        <v>39857.142857142855</v>
      </c>
      <c r="U411" s="65">
        <v>39857.142857142855</v>
      </c>
      <c r="V411" s="65">
        <v>39857.142857142855</v>
      </c>
      <c r="W411" s="67">
        <f t="shared" si="7"/>
        <v>278999.99999999994</v>
      </c>
      <c r="X411" s="36"/>
      <c r="Z411" s="122"/>
      <c r="AB411" s="133" t="str">
        <f>VLOOKUP($E411,'[1]Distr. Lateral Undergrounding'!$C$5:$D$815,2,FALSE)</f>
        <v>PRE-09361.434</v>
      </c>
    </row>
    <row r="412" spans="1:28" x14ac:dyDescent="0.2">
      <c r="A412" s="76"/>
      <c r="B412" s="24">
        <v>398</v>
      </c>
      <c r="C412" s="105" t="s">
        <v>817</v>
      </c>
      <c r="D412" s="105" t="s">
        <v>1655</v>
      </c>
      <c r="E412" s="58" t="s">
        <v>818</v>
      </c>
      <c r="F412" s="69" t="s">
        <v>817</v>
      </c>
      <c r="G412" s="69" t="s">
        <v>1655</v>
      </c>
      <c r="H412" s="58" t="s">
        <v>818</v>
      </c>
      <c r="I412" s="104" t="s">
        <v>3044</v>
      </c>
      <c r="J412" s="68" t="s">
        <v>1217</v>
      </c>
      <c r="K412" s="65"/>
      <c r="L412" s="65"/>
      <c r="M412" s="65"/>
      <c r="N412" s="65"/>
      <c r="O412" s="65"/>
      <c r="P412" s="65">
        <v>29829.545485714283</v>
      </c>
      <c r="Q412" s="65">
        <v>29829.545485714283</v>
      </c>
      <c r="R412" s="65">
        <v>29829.545485714283</v>
      </c>
      <c r="S412" s="65">
        <v>29829.545485714283</v>
      </c>
      <c r="T412" s="65">
        <v>29829.545485714283</v>
      </c>
      <c r="U412" s="65">
        <v>29829.545485714283</v>
      </c>
      <c r="V412" s="65">
        <v>29829.545485714283</v>
      </c>
      <c r="W412" s="67">
        <f t="shared" si="7"/>
        <v>208806.81839999996</v>
      </c>
      <c r="X412" s="36"/>
      <c r="Z412" s="122"/>
      <c r="AB412" s="133" t="str">
        <f>VLOOKUP($E412,'[1]Distr. Lateral Undergrounding'!$C$5:$D$815,2,FALSE)</f>
        <v>PRE-09361.467</v>
      </c>
    </row>
    <row r="413" spans="1:28" x14ac:dyDescent="0.2">
      <c r="A413" s="76"/>
      <c r="B413" s="24">
        <v>399</v>
      </c>
      <c r="C413" s="105" t="s">
        <v>759</v>
      </c>
      <c r="D413" s="105" t="s">
        <v>1634</v>
      </c>
      <c r="E413" s="58" t="s">
        <v>760</v>
      </c>
      <c r="F413" s="69" t="s">
        <v>759</v>
      </c>
      <c r="G413" s="69" t="s">
        <v>1634</v>
      </c>
      <c r="H413" s="58" t="s">
        <v>760</v>
      </c>
      <c r="I413" s="104" t="s">
        <v>3044</v>
      </c>
      <c r="J413" s="68" t="s">
        <v>1217</v>
      </c>
      <c r="K413" s="65"/>
      <c r="L413" s="65"/>
      <c r="M413" s="65"/>
      <c r="N413" s="65"/>
      <c r="O413" s="65"/>
      <c r="P413" s="65">
        <v>48857.142857142855</v>
      </c>
      <c r="Q413" s="65">
        <v>48857.142857142855</v>
      </c>
      <c r="R413" s="65">
        <v>48857.142857142855</v>
      </c>
      <c r="S413" s="65">
        <v>48857.142857142855</v>
      </c>
      <c r="T413" s="65">
        <v>48857.142857142855</v>
      </c>
      <c r="U413" s="65">
        <v>48857.142857142855</v>
      </c>
      <c r="V413" s="65">
        <v>48857.142857142855</v>
      </c>
      <c r="W413" s="67">
        <f t="shared" si="7"/>
        <v>341999.99999999994</v>
      </c>
      <c r="X413" s="36"/>
      <c r="Z413" s="122"/>
      <c r="AB413" s="133" t="str">
        <f>VLOOKUP($E413,'[1]Distr. Lateral Undergrounding'!$C$5:$D$815,2,FALSE)</f>
        <v>PRE-09361.447</v>
      </c>
    </row>
    <row r="414" spans="1:28" x14ac:dyDescent="0.2">
      <c r="A414" s="76"/>
      <c r="B414" s="83"/>
      <c r="C414" s="83"/>
      <c r="D414" s="83"/>
      <c r="F414" s="16"/>
      <c r="G414" s="16"/>
      <c r="I414" s="107"/>
      <c r="J414" s="15"/>
      <c r="K414" s="36"/>
      <c r="L414" s="36"/>
      <c r="M414" s="36"/>
      <c r="N414" s="36"/>
      <c r="O414" s="36"/>
      <c r="P414" s="36"/>
      <c r="X414" s="36"/>
    </row>
    <row r="415" spans="1:28" ht="15.75" x14ac:dyDescent="0.25">
      <c r="A415" s="77" t="s">
        <v>42</v>
      </c>
      <c r="B415" s="3" t="s">
        <v>22</v>
      </c>
      <c r="F415" s="48"/>
      <c r="G415" s="48"/>
      <c r="H415" s="3"/>
      <c r="I415" s="106"/>
      <c r="J415" s="49"/>
      <c r="K415" s="35">
        <f t="shared" ref="K415:V415" si="8">SUM(K416:K441)</f>
        <v>1392937.3</v>
      </c>
      <c r="L415" s="35">
        <f t="shared" si="8"/>
        <v>1591413.4000000001</v>
      </c>
      <c r="M415" s="35">
        <f t="shared" si="8"/>
        <v>1293302.5999999999</v>
      </c>
      <c r="N415" s="35">
        <f t="shared" si="8"/>
        <v>1656018.6</v>
      </c>
      <c r="O415" s="35">
        <f t="shared" si="8"/>
        <v>1588061.4</v>
      </c>
      <c r="P415" s="35">
        <f t="shared" si="8"/>
        <v>1533177.9</v>
      </c>
      <c r="Q415" s="35">
        <f t="shared" si="8"/>
        <v>1445318.4000000001</v>
      </c>
      <c r="R415" s="35">
        <f t="shared" si="8"/>
        <v>1251344.3999999999</v>
      </c>
      <c r="S415" s="35">
        <f t="shared" si="8"/>
        <v>1498077.5999999999</v>
      </c>
      <c r="T415" s="35">
        <f t="shared" si="8"/>
        <v>1591531.2000000002</v>
      </c>
      <c r="U415" s="35">
        <f t="shared" si="8"/>
        <v>1694428.4</v>
      </c>
      <c r="V415" s="35">
        <f t="shared" si="8"/>
        <v>928175.99999999988</v>
      </c>
      <c r="W415" s="35">
        <f>SUM(K415:V415)</f>
        <v>17463787.199999999</v>
      </c>
      <c r="X415" s="36"/>
      <c r="Y415" s="3"/>
    </row>
    <row r="416" spans="1:28" x14ac:dyDescent="0.2">
      <c r="A416" s="76"/>
      <c r="B416" s="24">
        <v>1</v>
      </c>
      <c r="C416" s="105" t="s">
        <v>1333</v>
      </c>
      <c r="D416" s="105" t="s">
        <v>2740</v>
      </c>
      <c r="E416" s="58" t="s">
        <v>1823</v>
      </c>
      <c r="F416" s="129" t="s">
        <v>2725</v>
      </c>
      <c r="G416" s="129" t="s">
        <v>2755</v>
      </c>
      <c r="H416" s="58" t="s">
        <v>1823</v>
      </c>
      <c r="I416" s="104">
        <v>45061</v>
      </c>
      <c r="J416" s="68" t="s">
        <v>102</v>
      </c>
      <c r="K416" s="65">
        <v>1283850</v>
      </c>
      <c r="L416" s="65">
        <v>99855.000000000015</v>
      </c>
      <c r="M416" s="65">
        <v>0</v>
      </c>
      <c r="N416" s="65">
        <v>0</v>
      </c>
      <c r="O416" s="65">
        <v>0</v>
      </c>
      <c r="P416" s="65">
        <v>0</v>
      </c>
      <c r="Q416" s="65">
        <v>0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7">
        <f t="shared" ref="W416:W441" si="9">SUM(K416:V416)</f>
        <v>1383705</v>
      </c>
      <c r="X416" s="36"/>
    </row>
    <row r="417" spans="1:24" x14ac:dyDescent="0.2">
      <c r="A417" s="76"/>
      <c r="B417" s="24">
        <v>2</v>
      </c>
      <c r="C417" s="105" t="s">
        <v>1334</v>
      </c>
      <c r="D417" s="105" t="s">
        <v>2741</v>
      </c>
      <c r="E417" s="58" t="s">
        <v>1824</v>
      </c>
      <c r="F417" s="129" t="s">
        <v>2726</v>
      </c>
      <c r="G417" s="129" t="s">
        <v>2756</v>
      </c>
      <c r="H417" s="58" t="s">
        <v>1824</v>
      </c>
      <c r="I417" s="104">
        <v>45092</v>
      </c>
      <c r="J417" s="68" t="s">
        <v>102</v>
      </c>
      <c r="K417" s="65">
        <v>76943.5</v>
      </c>
      <c r="L417" s="65">
        <v>1384983</v>
      </c>
      <c r="M417" s="65">
        <v>30777.4</v>
      </c>
      <c r="N417" s="65">
        <v>0</v>
      </c>
      <c r="O417" s="65">
        <v>0</v>
      </c>
      <c r="P417" s="65">
        <v>0</v>
      </c>
      <c r="Q417" s="65">
        <v>0</v>
      </c>
      <c r="R417" s="65">
        <v>0</v>
      </c>
      <c r="S417" s="65">
        <v>0</v>
      </c>
      <c r="T417" s="65">
        <v>0</v>
      </c>
      <c r="U417" s="65">
        <v>0</v>
      </c>
      <c r="V417" s="65">
        <v>0</v>
      </c>
      <c r="W417" s="67">
        <f t="shared" si="9"/>
        <v>1492703.9</v>
      </c>
      <c r="X417" s="36"/>
    </row>
    <row r="418" spans="1:24" x14ac:dyDescent="0.2">
      <c r="A418" s="76"/>
      <c r="B418" s="24">
        <v>3</v>
      </c>
      <c r="C418" s="105" t="s">
        <v>1335</v>
      </c>
      <c r="D418" s="105" t="s">
        <v>2742</v>
      </c>
      <c r="E418" s="58" t="s">
        <v>1825</v>
      </c>
      <c r="F418" s="129" t="s">
        <v>2727</v>
      </c>
      <c r="G418" s="129" t="s">
        <v>2757</v>
      </c>
      <c r="H418" s="58" t="s">
        <v>1825</v>
      </c>
      <c r="I418" s="104">
        <v>45122</v>
      </c>
      <c r="J418" s="68" t="s">
        <v>102</v>
      </c>
      <c r="K418" s="65">
        <v>0</v>
      </c>
      <c r="L418" s="65">
        <v>63400</v>
      </c>
      <c r="M418" s="65">
        <v>1141200</v>
      </c>
      <c r="N418" s="65">
        <v>25360</v>
      </c>
      <c r="O418" s="65">
        <v>0</v>
      </c>
      <c r="P418" s="65">
        <v>0</v>
      </c>
      <c r="Q418" s="65">
        <v>0</v>
      </c>
      <c r="R418" s="65">
        <v>0</v>
      </c>
      <c r="S418" s="65">
        <v>0</v>
      </c>
      <c r="T418" s="65">
        <v>0</v>
      </c>
      <c r="U418" s="65">
        <v>0</v>
      </c>
      <c r="V418" s="65">
        <v>0</v>
      </c>
      <c r="W418" s="67">
        <f t="shared" si="9"/>
        <v>1229960</v>
      </c>
      <c r="X418" s="36"/>
    </row>
    <row r="419" spans="1:24" x14ac:dyDescent="0.2">
      <c r="A419" s="76"/>
      <c r="B419" s="24">
        <v>4</v>
      </c>
      <c r="C419" s="105" t="s">
        <v>1336</v>
      </c>
      <c r="D419" s="105" t="s">
        <v>2743</v>
      </c>
      <c r="E419" s="58" t="s">
        <v>1826</v>
      </c>
      <c r="F419" s="129" t="s">
        <v>2728</v>
      </c>
      <c r="G419" s="129" t="s">
        <v>2758</v>
      </c>
      <c r="H419" s="58" t="s">
        <v>1826</v>
      </c>
      <c r="I419" s="104">
        <v>45184</v>
      </c>
      <c r="J419" s="68" t="s">
        <v>102</v>
      </c>
      <c r="K419" s="65">
        <v>0</v>
      </c>
      <c r="L419" s="65">
        <v>0</v>
      </c>
      <c r="M419" s="65">
        <v>61031.8</v>
      </c>
      <c r="N419" s="65">
        <v>1525795</v>
      </c>
      <c r="O419" s="65">
        <v>1159604.2</v>
      </c>
      <c r="P419" s="65">
        <v>61031.8</v>
      </c>
      <c r="Q419" s="65">
        <v>0</v>
      </c>
      <c r="R419" s="65">
        <v>0</v>
      </c>
      <c r="S419" s="65">
        <v>0</v>
      </c>
      <c r="T419" s="65">
        <v>0</v>
      </c>
      <c r="U419" s="65">
        <v>0</v>
      </c>
      <c r="V419" s="65">
        <v>0</v>
      </c>
      <c r="W419" s="67">
        <f t="shared" si="9"/>
        <v>2807462.8</v>
      </c>
      <c r="X419" s="36"/>
    </row>
    <row r="420" spans="1:24" x14ac:dyDescent="0.2">
      <c r="A420" s="76"/>
      <c r="B420" s="24">
        <v>5</v>
      </c>
      <c r="C420" s="105" t="s">
        <v>1337</v>
      </c>
      <c r="D420" s="105" t="s">
        <v>2744</v>
      </c>
      <c r="E420" s="58" t="s">
        <v>1827</v>
      </c>
      <c r="F420" s="129" t="s">
        <v>2729</v>
      </c>
      <c r="G420" s="129" t="s">
        <v>2759</v>
      </c>
      <c r="H420" s="58" t="s">
        <v>1827</v>
      </c>
      <c r="I420" s="104">
        <v>45184</v>
      </c>
      <c r="J420" s="68" t="s">
        <v>102</v>
      </c>
      <c r="K420" s="65">
        <v>0</v>
      </c>
      <c r="L420" s="65">
        <v>0</v>
      </c>
      <c r="M420" s="65">
        <v>0</v>
      </c>
      <c r="N420" s="65">
        <v>34870</v>
      </c>
      <c r="O420" s="65">
        <v>313830</v>
      </c>
      <c r="P420" s="65">
        <v>313830</v>
      </c>
      <c r="Q420" s="65">
        <v>13948</v>
      </c>
      <c r="R420" s="65">
        <v>0</v>
      </c>
      <c r="S420" s="65">
        <v>0</v>
      </c>
      <c r="T420" s="65">
        <v>0</v>
      </c>
      <c r="U420" s="65">
        <v>0</v>
      </c>
      <c r="V420" s="65">
        <v>0</v>
      </c>
      <c r="W420" s="67">
        <f t="shared" si="9"/>
        <v>676478</v>
      </c>
      <c r="X420" s="36"/>
    </row>
    <row r="421" spans="1:24" x14ac:dyDescent="0.2">
      <c r="A421" s="76"/>
      <c r="B421" s="24">
        <v>6</v>
      </c>
      <c r="C421" s="105" t="s">
        <v>1338</v>
      </c>
      <c r="D421" s="105" t="s">
        <v>2745</v>
      </c>
      <c r="E421" s="58" t="s">
        <v>1828</v>
      </c>
      <c r="F421" s="129" t="s">
        <v>2730</v>
      </c>
      <c r="G421" s="129" t="s">
        <v>2760</v>
      </c>
      <c r="H421" s="58" t="s">
        <v>1828</v>
      </c>
      <c r="I421" s="104">
        <v>45184</v>
      </c>
      <c r="J421" s="68" t="s">
        <v>102</v>
      </c>
      <c r="K421" s="65">
        <v>0</v>
      </c>
      <c r="L421" s="65">
        <v>0</v>
      </c>
      <c r="M421" s="65">
        <v>0</v>
      </c>
      <c r="N421" s="65">
        <v>0</v>
      </c>
      <c r="O421" s="65">
        <v>1585</v>
      </c>
      <c r="P421" s="65">
        <v>28530</v>
      </c>
      <c r="Q421" s="65">
        <v>634</v>
      </c>
      <c r="R421" s="65">
        <v>0</v>
      </c>
      <c r="S421" s="65">
        <v>0</v>
      </c>
      <c r="T421" s="65">
        <v>0</v>
      </c>
      <c r="U421" s="65">
        <v>0</v>
      </c>
      <c r="V421" s="65">
        <v>0</v>
      </c>
      <c r="W421" s="67">
        <f t="shared" si="9"/>
        <v>30749</v>
      </c>
      <c r="X421" s="36"/>
    </row>
    <row r="422" spans="1:24" x14ac:dyDescent="0.2">
      <c r="A422" s="76"/>
      <c r="B422" s="24">
        <v>7</v>
      </c>
      <c r="C422" s="105" t="s">
        <v>1339</v>
      </c>
      <c r="D422" s="105" t="s">
        <v>2746</v>
      </c>
      <c r="E422" s="58" t="s">
        <v>1829</v>
      </c>
      <c r="F422" s="129" t="s">
        <v>2731</v>
      </c>
      <c r="G422" s="129" t="s">
        <v>2761</v>
      </c>
      <c r="H422" s="58" t="s">
        <v>1829</v>
      </c>
      <c r="I422" s="104">
        <v>45214</v>
      </c>
      <c r="J422" s="68" t="s">
        <v>102</v>
      </c>
      <c r="K422" s="65">
        <v>0</v>
      </c>
      <c r="L422" s="65">
        <v>0</v>
      </c>
      <c r="M422" s="65">
        <v>0</v>
      </c>
      <c r="N422" s="65">
        <v>0</v>
      </c>
      <c r="O422" s="65">
        <v>53890</v>
      </c>
      <c r="P422" s="65">
        <v>970020</v>
      </c>
      <c r="Q422" s="65">
        <v>21556</v>
      </c>
      <c r="R422" s="65">
        <v>0</v>
      </c>
      <c r="S422" s="65">
        <v>0</v>
      </c>
      <c r="T422" s="65">
        <v>0</v>
      </c>
      <c r="U422" s="65">
        <v>0</v>
      </c>
      <c r="V422" s="65">
        <v>0</v>
      </c>
      <c r="W422" s="67">
        <f t="shared" si="9"/>
        <v>1045466</v>
      </c>
      <c r="X422" s="36"/>
    </row>
    <row r="423" spans="1:24" x14ac:dyDescent="0.2">
      <c r="A423" s="76"/>
      <c r="B423" s="24">
        <v>8</v>
      </c>
      <c r="C423" s="105" t="s">
        <v>1340</v>
      </c>
      <c r="D423" s="105" t="s">
        <v>2747</v>
      </c>
      <c r="E423" s="58" t="s">
        <v>1830</v>
      </c>
      <c r="F423" s="129" t="s">
        <v>2732</v>
      </c>
      <c r="G423" s="129" t="s">
        <v>2762</v>
      </c>
      <c r="H423" s="58" t="s">
        <v>1830</v>
      </c>
      <c r="I423" s="104">
        <v>45214</v>
      </c>
      <c r="J423" s="68" t="s">
        <v>102</v>
      </c>
      <c r="K423" s="65">
        <v>0</v>
      </c>
      <c r="L423" s="65">
        <v>0</v>
      </c>
      <c r="M423" s="65">
        <v>0</v>
      </c>
      <c r="N423" s="65">
        <v>0</v>
      </c>
      <c r="O423" s="65">
        <v>0</v>
      </c>
      <c r="P423" s="65">
        <v>34703.5</v>
      </c>
      <c r="Q423" s="65">
        <v>624663</v>
      </c>
      <c r="R423" s="65">
        <v>13881.4</v>
      </c>
      <c r="S423" s="65">
        <v>0</v>
      </c>
      <c r="T423" s="65">
        <v>0</v>
      </c>
      <c r="U423" s="65">
        <v>0</v>
      </c>
      <c r="V423" s="65">
        <v>0</v>
      </c>
      <c r="W423" s="67">
        <f t="shared" si="9"/>
        <v>673247.9</v>
      </c>
      <c r="X423" s="36"/>
    </row>
    <row r="424" spans="1:24" x14ac:dyDescent="0.2">
      <c r="A424" s="76"/>
      <c r="B424" s="24">
        <v>9</v>
      </c>
      <c r="C424" s="105" t="s">
        <v>1341</v>
      </c>
      <c r="D424" s="105" t="s">
        <v>2748</v>
      </c>
      <c r="E424" s="58" t="s">
        <v>1831</v>
      </c>
      <c r="F424" s="129" t="s">
        <v>2733</v>
      </c>
      <c r="G424" s="129" t="s">
        <v>2763</v>
      </c>
      <c r="H424" s="58" t="s">
        <v>1831</v>
      </c>
      <c r="I424" s="104">
        <v>45275</v>
      </c>
      <c r="J424" s="68" t="s">
        <v>102</v>
      </c>
      <c r="K424" s="65">
        <v>0</v>
      </c>
      <c r="L424" s="65">
        <v>0</v>
      </c>
      <c r="M424" s="65">
        <v>0</v>
      </c>
      <c r="N424" s="65">
        <v>0</v>
      </c>
      <c r="O424" s="65">
        <v>0</v>
      </c>
      <c r="P424" s="65">
        <v>65530</v>
      </c>
      <c r="Q424" s="65">
        <v>655300</v>
      </c>
      <c r="R424" s="65">
        <v>524240</v>
      </c>
      <c r="S424" s="65">
        <v>26212</v>
      </c>
      <c r="T424" s="65">
        <v>0</v>
      </c>
      <c r="U424" s="65">
        <v>0</v>
      </c>
      <c r="V424" s="65">
        <v>0</v>
      </c>
      <c r="W424" s="67">
        <f t="shared" si="9"/>
        <v>1271282</v>
      </c>
      <c r="X424" s="36"/>
    </row>
    <row r="425" spans="1:24" x14ac:dyDescent="0.2">
      <c r="A425" s="76"/>
      <c r="B425" s="24">
        <v>10</v>
      </c>
      <c r="C425" s="105" t="s">
        <v>1342</v>
      </c>
      <c r="D425" s="105" t="s">
        <v>2749</v>
      </c>
      <c r="E425" s="58" t="s">
        <v>1832</v>
      </c>
      <c r="F425" s="129" t="s">
        <v>2734</v>
      </c>
      <c r="G425" s="129" t="s">
        <v>2764</v>
      </c>
      <c r="H425" s="58" t="s">
        <v>1832</v>
      </c>
      <c r="I425" s="104">
        <v>45306</v>
      </c>
      <c r="J425" s="68" t="s">
        <v>102</v>
      </c>
      <c r="K425" s="65">
        <v>0</v>
      </c>
      <c r="L425" s="65">
        <v>0</v>
      </c>
      <c r="M425" s="65">
        <v>0</v>
      </c>
      <c r="N425" s="65">
        <v>0</v>
      </c>
      <c r="O425" s="65">
        <v>0</v>
      </c>
      <c r="P425" s="65">
        <v>0</v>
      </c>
      <c r="Q425" s="65">
        <v>69875</v>
      </c>
      <c r="R425" s="65">
        <v>628875</v>
      </c>
      <c r="S425" s="65">
        <v>628875</v>
      </c>
      <c r="T425" s="65">
        <v>27950</v>
      </c>
      <c r="U425" s="65">
        <v>0</v>
      </c>
      <c r="V425" s="65">
        <v>0</v>
      </c>
      <c r="W425" s="67">
        <f t="shared" si="9"/>
        <v>1355575</v>
      </c>
      <c r="X425" s="36"/>
    </row>
    <row r="426" spans="1:24" x14ac:dyDescent="0.2">
      <c r="A426" s="76"/>
      <c r="B426" s="24">
        <v>11</v>
      </c>
      <c r="C426" s="105" t="s">
        <v>1343</v>
      </c>
      <c r="D426" s="105" t="s">
        <v>2750</v>
      </c>
      <c r="E426" s="58" t="s">
        <v>1833</v>
      </c>
      <c r="F426" s="129" t="s">
        <v>2735</v>
      </c>
      <c r="G426" s="129" t="s">
        <v>2765</v>
      </c>
      <c r="H426" s="58" t="s">
        <v>1833</v>
      </c>
      <c r="I426" s="104">
        <v>45337</v>
      </c>
      <c r="J426" s="68" t="s">
        <v>102</v>
      </c>
      <c r="K426" s="65">
        <v>0</v>
      </c>
      <c r="L426" s="65">
        <v>0</v>
      </c>
      <c r="M426" s="65">
        <v>0</v>
      </c>
      <c r="N426" s="65">
        <v>0</v>
      </c>
      <c r="O426" s="65">
        <v>0</v>
      </c>
      <c r="P426" s="65">
        <v>0</v>
      </c>
      <c r="Q426" s="65">
        <v>0</v>
      </c>
      <c r="R426" s="65">
        <v>38700</v>
      </c>
      <c r="S426" s="65">
        <v>696600</v>
      </c>
      <c r="T426" s="65">
        <v>15480</v>
      </c>
      <c r="U426" s="65">
        <v>0</v>
      </c>
      <c r="V426" s="65">
        <v>0</v>
      </c>
      <c r="W426" s="67">
        <f t="shared" si="9"/>
        <v>750780</v>
      </c>
      <c r="X426" s="36"/>
    </row>
    <row r="427" spans="1:24" x14ac:dyDescent="0.2">
      <c r="A427" s="76"/>
      <c r="B427" s="24">
        <v>12</v>
      </c>
      <c r="C427" s="105" t="s">
        <v>1344</v>
      </c>
      <c r="D427" s="105" t="s">
        <v>2751</v>
      </c>
      <c r="E427" s="58" t="s">
        <v>1834</v>
      </c>
      <c r="F427" s="129" t="s">
        <v>2736</v>
      </c>
      <c r="G427" s="129" t="s">
        <v>2766</v>
      </c>
      <c r="H427" s="58" t="s">
        <v>1834</v>
      </c>
      <c r="I427" s="104">
        <v>45366</v>
      </c>
      <c r="J427" s="68" t="s">
        <v>102</v>
      </c>
      <c r="K427" s="65">
        <v>0</v>
      </c>
      <c r="L427" s="65">
        <v>0</v>
      </c>
      <c r="M427" s="65">
        <v>0</v>
      </c>
      <c r="N427" s="65">
        <v>0</v>
      </c>
      <c r="O427" s="65">
        <v>0</v>
      </c>
      <c r="P427" s="65">
        <v>0</v>
      </c>
      <c r="Q427" s="65">
        <v>0</v>
      </c>
      <c r="R427" s="65">
        <v>0</v>
      </c>
      <c r="S427" s="65">
        <v>103025</v>
      </c>
      <c r="T427" s="65">
        <v>1442350</v>
      </c>
      <c r="U427" s="65">
        <v>412100</v>
      </c>
      <c r="V427" s="65">
        <v>61815</v>
      </c>
      <c r="W427" s="67">
        <f t="shared" si="9"/>
        <v>2019290</v>
      </c>
      <c r="X427" s="36"/>
    </row>
    <row r="428" spans="1:24" x14ac:dyDescent="0.2">
      <c r="A428" s="76"/>
      <c r="B428" s="24">
        <v>13</v>
      </c>
      <c r="C428" s="105" t="s">
        <v>2767</v>
      </c>
      <c r="D428" s="105" t="s">
        <v>2767</v>
      </c>
      <c r="E428" s="58" t="s">
        <v>2768</v>
      </c>
      <c r="F428" s="129" t="s">
        <v>2769</v>
      </c>
      <c r="G428" s="129" t="s">
        <v>2769</v>
      </c>
      <c r="H428" s="58" t="s">
        <v>2768</v>
      </c>
      <c r="I428" s="104">
        <v>45366</v>
      </c>
      <c r="J428" s="68" t="s">
        <v>102</v>
      </c>
      <c r="K428" s="65">
        <v>25867.200000000001</v>
      </c>
      <c r="L428" s="65">
        <v>12933.6</v>
      </c>
      <c r="M428" s="65">
        <v>0</v>
      </c>
      <c r="N428" s="65">
        <v>0</v>
      </c>
      <c r="O428" s="65">
        <v>0</v>
      </c>
      <c r="P428" s="65">
        <v>0</v>
      </c>
      <c r="Q428" s="65">
        <v>0</v>
      </c>
      <c r="R428" s="65">
        <v>0</v>
      </c>
      <c r="S428" s="65">
        <v>0</v>
      </c>
      <c r="T428" s="65">
        <v>64668</v>
      </c>
      <c r="U428" s="65">
        <v>1164024</v>
      </c>
      <c r="V428" s="65">
        <v>25867.200000000001</v>
      </c>
      <c r="W428" s="67">
        <f t="shared" si="9"/>
        <v>1293360</v>
      </c>
      <c r="X428" s="36"/>
    </row>
    <row r="429" spans="1:24" x14ac:dyDescent="0.2">
      <c r="A429" s="76"/>
      <c r="B429" s="24">
        <v>14</v>
      </c>
      <c r="C429" s="105" t="s">
        <v>2770</v>
      </c>
      <c r="D429" s="105" t="s">
        <v>2770</v>
      </c>
      <c r="E429" s="58" t="s">
        <v>2771</v>
      </c>
      <c r="F429" s="129" t="s">
        <v>2772</v>
      </c>
      <c r="G429" s="129" t="s">
        <v>2772</v>
      </c>
      <c r="H429" s="58" t="s">
        <v>2771</v>
      </c>
      <c r="I429" s="273" t="s">
        <v>2975</v>
      </c>
      <c r="J429" s="68" t="s">
        <v>102</v>
      </c>
      <c r="K429" s="65">
        <v>6276.6</v>
      </c>
      <c r="L429" s="65">
        <v>18829.8</v>
      </c>
      <c r="M429" s="65">
        <v>12553.2</v>
      </c>
      <c r="N429" s="65">
        <v>0</v>
      </c>
      <c r="O429" s="65">
        <v>0</v>
      </c>
      <c r="P429" s="65">
        <v>0</v>
      </c>
      <c r="Q429" s="65">
        <v>0</v>
      </c>
      <c r="R429" s="65">
        <v>0</v>
      </c>
      <c r="S429" s="65">
        <v>0</v>
      </c>
      <c r="T429" s="65">
        <v>0</v>
      </c>
      <c r="U429" s="65">
        <v>62766</v>
      </c>
      <c r="V429" s="65">
        <v>753192</v>
      </c>
      <c r="W429" s="67">
        <f t="shared" si="9"/>
        <v>853617.6</v>
      </c>
      <c r="X429" s="36"/>
    </row>
    <row r="430" spans="1:24" x14ac:dyDescent="0.2">
      <c r="A430" s="76"/>
      <c r="B430" s="24">
        <v>15</v>
      </c>
      <c r="C430" s="105" t="s">
        <v>2773</v>
      </c>
      <c r="D430" s="105" t="s">
        <v>2773</v>
      </c>
      <c r="E430" s="58" t="s">
        <v>2774</v>
      </c>
      <c r="F430" s="129" t="s">
        <v>2775</v>
      </c>
      <c r="G430" s="129" t="s">
        <v>2775</v>
      </c>
      <c r="H430" s="58" t="s">
        <v>2774</v>
      </c>
      <c r="I430" s="273" t="s">
        <v>2976</v>
      </c>
      <c r="J430" s="68" t="s">
        <v>102</v>
      </c>
      <c r="K430" s="65">
        <v>0</v>
      </c>
      <c r="L430" s="65">
        <v>11412</v>
      </c>
      <c r="M430" s="65">
        <v>34236</v>
      </c>
      <c r="N430" s="65">
        <v>22824</v>
      </c>
      <c r="O430" s="65">
        <v>0</v>
      </c>
      <c r="P430" s="65">
        <v>0</v>
      </c>
      <c r="Q430" s="65">
        <v>0</v>
      </c>
      <c r="R430" s="65">
        <v>0</v>
      </c>
      <c r="S430" s="65">
        <v>0</v>
      </c>
      <c r="T430" s="65">
        <v>0</v>
      </c>
      <c r="U430" s="65">
        <v>0</v>
      </c>
      <c r="V430" s="65">
        <v>0</v>
      </c>
      <c r="W430" s="67">
        <f t="shared" si="9"/>
        <v>68472</v>
      </c>
      <c r="X430" s="36"/>
    </row>
    <row r="431" spans="1:24" x14ac:dyDescent="0.2">
      <c r="A431" s="76"/>
      <c r="B431" s="24">
        <v>16</v>
      </c>
      <c r="C431" s="105" t="s">
        <v>2776</v>
      </c>
      <c r="D431" s="105" t="s">
        <v>2776</v>
      </c>
      <c r="E431" s="58" t="s">
        <v>2777</v>
      </c>
      <c r="F431" s="129" t="s">
        <v>2778</v>
      </c>
      <c r="G431" s="129" t="s">
        <v>2778</v>
      </c>
      <c r="H431" s="58" t="s">
        <v>2777</v>
      </c>
      <c r="I431" s="273" t="s">
        <v>2968</v>
      </c>
      <c r="J431" s="68" t="s">
        <v>102</v>
      </c>
      <c r="K431" s="65">
        <v>0</v>
      </c>
      <c r="L431" s="65">
        <v>0</v>
      </c>
      <c r="M431" s="65">
        <v>13504.2</v>
      </c>
      <c r="N431" s="65">
        <v>40512.6</v>
      </c>
      <c r="O431" s="65">
        <v>27008.400000000001</v>
      </c>
      <c r="P431" s="65">
        <v>0</v>
      </c>
      <c r="Q431" s="65">
        <v>0</v>
      </c>
      <c r="R431" s="65">
        <v>0</v>
      </c>
      <c r="S431" s="65">
        <v>0</v>
      </c>
      <c r="T431" s="65">
        <v>0</v>
      </c>
      <c r="U431" s="65">
        <v>0</v>
      </c>
      <c r="V431" s="65">
        <v>0</v>
      </c>
      <c r="W431" s="67">
        <f t="shared" si="9"/>
        <v>81025.200000000012</v>
      </c>
      <c r="X431" s="36"/>
    </row>
    <row r="432" spans="1:24" x14ac:dyDescent="0.2">
      <c r="A432" s="76"/>
      <c r="B432" s="24">
        <v>17</v>
      </c>
      <c r="C432" s="105" t="s">
        <v>2779</v>
      </c>
      <c r="D432" s="105" t="s">
        <v>2779</v>
      </c>
      <c r="E432" s="58" t="s">
        <v>2780</v>
      </c>
      <c r="F432" s="129" t="s">
        <v>2781</v>
      </c>
      <c r="G432" s="129" t="s">
        <v>2781</v>
      </c>
      <c r="H432" s="58" t="s">
        <v>2780</v>
      </c>
      <c r="I432" s="273" t="s">
        <v>2977</v>
      </c>
      <c r="J432" s="68" t="s">
        <v>102</v>
      </c>
      <c r="K432" s="65">
        <v>0</v>
      </c>
      <c r="L432" s="65">
        <v>0</v>
      </c>
      <c r="M432" s="65">
        <v>0</v>
      </c>
      <c r="N432" s="65">
        <v>6657</v>
      </c>
      <c r="O432" s="65">
        <v>19971</v>
      </c>
      <c r="P432" s="65">
        <v>13314</v>
      </c>
      <c r="Q432" s="65">
        <v>0</v>
      </c>
      <c r="R432" s="65">
        <v>0</v>
      </c>
      <c r="S432" s="65">
        <v>0</v>
      </c>
      <c r="T432" s="65">
        <v>0</v>
      </c>
      <c r="U432" s="65">
        <v>0</v>
      </c>
      <c r="V432" s="65">
        <v>0</v>
      </c>
      <c r="W432" s="67">
        <f t="shared" si="9"/>
        <v>39942</v>
      </c>
      <c r="X432" s="36"/>
    </row>
    <row r="433" spans="1:26" x14ac:dyDescent="0.2">
      <c r="A433" s="76"/>
      <c r="B433" s="24">
        <v>18</v>
      </c>
      <c r="C433" s="105" t="s">
        <v>2782</v>
      </c>
      <c r="D433" s="105" t="s">
        <v>2782</v>
      </c>
      <c r="E433" s="58" t="s">
        <v>2783</v>
      </c>
      <c r="F433" s="129" t="s">
        <v>2784</v>
      </c>
      <c r="G433" s="129" t="s">
        <v>2784</v>
      </c>
      <c r="H433" s="58" t="s">
        <v>2783</v>
      </c>
      <c r="I433" s="273" t="s">
        <v>2978</v>
      </c>
      <c r="J433" s="68" t="s">
        <v>102</v>
      </c>
      <c r="K433" s="65">
        <v>0</v>
      </c>
      <c r="L433" s="65">
        <v>0</v>
      </c>
      <c r="M433" s="65">
        <v>0</v>
      </c>
      <c r="N433" s="65">
        <v>0</v>
      </c>
      <c r="O433" s="65">
        <v>12172.800000000001</v>
      </c>
      <c r="P433" s="65">
        <v>36518.400000000001</v>
      </c>
      <c r="Q433" s="65">
        <v>24345.600000000002</v>
      </c>
      <c r="R433" s="65">
        <v>0</v>
      </c>
      <c r="S433" s="65">
        <v>0</v>
      </c>
      <c r="T433" s="65">
        <v>0</v>
      </c>
      <c r="U433" s="65">
        <v>0</v>
      </c>
      <c r="V433" s="65">
        <v>0</v>
      </c>
      <c r="W433" s="67">
        <f t="shared" si="9"/>
        <v>73036.800000000003</v>
      </c>
      <c r="X433" s="36"/>
    </row>
    <row r="434" spans="1:26" x14ac:dyDescent="0.2">
      <c r="A434" s="76"/>
      <c r="B434" s="24">
        <v>19</v>
      </c>
      <c r="C434" s="105" t="s">
        <v>2785</v>
      </c>
      <c r="D434" s="105" t="s">
        <v>2785</v>
      </c>
      <c r="E434" s="58" t="s">
        <v>2786</v>
      </c>
      <c r="F434" s="129" t="s">
        <v>2787</v>
      </c>
      <c r="G434" s="129" t="s">
        <v>2787</v>
      </c>
      <c r="H434" s="58" t="s">
        <v>2786</v>
      </c>
      <c r="I434" s="273" t="s">
        <v>2979</v>
      </c>
      <c r="J434" s="68" t="s">
        <v>102</v>
      </c>
      <c r="K434" s="65">
        <v>0</v>
      </c>
      <c r="L434" s="65">
        <v>0</v>
      </c>
      <c r="M434" s="65">
        <v>0</v>
      </c>
      <c r="N434" s="65">
        <v>0</v>
      </c>
      <c r="O434" s="65">
        <v>0</v>
      </c>
      <c r="P434" s="65">
        <v>9700.2000000000007</v>
      </c>
      <c r="Q434" s="65">
        <v>29100.6</v>
      </c>
      <c r="R434" s="65">
        <v>19400.400000000001</v>
      </c>
      <c r="S434" s="65">
        <v>0</v>
      </c>
      <c r="T434" s="65">
        <v>0</v>
      </c>
      <c r="U434" s="65">
        <v>0</v>
      </c>
      <c r="V434" s="65">
        <v>0</v>
      </c>
      <c r="W434" s="67">
        <f t="shared" si="9"/>
        <v>58201.200000000004</v>
      </c>
      <c r="X434" s="36"/>
    </row>
    <row r="435" spans="1:26" x14ac:dyDescent="0.2">
      <c r="A435" s="76"/>
      <c r="B435" s="24">
        <v>20</v>
      </c>
      <c r="C435" s="105" t="s">
        <v>2788</v>
      </c>
      <c r="D435" s="105" t="s">
        <v>2788</v>
      </c>
      <c r="E435" s="58" t="s">
        <v>2789</v>
      </c>
      <c r="F435" s="129" t="s">
        <v>2790</v>
      </c>
      <c r="G435" s="129" t="s">
        <v>2790</v>
      </c>
      <c r="H435" s="58" t="s">
        <v>2789</v>
      </c>
      <c r="I435" s="273" t="s">
        <v>2980</v>
      </c>
      <c r="J435" s="68" t="s">
        <v>102</v>
      </c>
      <c r="K435" s="65">
        <v>0</v>
      </c>
      <c r="L435" s="65">
        <v>0</v>
      </c>
      <c r="M435" s="65">
        <v>0</v>
      </c>
      <c r="N435" s="65">
        <v>0</v>
      </c>
      <c r="O435" s="65">
        <v>0</v>
      </c>
      <c r="P435" s="65">
        <v>0</v>
      </c>
      <c r="Q435" s="65">
        <v>5896.2</v>
      </c>
      <c r="R435" s="65">
        <v>17688.599999999999</v>
      </c>
      <c r="S435" s="65">
        <v>11792.4</v>
      </c>
      <c r="T435" s="65">
        <v>0</v>
      </c>
      <c r="U435" s="65">
        <v>0</v>
      </c>
      <c r="V435" s="65">
        <v>0</v>
      </c>
      <c r="W435" s="67">
        <f t="shared" si="9"/>
        <v>35377.199999999997</v>
      </c>
      <c r="X435" s="36"/>
    </row>
    <row r="436" spans="1:26" x14ac:dyDescent="0.2">
      <c r="A436" s="76"/>
      <c r="B436" s="24">
        <v>21</v>
      </c>
      <c r="C436" s="105" t="s">
        <v>2791</v>
      </c>
      <c r="D436" s="105" t="s">
        <v>2791</v>
      </c>
      <c r="E436" s="58" t="s">
        <v>2792</v>
      </c>
      <c r="F436" s="129" t="s">
        <v>2793</v>
      </c>
      <c r="G436" s="129" t="s">
        <v>2793</v>
      </c>
      <c r="H436" s="58" t="s">
        <v>2792</v>
      </c>
      <c r="I436" s="273" t="s">
        <v>2974</v>
      </c>
      <c r="J436" s="68" t="s">
        <v>102</v>
      </c>
      <c r="K436" s="65">
        <v>0</v>
      </c>
      <c r="L436" s="65">
        <v>0</v>
      </c>
      <c r="M436" s="65">
        <v>0</v>
      </c>
      <c r="N436" s="65">
        <v>0</v>
      </c>
      <c r="O436" s="65">
        <v>0</v>
      </c>
      <c r="P436" s="65">
        <v>0</v>
      </c>
      <c r="Q436" s="65">
        <v>0</v>
      </c>
      <c r="R436" s="65">
        <v>2662.8</v>
      </c>
      <c r="S436" s="65">
        <v>7988.4</v>
      </c>
      <c r="T436" s="65">
        <v>5325.6</v>
      </c>
      <c r="U436" s="65">
        <v>0</v>
      </c>
      <c r="V436" s="65">
        <v>0</v>
      </c>
      <c r="W436" s="67">
        <f t="shared" si="9"/>
        <v>15976.800000000001</v>
      </c>
      <c r="X436" s="36"/>
    </row>
    <row r="437" spans="1:26" x14ac:dyDescent="0.2">
      <c r="A437" s="76"/>
      <c r="B437" s="24">
        <v>22</v>
      </c>
      <c r="C437" s="105" t="s">
        <v>2794</v>
      </c>
      <c r="D437" s="105" t="s">
        <v>2794</v>
      </c>
      <c r="E437" s="58" t="s">
        <v>2795</v>
      </c>
      <c r="F437" s="129" t="s">
        <v>2796</v>
      </c>
      <c r="G437" s="129" t="s">
        <v>2796</v>
      </c>
      <c r="H437" s="58" t="s">
        <v>2795</v>
      </c>
      <c r="I437" s="273" t="s">
        <v>2974</v>
      </c>
      <c r="J437" s="68" t="s">
        <v>102</v>
      </c>
      <c r="K437" s="65">
        <v>0</v>
      </c>
      <c r="L437" s="65">
        <v>0</v>
      </c>
      <c r="M437" s="65">
        <v>0</v>
      </c>
      <c r="N437" s="65">
        <v>0</v>
      </c>
      <c r="O437" s="65">
        <v>0</v>
      </c>
      <c r="P437" s="65">
        <v>0</v>
      </c>
      <c r="Q437" s="65">
        <v>0</v>
      </c>
      <c r="R437" s="65">
        <v>5896.2</v>
      </c>
      <c r="S437" s="65">
        <v>17688.599999999999</v>
      </c>
      <c r="T437" s="65">
        <v>11792.4</v>
      </c>
      <c r="U437" s="65">
        <v>0</v>
      </c>
      <c r="V437" s="65">
        <v>0</v>
      </c>
      <c r="W437" s="67">
        <f t="shared" si="9"/>
        <v>35377.199999999997</v>
      </c>
      <c r="X437" s="36"/>
    </row>
    <row r="438" spans="1:26" x14ac:dyDescent="0.2">
      <c r="A438" s="76"/>
      <c r="B438" s="24">
        <v>23</v>
      </c>
      <c r="C438" s="105" t="s">
        <v>2797</v>
      </c>
      <c r="D438" s="105" t="s">
        <v>2797</v>
      </c>
      <c r="E438" s="58" t="s">
        <v>2798</v>
      </c>
      <c r="F438" s="129" t="s">
        <v>2799</v>
      </c>
      <c r="G438" s="129" t="s">
        <v>2799</v>
      </c>
      <c r="H438" s="58" t="s">
        <v>2798</v>
      </c>
      <c r="I438" s="273" t="s">
        <v>2981</v>
      </c>
      <c r="J438" s="68" t="s">
        <v>102</v>
      </c>
      <c r="K438" s="65">
        <v>0</v>
      </c>
      <c r="L438" s="65">
        <v>0</v>
      </c>
      <c r="M438" s="65">
        <v>0</v>
      </c>
      <c r="N438" s="65">
        <v>0</v>
      </c>
      <c r="O438" s="65">
        <v>0</v>
      </c>
      <c r="P438" s="65">
        <v>0</v>
      </c>
      <c r="Q438" s="65">
        <v>0</v>
      </c>
      <c r="R438" s="65">
        <v>0</v>
      </c>
      <c r="S438" s="65">
        <v>5896.2</v>
      </c>
      <c r="T438" s="65">
        <v>17688.599999999999</v>
      </c>
      <c r="U438" s="65">
        <v>11792.4</v>
      </c>
      <c r="V438" s="65">
        <v>0</v>
      </c>
      <c r="W438" s="67">
        <f t="shared" si="9"/>
        <v>35377.199999999997</v>
      </c>
      <c r="X438" s="36"/>
    </row>
    <row r="439" spans="1:26" x14ac:dyDescent="0.2">
      <c r="A439" s="76"/>
      <c r="B439" s="24">
        <v>24</v>
      </c>
      <c r="C439" s="105" t="s">
        <v>2800</v>
      </c>
      <c r="D439" s="105" t="s">
        <v>2800</v>
      </c>
      <c r="E439" s="58" t="s">
        <v>2801</v>
      </c>
      <c r="F439" s="129" t="s">
        <v>2802</v>
      </c>
      <c r="G439" s="129" t="s">
        <v>2802</v>
      </c>
      <c r="H439" s="58" t="s">
        <v>2801</v>
      </c>
      <c r="I439" s="273" t="s">
        <v>2982</v>
      </c>
      <c r="J439" s="68" t="s">
        <v>102</v>
      </c>
      <c r="K439" s="65">
        <v>0</v>
      </c>
      <c r="L439" s="65">
        <v>0</v>
      </c>
      <c r="M439" s="65">
        <v>0</v>
      </c>
      <c r="N439" s="65">
        <v>0</v>
      </c>
      <c r="O439" s="65">
        <v>0</v>
      </c>
      <c r="P439" s="65">
        <v>0</v>
      </c>
      <c r="Q439" s="65">
        <v>0</v>
      </c>
      <c r="R439" s="65">
        <v>0</v>
      </c>
      <c r="S439" s="65">
        <v>0</v>
      </c>
      <c r="T439" s="65">
        <v>6276.6</v>
      </c>
      <c r="U439" s="65">
        <v>18829.8</v>
      </c>
      <c r="V439" s="65">
        <v>12553.2</v>
      </c>
      <c r="W439" s="67">
        <f t="shared" si="9"/>
        <v>37659.600000000006</v>
      </c>
      <c r="X439" s="36"/>
    </row>
    <row r="440" spans="1:26" x14ac:dyDescent="0.2">
      <c r="A440" s="76"/>
      <c r="B440" s="24">
        <v>25</v>
      </c>
      <c r="C440" s="105" t="s">
        <v>2803</v>
      </c>
      <c r="D440" s="105" t="s">
        <v>2803</v>
      </c>
      <c r="E440" s="58" t="s">
        <v>2804</v>
      </c>
      <c r="F440" s="129" t="s">
        <v>2805</v>
      </c>
      <c r="G440" s="129" t="s">
        <v>2805</v>
      </c>
      <c r="H440" s="58" t="s">
        <v>2804</v>
      </c>
      <c r="I440" s="273" t="s">
        <v>2982</v>
      </c>
      <c r="J440" s="68" t="s">
        <v>102</v>
      </c>
      <c r="K440" s="65">
        <v>0</v>
      </c>
      <c r="L440" s="65">
        <v>0</v>
      </c>
      <c r="M440" s="65">
        <v>0</v>
      </c>
      <c r="N440" s="65">
        <v>0</v>
      </c>
      <c r="O440" s="65">
        <v>0</v>
      </c>
      <c r="P440" s="65">
        <v>0</v>
      </c>
      <c r="Q440" s="65">
        <v>0</v>
      </c>
      <c r="R440" s="65">
        <v>0</v>
      </c>
      <c r="S440" s="65">
        <v>0</v>
      </c>
      <c r="T440" s="65">
        <v>0</v>
      </c>
      <c r="U440" s="65">
        <v>3043.2000000000003</v>
      </c>
      <c r="V440" s="65">
        <v>9129.6</v>
      </c>
      <c r="W440" s="67">
        <f t="shared" si="9"/>
        <v>12172.800000000001</v>
      </c>
      <c r="X440" s="36"/>
    </row>
    <row r="441" spans="1:26" x14ac:dyDescent="0.2">
      <c r="A441" s="76"/>
      <c r="B441" s="24">
        <v>26</v>
      </c>
      <c r="C441" s="105" t="s">
        <v>2806</v>
      </c>
      <c r="D441" s="105" t="s">
        <v>2806</v>
      </c>
      <c r="E441" s="58" t="s">
        <v>2807</v>
      </c>
      <c r="F441" s="129" t="s">
        <v>2808</v>
      </c>
      <c r="G441" s="129" t="s">
        <v>2808</v>
      </c>
      <c r="H441" s="58" t="s">
        <v>2807</v>
      </c>
      <c r="I441" s="273" t="s">
        <v>2983</v>
      </c>
      <c r="J441" s="68" t="s">
        <v>102</v>
      </c>
      <c r="K441" s="65">
        <v>0</v>
      </c>
      <c r="L441" s="65">
        <v>0</v>
      </c>
      <c r="M441" s="65">
        <v>0</v>
      </c>
      <c r="N441" s="65">
        <v>0</v>
      </c>
      <c r="O441" s="65">
        <v>0</v>
      </c>
      <c r="P441" s="65">
        <v>0</v>
      </c>
      <c r="Q441" s="65">
        <v>0</v>
      </c>
      <c r="R441" s="65">
        <v>0</v>
      </c>
      <c r="S441" s="65">
        <v>0</v>
      </c>
      <c r="T441" s="65">
        <v>0</v>
      </c>
      <c r="U441" s="65">
        <v>21873</v>
      </c>
      <c r="V441" s="65">
        <v>65619</v>
      </c>
      <c r="W441" s="67">
        <f t="shared" si="9"/>
        <v>87492</v>
      </c>
      <c r="X441" s="36"/>
    </row>
    <row r="442" spans="1:26" x14ac:dyDescent="0.2">
      <c r="A442" s="76"/>
      <c r="B442" s="83"/>
      <c r="C442" s="83"/>
      <c r="D442" s="83"/>
      <c r="F442" s="16"/>
      <c r="G442" s="16"/>
      <c r="I442" s="107"/>
      <c r="J442" s="15"/>
      <c r="K442" s="36"/>
      <c r="L442" s="36"/>
      <c r="M442" s="36"/>
      <c r="N442" s="36"/>
      <c r="O442" s="36"/>
      <c r="P442" s="36"/>
      <c r="X442" s="36"/>
    </row>
    <row r="443" spans="1:26" ht="15.75" x14ac:dyDescent="0.25">
      <c r="A443" s="77" t="s">
        <v>44</v>
      </c>
      <c r="B443" s="3" t="s">
        <v>31</v>
      </c>
      <c r="F443" s="48"/>
      <c r="G443" s="48"/>
      <c r="H443" s="3"/>
      <c r="I443" s="106"/>
      <c r="J443" s="49"/>
      <c r="K443" s="35">
        <f t="shared" ref="K443:V443" si="10">SUM(K444:K444)</f>
        <v>50000</v>
      </c>
      <c r="L443" s="35">
        <f t="shared" si="10"/>
        <v>50000</v>
      </c>
      <c r="M443" s="35">
        <f t="shared" si="10"/>
        <v>0</v>
      </c>
      <c r="N443" s="35">
        <f t="shared" si="10"/>
        <v>0</v>
      </c>
      <c r="O443" s="35">
        <f t="shared" si="10"/>
        <v>0</v>
      </c>
      <c r="P443" s="35">
        <f t="shared" si="10"/>
        <v>0</v>
      </c>
      <c r="Q443" s="35">
        <f t="shared" si="10"/>
        <v>0</v>
      </c>
      <c r="R443" s="35">
        <f t="shared" si="10"/>
        <v>0</v>
      </c>
      <c r="S443" s="35">
        <f t="shared" si="10"/>
        <v>0</v>
      </c>
      <c r="T443" s="35">
        <f t="shared" si="10"/>
        <v>300000</v>
      </c>
      <c r="U443" s="35">
        <f t="shared" si="10"/>
        <v>300000</v>
      </c>
      <c r="V443" s="35">
        <f t="shared" si="10"/>
        <v>0</v>
      </c>
      <c r="W443" s="35">
        <f>SUM(K443:V443)</f>
        <v>700000</v>
      </c>
      <c r="X443" s="36"/>
      <c r="Y443" s="3"/>
      <c r="Z443" s="3"/>
    </row>
    <row r="444" spans="1:26" x14ac:dyDescent="0.2">
      <c r="A444" s="76"/>
      <c r="B444" s="24">
        <v>1</v>
      </c>
      <c r="C444" s="105" t="s">
        <v>2580</v>
      </c>
      <c r="D444" s="105" t="s">
        <v>2580</v>
      </c>
      <c r="E444" s="58" t="s">
        <v>2579</v>
      </c>
      <c r="F444" s="105" t="s">
        <v>2581</v>
      </c>
      <c r="G444" s="105" t="s">
        <v>2581</v>
      </c>
      <c r="H444" s="58" t="s">
        <v>2579</v>
      </c>
      <c r="I444" s="104">
        <v>45306</v>
      </c>
      <c r="J444" s="68"/>
      <c r="K444" s="65">
        <v>50000</v>
      </c>
      <c r="L444" s="65">
        <v>50000</v>
      </c>
      <c r="M444" s="65"/>
      <c r="N444" s="65"/>
      <c r="O444" s="65"/>
      <c r="P444" s="65"/>
      <c r="Q444" s="65"/>
      <c r="R444" s="65"/>
      <c r="S444" s="65"/>
      <c r="T444" s="65">
        <v>300000</v>
      </c>
      <c r="U444" s="65">
        <v>300000</v>
      </c>
      <c r="V444" s="65"/>
      <c r="W444" s="67">
        <f>SUM(K444:V444)</f>
        <v>700000</v>
      </c>
      <c r="X444" s="36"/>
      <c r="Y444" s="128"/>
    </row>
    <row r="445" spans="1:26" x14ac:dyDescent="0.2">
      <c r="A445" s="76"/>
      <c r="B445" s="83"/>
      <c r="C445" s="83"/>
      <c r="D445" s="83"/>
      <c r="F445" s="16"/>
      <c r="G445" s="16"/>
      <c r="I445" s="107"/>
      <c r="J445" s="15"/>
      <c r="K445" s="36"/>
      <c r="L445" s="36"/>
      <c r="M445" s="36"/>
      <c r="N445" s="36"/>
      <c r="O445" s="36"/>
      <c r="P445" s="36"/>
      <c r="X445" s="36"/>
    </row>
    <row r="446" spans="1:26" ht="15.75" x14ac:dyDescent="0.25">
      <c r="A446" s="77" t="s">
        <v>43</v>
      </c>
      <c r="B446" s="3" t="s">
        <v>23</v>
      </c>
      <c r="F446" s="48"/>
      <c r="G446" s="48"/>
      <c r="H446" s="3"/>
      <c r="I446" s="106"/>
      <c r="J446" s="49"/>
      <c r="K446" s="35">
        <f t="shared" ref="K446:V446" si="11">SUM(K447:K477)</f>
        <v>1430000</v>
      </c>
      <c r="L446" s="35">
        <f t="shared" si="11"/>
        <v>2090000</v>
      </c>
      <c r="M446" s="35">
        <f t="shared" si="11"/>
        <v>2480000</v>
      </c>
      <c r="N446" s="35">
        <f t="shared" si="11"/>
        <v>2900000</v>
      </c>
      <c r="O446" s="35">
        <f t="shared" si="11"/>
        <v>2900000</v>
      </c>
      <c r="P446" s="35">
        <f t="shared" si="11"/>
        <v>2823479</v>
      </c>
      <c r="Q446" s="35">
        <f t="shared" si="11"/>
        <v>2578792</v>
      </c>
      <c r="R446" s="35">
        <f t="shared" si="11"/>
        <v>2832333</v>
      </c>
      <c r="S446" s="35">
        <f t="shared" si="11"/>
        <v>3272190</v>
      </c>
      <c r="T446" s="35">
        <f t="shared" si="11"/>
        <v>2732832</v>
      </c>
      <c r="U446" s="35">
        <f t="shared" si="11"/>
        <v>2645097</v>
      </c>
      <c r="V446" s="35">
        <f t="shared" si="11"/>
        <v>1430460</v>
      </c>
      <c r="W446" s="35">
        <f>SUM(K446:V446)</f>
        <v>30115183</v>
      </c>
      <c r="X446" s="36"/>
      <c r="Y446" s="3"/>
      <c r="Z446" s="123"/>
    </row>
    <row r="447" spans="1:26" x14ac:dyDescent="0.2">
      <c r="A447" s="76"/>
      <c r="B447" s="130">
        <v>1</v>
      </c>
      <c r="C447" s="105" t="s">
        <v>2875</v>
      </c>
      <c r="D447" s="105" t="s">
        <v>2875</v>
      </c>
      <c r="E447" s="58" t="s">
        <v>2859</v>
      </c>
      <c r="F447" s="127" t="s">
        <v>2887</v>
      </c>
      <c r="G447" s="127" t="s">
        <v>2887</v>
      </c>
      <c r="H447" s="58" t="s">
        <v>2859</v>
      </c>
      <c r="I447" s="104" t="s">
        <v>2871</v>
      </c>
      <c r="J447" s="68" t="s">
        <v>137</v>
      </c>
      <c r="K447" s="65">
        <v>30000</v>
      </c>
      <c r="L447" s="65">
        <v>200000</v>
      </c>
      <c r="M447" s="65">
        <v>200000</v>
      </c>
      <c r="N447" s="65">
        <v>300000</v>
      </c>
      <c r="O447" s="65">
        <v>200000</v>
      </c>
      <c r="P447" s="65">
        <v>95084</v>
      </c>
      <c r="Q447" s="65"/>
      <c r="R447" s="65"/>
      <c r="S447" s="65"/>
      <c r="T447" s="65"/>
      <c r="U447" s="65"/>
      <c r="V447" s="65"/>
      <c r="W447" s="67">
        <f t="shared" ref="W447:W477" si="12">SUM(K447:V447)</f>
        <v>1025084</v>
      </c>
      <c r="X447" s="36"/>
    </row>
    <row r="448" spans="1:26" x14ac:dyDescent="0.2">
      <c r="A448" s="76"/>
      <c r="B448" s="130">
        <v>2</v>
      </c>
      <c r="C448" s="105" t="s">
        <v>2876</v>
      </c>
      <c r="D448" s="105" t="s">
        <v>2876</v>
      </c>
      <c r="E448" s="58" t="s">
        <v>2860</v>
      </c>
      <c r="F448" s="127" t="s">
        <v>2888</v>
      </c>
      <c r="G448" s="127" t="s">
        <v>2888</v>
      </c>
      <c r="H448" s="58" t="s">
        <v>2860</v>
      </c>
      <c r="I448" s="104" t="s">
        <v>2871</v>
      </c>
      <c r="J448" s="68" t="s">
        <v>137</v>
      </c>
      <c r="K448" s="65">
        <v>20000</v>
      </c>
      <c r="L448" s="65">
        <v>180000</v>
      </c>
      <c r="M448" s="65">
        <v>250000</v>
      </c>
      <c r="N448" s="65">
        <v>250000</v>
      </c>
      <c r="O448" s="65">
        <v>250000</v>
      </c>
      <c r="P448" s="65">
        <v>28395</v>
      </c>
      <c r="Q448" s="65"/>
      <c r="R448" s="65"/>
      <c r="S448" s="65"/>
      <c r="T448" s="65"/>
      <c r="U448" s="65"/>
      <c r="V448" s="65"/>
      <c r="W448" s="67">
        <f t="shared" si="12"/>
        <v>978395</v>
      </c>
      <c r="X448" s="36"/>
    </row>
    <row r="449" spans="1:24" x14ac:dyDescent="0.2">
      <c r="A449" s="76"/>
      <c r="B449" s="130">
        <v>3</v>
      </c>
      <c r="C449" s="105" t="s">
        <v>2877</v>
      </c>
      <c r="D449" s="105" t="s">
        <v>2877</v>
      </c>
      <c r="E449" s="58" t="s">
        <v>2861</v>
      </c>
      <c r="F449" s="127" t="s">
        <v>2889</v>
      </c>
      <c r="G449" s="127" t="s">
        <v>2889</v>
      </c>
      <c r="H449" s="58" t="s">
        <v>2861</v>
      </c>
      <c r="I449" s="104" t="s">
        <v>2872</v>
      </c>
      <c r="J449" s="68" t="s">
        <v>137</v>
      </c>
      <c r="K449" s="65">
        <v>20000</v>
      </c>
      <c r="L449" s="65">
        <v>80000</v>
      </c>
      <c r="M449" s="65">
        <v>100000</v>
      </c>
      <c r="N449" s="65">
        <v>150000</v>
      </c>
      <c r="O449" s="65">
        <v>200000</v>
      </c>
      <c r="P449" s="65">
        <v>200000</v>
      </c>
      <c r="Q449" s="65">
        <v>200000</v>
      </c>
      <c r="R449" s="65">
        <v>36716</v>
      </c>
      <c r="S449" s="65"/>
      <c r="T449" s="65"/>
      <c r="U449" s="65"/>
      <c r="V449" s="65"/>
      <c r="W449" s="67">
        <f t="shared" si="12"/>
        <v>986716</v>
      </c>
      <c r="X449" s="36"/>
    </row>
    <row r="450" spans="1:24" x14ac:dyDescent="0.2">
      <c r="A450" s="76"/>
      <c r="B450" s="130">
        <v>4</v>
      </c>
      <c r="C450" s="105" t="s">
        <v>2878</v>
      </c>
      <c r="D450" s="105" t="s">
        <v>2878</v>
      </c>
      <c r="E450" s="58" t="s">
        <v>2862</v>
      </c>
      <c r="F450" s="127" t="s">
        <v>2890</v>
      </c>
      <c r="G450" s="127" t="s">
        <v>2890</v>
      </c>
      <c r="H450" s="58" t="s">
        <v>2862</v>
      </c>
      <c r="I450" s="104" t="s">
        <v>2872</v>
      </c>
      <c r="J450" s="68" t="s">
        <v>137</v>
      </c>
      <c r="K450" s="65">
        <v>25000</v>
      </c>
      <c r="L450" s="65">
        <v>100000</v>
      </c>
      <c r="M450" s="65">
        <v>100000</v>
      </c>
      <c r="N450" s="65">
        <v>100000</v>
      </c>
      <c r="O450" s="65">
        <v>100000</v>
      </c>
      <c r="P450" s="65">
        <v>200000</v>
      </c>
      <c r="Q450" s="65">
        <v>200000</v>
      </c>
      <c r="R450" s="65">
        <v>200000</v>
      </c>
      <c r="S450" s="65">
        <v>80582</v>
      </c>
      <c r="T450" s="65"/>
      <c r="U450" s="65"/>
      <c r="V450" s="65"/>
      <c r="W450" s="67">
        <f t="shared" si="12"/>
        <v>1105582</v>
      </c>
      <c r="X450" s="36"/>
    </row>
    <row r="451" spans="1:24" x14ac:dyDescent="0.2">
      <c r="A451" s="76"/>
      <c r="B451" s="130">
        <v>5</v>
      </c>
      <c r="C451" s="105" t="s">
        <v>2879</v>
      </c>
      <c r="D451" s="105" t="s">
        <v>2879</v>
      </c>
      <c r="E451" s="58" t="s">
        <v>2863</v>
      </c>
      <c r="F451" s="127" t="s">
        <v>2891</v>
      </c>
      <c r="G451" s="127" t="s">
        <v>2891</v>
      </c>
      <c r="H451" s="58" t="s">
        <v>2863</v>
      </c>
      <c r="I451" s="104" t="s">
        <v>2873</v>
      </c>
      <c r="J451" s="68" t="s">
        <v>137</v>
      </c>
      <c r="K451" s="65">
        <v>30000</v>
      </c>
      <c r="L451" s="65">
        <v>100000</v>
      </c>
      <c r="M451" s="65">
        <v>150000</v>
      </c>
      <c r="N451" s="65">
        <v>150000</v>
      </c>
      <c r="O451" s="65">
        <v>150000</v>
      </c>
      <c r="P451" s="65">
        <v>150000</v>
      </c>
      <c r="Q451" s="65">
        <v>150000</v>
      </c>
      <c r="R451" s="65">
        <v>150000</v>
      </c>
      <c r="S451" s="65">
        <v>200000</v>
      </c>
      <c r="T451" s="65">
        <v>300000</v>
      </c>
      <c r="U451" s="65">
        <v>300000</v>
      </c>
      <c r="V451" s="65">
        <v>1715</v>
      </c>
      <c r="W451" s="67">
        <f t="shared" ref="W451:W462" si="13">SUM(K451:V451)</f>
        <v>1831715</v>
      </c>
      <c r="X451" s="36"/>
    </row>
    <row r="452" spans="1:24" x14ac:dyDescent="0.2">
      <c r="A452" s="76"/>
      <c r="B452" s="130">
        <v>6</v>
      </c>
      <c r="C452" s="105" t="s">
        <v>2880</v>
      </c>
      <c r="D452" s="105" t="s">
        <v>2880</v>
      </c>
      <c r="E452" s="58" t="s">
        <v>2864</v>
      </c>
      <c r="F452" s="127" t="s">
        <v>2892</v>
      </c>
      <c r="G452" s="127" t="s">
        <v>2892</v>
      </c>
      <c r="H452" s="58" t="s">
        <v>2864</v>
      </c>
      <c r="I452" s="104" t="s">
        <v>2872</v>
      </c>
      <c r="J452" s="68" t="s">
        <v>137</v>
      </c>
      <c r="K452" s="65">
        <v>25000</v>
      </c>
      <c r="L452" s="65">
        <v>30000</v>
      </c>
      <c r="M452" s="65">
        <v>100000</v>
      </c>
      <c r="N452" s="65">
        <v>100000</v>
      </c>
      <c r="O452" s="65">
        <v>200000</v>
      </c>
      <c r="P452" s="65">
        <v>200000</v>
      </c>
      <c r="Q452" s="65">
        <v>300000</v>
      </c>
      <c r="R452" s="65">
        <v>45617</v>
      </c>
      <c r="S452" s="65"/>
      <c r="T452" s="65"/>
      <c r="U452" s="65"/>
      <c r="V452" s="65"/>
      <c r="W452" s="67">
        <f t="shared" si="13"/>
        <v>1000617</v>
      </c>
      <c r="X452" s="36"/>
    </row>
    <row r="453" spans="1:24" x14ac:dyDescent="0.2">
      <c r="A453" s="76"/>
      <c r="B453" s="130">
        <v>7</v>
      </c>
      <c r="C453" s="105" t="s">
        <v>2881</v>
      </c>
      <c r="D453" s="105" t="s">
        <v>2881</v>
      </c>
      <c r="E453" s="58" t="s">
        <v>2865</v>
      </c>
      <c r="F453" s="127" t="s">
        <v>2893</v>
      </c>
      <c r="G453" s="127" t="s">
        <v>2893</v>
      </c>
      <c r="H453" s="58" t="s">
        <v>2865</v>
      </c>
      <c r="I453" s="104" t="s">
        <v>2873</v>
      </c>
      <c r="J453" s="68" t="s">
        <v>137</v>
      </c>
      <c r="K453" s="65">
        <v>50000</v>
      </c>
      <c r="L453" s="65">
        <v>50000</v>
      </c>
      <c r="M453" s="65">
        <v>50000</v>
      </c>
      <c r="N453" s="65">
        <v>50000</v>
      </c>
      <c r="O453" s="65">
        <v>50000</v>
      </c>
      <c r="P453" s="65">
        <v>200000</v>
      </c>
      <c r="Q453" s="65">
        <v>100000</v>
      </c>
      <c r="R453" s="65">
        <v>350000</v>
      </c>
      <c r="S453" s="65">
        <v>250000</v>
      </c>
      <c r="T453" s="65">
        <v>200000</v>
      </c>
      <c r="U453" s="65">
        <v>134546</v>
      </c>
      <c r="V453" s="65"/>
      <c r="W453" s="67">
        <f t="shared" si="13"/>
        <v>1484546</v>
      </c>
      <c r="X453" s="36"/>
    </row>
    <row r="454" spans="1:24" x14ac:dyDescent="0.2">
      <c r="A454" s="76"/>
      <c r="B454" s="130">
        <v>8</v>
      </c>
      <c r="C454" s="105" t="s">
        <v>2882</v>
      </c>
      <c r="D454" s="105" t="s">
        <v>2882</v>
      </c>
      <c r="E454" s="58" t="s">
        <v>2866</v>
      </c>
      <c r="F454" s="127" t="s">
        <v>2894</v>
      </c>
      <c r="G454" s="127" t="s">
        <v>2894</v>
      </c>
      <c r="H454" s="58" t="s">
        <v>2866</v>
      </c>
      <c r="I454" s="104" t="s">
        <v>2874</v>
      </c>
      <c r="J454" s="68" t="s">
        <v>137</v>
      </c>
      <c r="K454" s="65">
        <v>90000</v>
      </c>
      <c r="L454" s="65">
        <v>30000</v>
      </c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7">
        <f t="shared" si="13"/>
        <v>120000</v>
      </c>
      <c r="X454" s="36"/>
    </row>
    <row r="455" spans="1:24" x14ac:dyDescent="0.2">
      <c r="A455" s="76"/>
      <c r="B455" s="130">
        <v>9</v>
      </c>
      <c r="C455" s="105" t="s">
        <v>2883</v>
      </c>
      <c r="D455" s="105" t="s">
        <v>2883</v>
      </c>
      <c r="E455" s="58" t="s">
        <v>2867</v>
      </c>
      <c r="F455" s="127" t="s">
        <v>2895</v>
      </c>
      <c r="G455" s="127" t="s">
        <v>2895</v>
      </c>
      <c r="H455" s="58" t="s">
        <v>2867</v>
      </c>
      <c r="I455" s="104" t="s">
        <v>2873</v>
      </c>
      <c r="J455" s="68" t="s">
        <v>137</v>
      </c>
      <c r="K455" s="65">
        <v>200000</v>
      </c>
      <c r="L455" s="65">
        <v>200000</v>
      </c>
      <c r="M455" s="65">
        <v>200000</v>
      </c>
      <c r="N455" s="65">
        <v>200000</v>
      </c>
      <c r="O455" s="65">
        <v>200000</v>
      </c>
      <c r="P455" s="65">
        <v>200000</v>
      </c>
      <c r="Q455" s="65">
        <v>300000</v>
      </c>
      <c r="R455" s="65">
        <v>350000</v>
      </c>
      <c r="S455" s="65">
        <v>250000</v>
      </c>
      <c r="T455" s="65">
        <v>80000</v>
      </c>
      <c r="U455" s="65">
        <v>33199</v>
      </c>
      <c r="V455" s="65"/>
      <c r="W455" s="67">
        <f t="shared" si="13"/>
        <v>2213199</v>
      </c>
      <c r="X455" s="36"/>
    </row>
    <row r="456" spans="1:24" x14ac:dyDescent="0.2">
      <c r="A456" s="76"/>
      <c r="B456" s="130">
        <v>10</v>
      </c>
      <c r="C456" s="105" t="s">
        <v>2884</v>
      </c>
      <c r="D456" s="105" t="s">
        <v>2884</v>
      </c>
      <c r="E456" s="58" t="s">
        <v>2868</v>
      </c>
      <c r="F456" s="127" t="s">
        <v>2896</v>
      </c>
      <c r="G456" s="127" t="s">
        <v>2896</v>
      </c>
      <c r="H456" s="58" t="s">
        <v>2868</v>
      </c>
      <c r="I456" s="104" t="s">
        <v>2871</v>
      </c>
      <c r="J456" s="68" t="s">
        <v>137</v>
      </c>
      <c r="K456" s="65">
        <v>200000</v>
      </c>
      <c r="L456" s="65">
        <v>200000</v>
      </c>
      <c r="M456" s="65">
        <v>200000</v>
      </c>
      <c r="N456" s="65">
        <v>200000</v>
      </c>
      <c r="O456" s="65">
        <v>200000</v>
      </c>
      <c r="P456" s="65">
        <v>250000</v>
      </c>
      <c r="Q456" s="65">
        <v>53706</v>
      </c>
      <c r="R456" s="65"/>
      <c r="S456" s="65"/>
      <c r="T456" s="65"/>
      <c r="U456" s="65"/>
      <c r="V456" s="65"/>
      <c r="W456" s="67">
        <f t="shared" si="13"/>
        <v>1303706</v>
      </c>
      <c r="X456" s="36"/>
    </row>
    <row r="457" spans="1:24" x14ac:dyDescent="0.2">
      <c r="A457" s="76"/>
      <c r="B457" s="130">
        <v>11</v>
      </c>
      <c r="C457" s="105" t="s">
        <v>2885</v>
      </c>
      <c r="D457" s="105" t="s">
        <v>2885</v>
      </c>
      <c r="E457" s="58" t="s">
        <v>2899</v>
      </c>
      <c r="F457" s="127" t="s">
        <v>2897</v>
      </c>
      <c r="G457" s="127" t="s">
        <v>2897</v>
      </c>
      <c r="H457" s="58" t="s">
        <v>2899</v>
      </c>
      <c r="I457" s="104" t="s">
        <v>2873</v>
      </c>
      <c r="J457" s="68" t="s">
        <v>137</v>
      </c>
      <c r="K457" s="65">
        <v>20000</v>
      </c>
      <c r="L457" s="65">
        <v>20000</v>
      </c>
      <c r="M457" s="65">
        <v>10000</v>
      </c>
      <c r="N457" s="65"/>
      <c r="O457" s="65"/>
      <c r="P457" s="65"/>
      <c r="Q457" s="65">
        <v>50000</v>
      </c>
      <c r="R457" s="65">
        <v>200000</v>
      </c>
      <c r="S457" s="65">
        <v>200000</v>
      </c>
      <c r="T457" s="65">
        <v>200000</v>
      </c>
      <c r="U457" s="65">
        <v>300000</v>
      </c>
      <c r="V457" s="65">
        <v>150070</v>
      </c>
      <c r="W457" s="67">
        <f t="shared" si="13"/>
        <v>1150070</v>
      </c>
      <c r="X457" s="36"/>
    </row>
    <row r="458" spans="1:24" x14ac:dyDescent="0.2">
      <c r="A458" s="76"/>
      <c r="B458" s="130">
        <v>12</v>
      </c>
      <c r="C458" s="105" t="s">
        <v>2886</v>
      </c>
      <c r="D458" s="105" t="s">
        <v>2886</v>
      </c>
      <c r="E458" s="58" t="s">
        <v>2900</v>
      </c>
      <c r="F458" s="127" t="s">
        <v>2898</v>
      </c>
      <c r="G458" s="127" t="s">
        <v>2898</v>
      </c>
      <c r="H458" s="58" t="s">
        <v>2900</v>
      </c>
      <c r="I458" s="104" t="s">
        <v>2873</v>
      </c>
      <c r="J458" s="68" t="s">
        <v>137</v>
      </c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>
        <v>49314</v>
      </c>
      <c r="W458" s="67">
        <f t="shared" si="13"/>
        <v>49314</v>
      </c>
      <c r="X458" s="36"/>
    </row>
    <row r="459" spans="1:24" x14ac:dyDescent="0.2">
      <c r="A459" s="76"/>
      <c r="B459" s="130">
        <v>13</v>
      </c>
      <c r="C459" s="105" t="s">
        <v>2917</v>
      </c>
      <c r="D459" s="105" t="s">
        <v>2917</v>
      </c>
      <c r="E459" s="58" t="s">
        <v>2901</v>
      </c>
      <c r="F459" s="127" t="s">
        <v>2935</v>
      </c>
      <c r="G459" s="127" t="s">
        <v>2935</v>
      </c>
      <c r="H459" s="58" t="s">
        <v>2901</v>
      </c>
      <c r="I459" s="104" t="s">
        <v>2873</v>
      </c>
      <c r="J459" s="68" t="s">
        <v>137</v>
      </c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>
        <v>53082</v>
      </c>
      <c r="W459" s="67">
        <f t="shared" si="13"/>
        <v>53082</v>
      </c>
      <c r="X459" s="36"/>
    </row>
    <row r="460" spans="1:24" x14ac:dyDescent="0.2">
      <c r="A460" s="76"/>
      <c r="B460" s="130">
        <v>14</v>
      </c>
      <c r="C460" s="105" t="s">
        <v>2918</v>
      </c>
      <c r="D460" s="105" t="s">
        <v>2918</v>
      </c>
      <c r="E460" s="58" t="s">
        <v>2902</v>
      </c>
      <c r="F460" s="127" t="s">
        <v>2936</v>
      </c>
      <c r="G460" s="127" t="s">
        <v>2936</v>
      </c>
      <c r="H460" s="58" t="s">
        <v>2902</v>
      </c>
      <c r="I460" s="104" t="s">
        <v>2873</v>
      </c>
      <c r="J460" s="68" t="s">
        <v>137</v>
      </c>
      <c r="K460" s="65">
        <v>50000</v>
      </c>
      <c r="L460" s="65">
        <v>20000</v>
      </c>
      <c r="M460" s="65"/>
      <c r="N460" s="65"/>
      <c r="O460" s="65"/>
      <c r="P460" s="65"/>
      <c r="Q460" s="65"/>
      <c r="R460" s="65">
        <v>50000</v>
      </c>
      <c r="S460" s="65">
        <v>150000</v>
      </c>
      <c r="T460" s="65">
        <v>250000</v>
      </c>
      <c r="U460" s="65">
        <v>300000</v>
      </c>
      <c r="V460" s="65">
        <v>148360</v>
      </c>
      <c r="W460" s="67">
        <f t="shared" si="13"/>
        <v>968360</v>
      </c>
      <c r="X460" s="36"/>
    </row>
    <row r="461" spans="1:24" x14ac:dyDescent="0.2">
      <c r="A461" s="76"/>
      <c r="B461" s="130">
        <v>15</v>
      </c>
      <c r="C461" s="105" t="s">
        <v>2919</v>
      </c>
      <c r="D461" s="105" t="s">
        <v>2919</v>
      </c>
      <c r="E461" s="58" t="s">
        <v>2903</v>
      </c>
      <c r="F461" s="127" t="s">
        <v>2937</v>
      </c>
      <c r="G461" s="127" t="s">
        <v>2937</v>
      </c>
      <c r="H461" s="58" t="s">
        <v>2903</v>
      </c>
      <c r="I461" s="104" t="s">
        <v>2873</v>
      </c>
      <c r="J461" s="68" t="s">
        <v>137</v>
      </c>
      <c r="K461" s="65">
        <v>50000</v>
      </c>
      <c r="L461" s="65"/>
      <c r="M461" s="65"/>
      <c r="N461" s="65"/>
      <c r="O461" s="65"/>
      <c r="P461" s="65"/>
      <c r="Q461" s="65">
        <v>50000</v>
      </c>
      <c r="R461" s="65">
        <v>200000</v>
      </c>
      <c r="S461" s="65">
        <v>200000</v>
      </c>
      <c r="T461" s="65">
        <v>250000</v>
      </c>
      <c r="U461" s="65">
        <v>300000</v>
      </c>
      <c r="V461" s="65">
        <v>142739</v>
      </c>
      <c r="W461" s="67">
        <f t="shared" si="13"/>
        <v>1192739</v>
      </c>
      <c r="X461" s="36"/>
    </row>
    <row r="462" spans="1:24" x14ac:dyDescent="0.2">
      <c r="A462" s="76"/>
      <c r="B462" s="130">
        <v>16</v>
      </c>
      <c r="C462" s="105" t="s">
        <v>2920</v>
      </c>
      <c r="D462" s="105" t="s">
        <v>2920</v>
      </c>
      <c r="E462" s="58" t="s">
        <v>2904</v>
      </c>
      <c r="F462" s="127" t="s">
        <v>2938</v>
      </c>
      <c r="G462" s="127" t="s">
        <v>2938</v>
      </c>
      <c r="H462" s="58" t="s">
        <v>2904</v>
      </c>
      <c r="I462" s="104" t="s">
        <v>2873</v>
      </c>
      <c r="J462" s="68" t="s">
        <v>137</v>
      </c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>
        <v>45745</v>
      </c>
      <c r="W462" s="67">
        <f t="shared" si="13"/>
        <v>45745</v>
      </c>
      <c r="X462" s="36"/>
    </row>
    <row r="463" spans="1:24" x14ac:dyDescent="0.2">
      <c r="A463" s="76"/>
      <c r="B463" s="130">
        <v>17</v>
      </c>
      <c r="C463" s="105" t="s">
        <v>2921</v>
      </c>
      <c r="D463" s="105" t="s">
        <v>2921</v>
      </c>
      <c r="E463" s="58" t="s">
        <v>2905</v>
      </c>
      <c r="F463" s="127" t="s">
        <v>2939</v>
      </c>
      <c r="G463" s="127" t="s">
        <v>2939</v>
      </c>
      <c r="H463" s="58" t="s">
        <v>2905</v>
      </c>
      <c r="I463" s="104" t="s">
        <v>2871</v>
      </c>
      <c r="J463" s="68" t="s">
        <v>137</v>
      </c>
      <c r="K463" s="65">
        <v>50000</v>
      </c>
      <c r="L463" s="65">
        <v>200000</v>
      </c>
      <c r="M463" s="65">
        <v>200000</v>
      </c>
      <c r="N463" s="65">
        <v>200000</v>
      </c>
      <c r="O463" s="65">
        <v>150000</v>
      </c>
      <c r="P463" s="65">
        <v>100000</v>
      </c>
      <c r="Q463" s="65">
        <v>61008</v>
      </c>
      <c r="R463" s="65"/>
      <c r="S463" s="65"/>
      <c r="T463" s="65"/>
      <c r="U463" s="65"/>
      <c r="V463" s="65"/>
      <c r="W463" s="67">
        <f t="shared" si="12"/>
        <v>961008</v>
      </c>
      <c r="X463" s="36"/>
    </row>
    <row r="464" spans="1:24" x14ac:dyDescent="0.2">
      <c r="A464" s="76"/>
      <c r="B464" s="130">
        <v>18</v>
      </c>
      <c r="C464" s="105" t="s">
        <v>2922</v>
      </c>
      <c r="D464" s="105" t="s">
        <v>2922</v>
      </c>
      <c r="E464" s="58" t="s">
        <v>2906</v>
      </c>
      <c r="F464" s="127" t="s">
        <v>2940</v>
      </c>
      <c r="G464" s="127" t="s">
        <v>2940</v>
      </c>
      <c r="H464" s="58" t="s">
        <v>2906</v>
      </c>
      <c r="I464" s="104" t="s">
        <v>2873</v>
      </c>
      <c r="J464" s="68" t="s">
        <v>137</v>
      </c>
      <c r="K464" s="65">
        <v>50000</v>
      </c>
      <c r="L464" s="65"/>
      <c r="M464" s="65"/>
      <c r="N464" s="65"/>
      <c r="O464" s="65"/>
      <c r="P464" s="65"/>
      <c r="Q464" s="65">
        <v>100000</v>
      </c>
      <c r="R464" s="65">
        <v>200000</v>
      </c>
      <c r="S464" s="65">
        <v>200000</v>
      </c>
      <c r="T464" s="65">
        <v>300000</v>
      </c>
      <c r="U464" s="65">
        <v>350000</v>
      </c>
      <c r="V464" s="65">
        <v>167614</v>
      </c>
      <c r="W464" s="67">
        <f t="shared" si="12"/>
        <v>1367614</v>
      </c>
      <c r="X464" s="36"/>
    </row>
    <row r="465" spans="1:25" x14ac:dyDescent="0.2">
      <c r="A465" s="76"/>
      <c r="B465" s="130">
        <v>19</v>
      </c>
      <c r="C465" s="105" t="s">
        <v>2923</v>
      </c>
      <c r="D465" s="105" t="s">
        <v>2923</v>
      </c>
      <c r="E465" s="58" t="s">
        <v>2869</v>
      </c>
      <c r="F465" s="127" t="s">
        <v>2941</v>
      </c>
      <c r="G465" s="127" t="s">
        <v>2941</v>
      </c>
      <c r="H465" s="58" t="s">
        <v>2869</v>
      </c>
      <c r="I465" s="104" t="s">
        <v>2872</v>
      </c>
      <c r="J465" s="68" t="s">
        <v>137</v>
      </c>
      <c r="K465" s="65">
        <v>200000</v>
      </c>
      <c r="L465" s="65">
        <v>250000</v>
      </c>
      <c r="M465" s="65">
        <v>250000</v>
      </c>
      <c r="N465" s="65">
        <v>250000</v>
      </c>
      <c r="O465" s="65">
        <v>250000</v>
      </c>
      <c r="P465" s="65">
        <v>250000</v>
      </c>
      <c r="Q465" s="65">
        <v>250000</v>
      </c>
      <c r="R465" s="65">
        <v>250000</v>
      </c>
      <c r="S465" s="65">
        <v>268365</v>
      </c>
      <c r="T465" s="65"/>
      <c r="U465" s="65"/>
      <c r="V465" s="65"/>
      <c r="W465" s="67">
        <f t="shared" si="12"/>
        <v>2218365</v>
      </c>
      <c r="X465" s="36"/>
    </row>
    <row r="466" spans="1:25" x14ac:dyDescent="0.2">
      <c r="A466" s="76"/>
      <c r="B466" s="130">
        <v>20</v>
      </c>
      <c r="C466" s="105" t="s">
        <v>2924</v>
      </c>
      <c r="D466" s="105" t="s">
        <v>2924</v>
      </c>
      <c r="E466" s="58" t="s">
        <v>2907</v>
      </c>
      <c r="F466" s="127" t="s">
        <v>2942</v>
      </c>
      <c r="G466" s="127" t="s">
        <v>2942</v>
      </c>
      <c r="H466" s="58" t="s">
        <v>2907</v>
      </c>
      <c r="I466" s="104" t="s">
        <v>2873</v>
      </c>
      <c r="J466" s="68" t="s">
        <v>137</v>
      </c>
      <c r="K466" s="65">
        <v>30000</v>
      </c>
      <c r="L466" s="65">
        <v>20000</v>
      </c>
      <c r="M466" s="65"/>
      <c r="N466" s="65"/>
      <c r="O466" s="65"/>
      <c r="P466" s="65"/>
      <c r="Q466" s="65"/>
      <c r="R466" s="65">
        <v>50000</v>
      </c>
      <c r="S466" s="65">
        <v>60000</v>
      </c>
      <c r="T466" s="65">
        <v>350000</v>
      </c>
      <c r="U466" s="65">
        <v>350000</v>
      </c>
      <c r="V466" s="65">
        <v>157582</v>
      </c>
      <c r="W466" s="67">
        <f t="shared" si="12"/>
        <v>1017582</v>
      </c>
      <c r="X466" s="36"/>
    </row>
    <row r="467" spans="1:25" x14ac:dyDescent="0.2">
      <c r="A467" s="76"/>
      <c r="B467" s="130">
        <v>21</v>
      </c>
      <c r="C467" s="105" t="s">
        <v>2925</v>
      </c>
      <c r="D467" s="105" t="s">
        <v>2925</v>
      </c>
      <c r="E467" s="58" t="s">
        <v>2908</v>
      </c>
      <c r="F467" s="127" t="s">
        <v>2943</v>
      </c>
      <c r="G467" s="127" t="s">
        <v>2943</v>
      </c>
      <c r="H467" s="58" t="s">
        <v>2908</v>
      </c>
      <c r="I467" s="104" t="s">
        <v>2873</v>
      </c>
      <c r="J467" s="68" t="s">
        <v>137</v>
      </c>
      <c r="K467" s="65">
        <v>30000</v>
      </c>
      <c r="L467" s="65">
        <v>20000</v>
      </c>
      <c r="M467" s="65"/>
      <c r="N467" s="65"/>
      <c r="O467" s="65"/>
      <c r="P467" s="65"/>
      <c r="Q467" s="65">
        <v>100000</v>
      </c>
      <c r="R467" s="65">
        <v>100000</v>
      </c>
      <c r="S467" s="65">
        <v>100000</v>
      </c>
      <c r="T467" s="65">
        <v>200000</v>
      </c>
      <c r="U467" s="65">
        <v>200000</v>
      </c>
      <c r="V467" s="65">
        <v>210134</v>
      </c>
      <c r="W467" s="67">
        <f t="shared" si="12"/>
        <v>960134</v>
      </c>
      <c r="X467" s="36"/>
    </row>
    <row r="468" spans="1:25" x14ac:dyDescent="0.2">
      <c r="A468" s="76"/>
      <c r="B468" s="130">
        <v>22</v>
      </c>
      <c r="C468" s="105" t="s">
        <v>2926</v>
      </c>
      <c r="D468" s="105" t="s">
        <v>2926</v>
      </c>
      <c r="E468" s="58" t="s">
        <v>2909</v>
      </c>
      <c r="F468" s="127" t="s">
        <v>2944</v>
      </c>
      <c r="G468" s="127" t="s">
        <v>2944</v>
      </c>
      <c r="H468" s="58" t="s">
        <v>2909</v>
      </c>
      <c r="I468" s="104" t="s">
        <v>2871</v>
      </c>
      <c r="J468" s="68" t="s">
        <v>137</v>
      </c>
      <c r="K468" s="65">
        <v>30000</v>
      </c>
      <c r="L468" s="65">
        <v>20000</v>
      </c>
      <c r="M468" s="65">
        <v>250000</v>
      </c>
      <c r="N468" s="65">
        <v>300000</v>
      </c>
      <c r="O468" s="65">
        <v>300000</v>
      </c>
      <c r="P468" s="65">
        <v>300000</v>
      </c>
      <c r="Q468" s="65">
        <v>14078</v>
      </c>
      <c r="R468" s="65"/>
      <c r="S468" s="65"/>
      <c r="T468" s="65"/>
      <c r="U468" s="65"/>
      <c r="V468" s="65"/>
      <c r="W468" s="67">
        <f t="shared" si="12"/>
        <v>1214078</v>
      </c>
      <c r="X468" s="36"/>
    </row>
    <row r="469" spans="1:25" x14ac:dyDescent="0.2">
      <c r="A469" s="76"/>
      <c r="B469" s="130">
        <v>23</v>
      </c>
      <c r="C469" s="105" t="s">
        <v>2927</v>
      </c>
      <c r="D469" s="105" t="s">
        <v>2927</v>
      </c>
      <c r="E469" s="58" t="s">
        <v>2910</v>
      </c>
      <c r="F469" s="127" t="s">
        <v>2945</v>
      </c>
      <c r="G469" s="127" t="s">
        <v>2945</v>
      </c>
      <c r="H469" s="58" t="s">
        <v>2910</v>
      </c>
      <c r="I469" s="104" t="s">
        <v>2873</v>
      </c>
      <c r="J469" s="68" t="s">
        <v>137</v>
      </c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>
        <v>30000</v>
      </c>
      <c r="V469" s="65">
        <v>90000</v>
      </c>
      <c r="W469" s="67">
        <f t="shared" si="12"/>
        <v>120000</v>
      </c>
      <c r="X469" s="36"/>
    </row>
    <row r="470" spans="1:25" x14ac:dyDescent="0.2">
      <c r="A470" s="76"/>
      <c r="B470" s="130">
        <v>24</v>
      </c>
      <c r="C470" s="105" t="s">
        <v>2928</v>
      </c>
      <c r="D470" s="105" t="s">
        <v>2928</v>
      </c>
      <c r="E470" s="58" t="s">
        <v>2911</v>
      </c>
      <c r="F470" s="127" t="s">
        <v>2946</v>
      </c>
      <c r="G470" s="127" t="s">
        <v>2946</v>
      </c>
      <c r="H470" s="58" t="s">
        <v>2911</v>
      </c>
      <c r="I470" s="104" t="s">
        <v>2873</v>
      </c>
      <c r="J470" s="68" t="s">
        <v>137</v>
      </c>
      <c r="K470" s="65">
        <v>50000</v>
      </c>
      <c r="L470" s="65">
        <v>50000</v>
      </c>
      <c r="M470" s="65">
        <v>100000</v>
      </c>
      <c r="N470" s="65">
        <v>200000</v>
      </c>
      <c r="O470" s="65">
        <v>200000</v>
      </c>
      <c r="P470" s="65">
        <v>200000</v>
      </c>
      <c r="Q470" s="65">
        <v>200000</v>
      </c>
      <c r="R470" s="65">
        <v>200000</v>
      </c>
      <c r="S470" s="65">
        <v>200000</v>
      </c>
      <c r="T470" s="65">
        <v>100000</v>
      </c>
      <c r="U470" s="65">
        <v>47352</v>
      </c>
      <c r="V470" s="65"/>
      <c r="W470" s="67">
        <f t="shared" si="12"/>
        <v>1547352</v>
      </c>
      <c r="X470" s="36"/>
    </row>
    <row r="471" spans="1:25" x14ac:dyDescent="0.2">
      <c r="A471" s="76"/>
      <c r="B471" s="130">
        <v>25</v>
      </c>
      <c r="C471" s="105" t="s">
        <v>2929</v>
      </c>
      <c r="D471" s="105" t="s">
        <v>2929</v>
      </c>
      <c r="E471" s="58" t="s">
        <v>2912</v>
      </c>
      <c r="F471" s="127" t="s">
        <v>2947</v>
      </c>
      <c r="G471" s="127" t="s">
        <v>2947</v>
      </c>
      <c r="H471" s="58" t="s">
        <v>2912</v>
      </c>
      <c r="I471" s="104" t="s">
        <v>2872</v>
      </c>
      <c r="J471" s="68" t="s">
        <v>137</v>
      </c>
      <c r="K471" s="65">
        <v>30000</v>
      </c>
      <c r="L471" s="65">
        <v>120000</v>
      </c>
      <c r="M471" s="65">
        <v>120000</v>
      </c>
      <c r="N471" s="65">
        <v>150000</v>
      </c>
      <c r="O471" s="65">
        <v>150000</v>
      </c>
      <c r="P471" s="65">
        <v>150000</v>
      </c>
      <c r="Q471" s="65">
        <v>150000</v>
      </c>
      <c r="R471" s="65">
        <v>150000</v>
      </c>
      <c r="S471" s="65">
        <v>63243</v>
      </c>
      <c r="T471" s="65"/>
      <c r="U471" s="65"/>
      <c r="V471" s="65"/>
      <c r="W471" s="67">
        <f t="shared" si="12"/>
        <v>1083243</v>
      </c>
      <c r="X471" s="36"/>
    </row>
    <row r="472" spans="1:25" x14ac:dyDescent="0.2">
      <c r="A472" s="76"/>
      <c r="B472" s="130">
        <v>26</v>
      </c>
      <c r="C472" s="105" t="s">
        <v>2930</v>
      </c>
      <c r="D472" s="105" t="s">
        <v>2930</v>
      </c>
      <c r="E472" s="58" t="s">
        <v>2913</v>
      </c>
      <c r="F472" s="127" t="s">
        <v>2948</v>
      </c>
      <c r="G472" s="127" t="s">
        <v>2948</v>
      </c>
      <c r="H472" s="58" t="s">
        <v>2913</v>
      </c>
      <c r="I472" s="104" t="s">
        <v>2873</v>
      </c>
      <c r="J472" s="68" t="s">
        <v>137</v>
      </c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>
        <v>8847</v>
      </c>
      <c r="W472" s="67">
        <f t="shared" si="12"/>
        <v>8847</v>
      </c>
      <c r="X472" s="36"/>
    </row>
    <row r="473" spans="1:25" x14ac:dyDescent="0.2">
      <c r="A473" s="76"/>
      <c r="B473" s="130">
        <v>27</v>
      </c>
      <c r="C473" s="105" t="s">
        <v>2931</v>
      </c>
      <c r="D473" s="105" t="s">
        <v>2931</v>
      </c>
      <c r="E473" s="58" t="s">
        <v>2914</v>
      </c>
      <c r="F473" s="127" t="s">
        <v>2949</v>
      </c>
      <c r="G473" s="127" t="s">
        <v>2949</v>
      </c>
      <c r="H473" s="58" t="s">
        <v>2914</v>
      </c>
      <c r="I473" s="104" t="s">
        <v>2873</v>
      </c>
      <c r="J473" s="68" t="s">
        <v>137</v>
      </c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>
        <v>79623</v>
      </c>
      <c r="W473" s="67">
        <f t="shared" si="12"/>
        <v>79623</v>
      </c>
      <c r="X473" s="36"/>
    </row>
    <row r="474" spans="1:25" x14ac:dyDescent="0.2">
      <c r="A474" s="76"/>
      <c r="B474" s="130">
        <v>28</v>
      </c>
      <c r="C474" s="105" t="s">
        <v>2932</v>
      </c>
      <c r="D474" s="105" t="s">
        <v>2932</v>
      </c>
      <c r="E474" s="58" t="s">
        <v>2870</v>
      </c>
      <c r="F474" s="127" t="s">
        <v>2950</v>
      </c>
      <c r="G474" s="127" t="s">
        <v>2950</v>
      </c>
      <c r="H474" s="58" t="s">
        <v>2870</v>
      </c>
      <c r="I474" s="104" t="s">
        <v>2873</v>
      </c>
      <c r="J474" s="68" t="s">
        <v>137</v>
      </c>
      <c r="K474" s="65">
        <v>150000</v>
      </c>
      <c r="L474" s="65">
        <v>200000</v>
      </c>
      <c r="M474" s="65">
        <v>200000</v>
      </c>
      <c r="N474" s="65">
        <v>250000</v>
      </c>
      <c r="O474" s="65">
        <v>250000</v>
      </c>
      <c r="P474" s="65">
        <v>250000</v>
      </c>
      <c r="Q474" s="65">
        <v>250000</v>
      </c>
      <c r="R474" s="65">
        <v>250000</v>
      </c>
      <c r="S474" s="65">
        <v>250000</v>
      </c>
      <c r="T474" s="65">
        <v>202832</v>
      </c>
      <c r="U474" s="65"/>
      <c r="V474" s="65"/>
      <c r="W474" s="67">
        <f t="shared" si="12"/>
        <v>2252832</v>
      </c>
      <c r="X474" s="36"/>
    </row>
    <row r="475" spans="1:25" x14ac:dyDescent="0.2">
      <c r="A475" s="76"/>
      <c r="B475" s="130">
        <v>29</v>
      </c>
      <c r="C475" s="105" t="s">
        <v>2933</v>
      </c>
      <c r="D475" s="105" t="s">
        <v>2933</v>
      </c>
      <c r="E475" s="58" t="s">
        <v>2915</v>
      </c>
      <c r="F475" s="127" t="s">
        <v>2951</v>
      </c>
      <c r="G475" s="127" t="s">
        <v>2951</v>
      </c>
      <c r="H475" s="58" t="s">
        <v>2915</v>
      </c>
      <c r="I475" s="104" t="s">
        <v>2873</v>
      </c>
      <c r="J475" s="68" t="s">
        <v>137</v>
      </c>
      <c r="K475" s="65"/>
      <c r="L475" s="65"/>
      <c r="M475" s="65"/>
      <c r="N475" s="65">
        <v>50000</v>
      </c>
      <c r="O475" s="65">
        <v>50000</v>
      </c>
      <c r="P475" s="65">
        <v>50000</v>
      </c>
      <c r="Q475" s="65">
        <v>50000</v>
      </c>
      <c r="R475" s="65">
        <v>50000</v>
      </c>
      <c r="S475" s="65">
        <v>300000</v>
      </c>
      <c r="T475" s="65">
        <v>300000</v>
      </c>
      <c r="U475" s="65">
        <v>300000</v>
      </c>
      <c r="V475" s="65">
        <v>46012</v>
      </c>
      <c r="W475" s="67">
        <f t="shared" si="12"/>
        <v>1196012</v>
      </c>
      <c r="X475" s="36"/>
    </row>
    <row r="476" spans="1:25" x14ac:dyDescent="0.2">
      <c r="A476" s="76"/>
      <c r="B476" s="130">
        <v>30</v>
      </c>
      <c r="C476" s="105" t="s">
        <v>2934</v>
      </c>
      <c r="D476" s="105" t="s">
        <v>2934</v>
      </c>
      <c r="E476" s="58" t="s">
        <v>2916</v>
      </c>
      <c r="F476" s="127" t="s">
        <v>2952</v>
      </c>
      <c r="G476" s="127" t="s">
        <v>2952</v>
      </c>
      <c r="H476" s="58" t="s">
        <v>2916</v>
      </c>
      <c r="I476" s="104" t="s">
        <v>2873</v>
      </c>
      <c r="J476" s="68" t="s">
        <v>137</v>
      </c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>
        <v>79623</v>
      </c>
      <c r="W476" s="67">
        <f t="shared" si="12"/>
        <v>79623</v>
      </c>
      <c r="X476" s="36"/>
    </row>
    <row r="477" spans="1:25" x14ac:dyDescent="0.2">
      <c r="A477" s="76"/>
      <c r="B477" s="130">
        <v>31</v>
      </c>
      <c r="C477" s="105" t="s">
        <v>2563</v>
      </c>
      <c r="D477" s="105" t="s">
        <v>2563</v>
      </c>
      <c r="E477" s="58" t="s">
        <v>2958</v>
      </c>
      <c r="F477" s="105" t="s">
        <v>2563</v>
      </c>
      <c r="G477" s="105" t="s">
        <v>2563</v>
      </c>
      <c r="H477" s="58" t="s">
        <v>2958</v>
      </c>
      <c r="I477" s="273" t="s">
        <v>2979</v>
      </c>
      <c r="J477" s="275" t="s">
        <v>2953</v>
      </c>
      <c r="K477" s="65"/>
      <c r="L477" s="65"/>
      <c r="M477" s="65"/>
      <c r="N477" s="65"/>
      <c r="O477" s="65"/>
      <c r="P477" s="65"/>
      <c r="Q477" s="65"/>
      <c r="R477" s="65"/>
      <c r="S477" s="65">
        <v>500000</v>
      </c>
      <c r="T477" s="65"/>
      <c r="U477" s="65"/>
      <c r="V477" s="65"/>
      <c r="W477" s="67">
        <f t="shared" si="12"/>
        <v>500000</v>
      </c>
      <c r="X477" s="36"/>
    </row>
    <row r="478" spans="1:25" x14ac:dyDescent="0.2">
      <c r="A478" s="76"/>
      <c r="B478" s="83"/>
      <c r="C478" s="83"/>
      <c r="D478" s="83"/>
      <c r="F478" s="15"/>
      <c r="G478" s="15"/>
      <c r="I478" s="107"/>
      <c r="J478" s="15"/>
      <c r="K478" s="36"/>
      <c r="L478" s="36"/>
      <c r="M478" s="36"/>
      <c r="N478" s="36"/>
      <c r="O478" s="36"/>
      <c r="P478" s="36"/>
      <c r="X478" s="36"/>
    </row>
    <row r="479" spans="1:25" ht="15.75" x14ac:dyDescent="0.25">
      <c r="A479" s="77" t="s">
        <v>45</v>
      </c>
      <c r="B479" s="3" t="s">
        <v>32</v>
      </c>
      <c r="F479" s="48"/>
      <c r="G479" s="48"/>
      <c r="H479" s="3"/>
      <c r="I479" s="106"/>
      <c r="J479" s="49"/>
      <c r="K479" s="35">
        <f t="shared" ref="K479:V479" si="14">SUM(K480:K504)</f>
        <v>205557.76000000001</v>
      </c>
      <c r="L479" s="35">
        <f t="shared" si="14"/>
        <v>342955.66000000003</v>
      </c>
      <c r="M479" s="35">
        <f t="shared" si="14"/>
        <v>368667.30000000005</v>
      </c>
      <c r="N479" s="35">
        <f t="shared" si="14"/>
        <v>509692.4</v>
      </c>
      <c r="O479" s="35">
        <f t="shared" si="14"/>
        <v>404939.30000000005</v>
      </c>
      <c r="P479" s="35">
        <f t="shared" si="14"/>
        <v>267541.40000000002</v>
      </c>
      <c r="Q479" s="35">
        <f t="shared" si="14"/>
        <v>230028.71333333335</v>
      </c>
      <c r="R479" s="35">
        <f t="shared" si="14"/>
        <v>137524.94666666668</v>
      </c>
      <c r="S479" s="35">
        <f t="shared" si="14"/>
        <v>137524.94666666668</v>
      </c>
      <c r="T479" s="35">
        <f t="shared" si="14"/>
        <v>176685.37333333335</v>
      </c>
      <c r="U479" s="35">
        <f t="shared" si="14"/>
        <v>128164.04000000001</v>
      </c>
      <c r="V479" s="35">
        <f t="shared" si="14"/>
        <v>128164.04000000001</v>
      </c>
      <c r="W479" s="35">
        <f>SUM(K479:V479)</f>
        <v>3037445.8800000008</v>
      </c>
      <c r="X479" s="36"/>
      <c r="Y479" s="3"/>
    </row>
    <row r="480" spans="1:25" x14ac:dyDescent="0.2">
      <c r="A480" s="76"/>
      <c r="B480" s="24">
        <v>1</v>
      </c>
      <c r="C480" s="105" t="s">
        <v>158</v>
      </c>
      <c r="D480" s="105" t="s">
        <v>1284</v>
      </c>
      <c r="E480" s="58" t="s">
        <v>1295</v>
      </c>
      <c r="F480" s="103" t="s">
        <v>170</v>
      </c>
      <c r="G480" s="103" t="s">
        <v>1306</v>
      </c>
      <c r="H480" s="58" t="s">
        <v>1295</v>
      </c>
      <c r="I480" s="104" t="s">
        <v>2842</v>
      </c>
      <c r="J480" s="68" t="s">
        <v>169</v>
      </c>
      <c r="K480" s="65">
        <v>0</v>
      </c>
      <c r="L480" s="65">
        <v>0</v>
      </c>
      <c r="M480" s="65">
        <v>0</v>
      </c>
      <c r="N480" s="65">
        <v>0</v>
      </c>
      <c r="O480" s="65">
        <v>0</v>
      </c>
      <c r="P480" s="65">
        <v>0</v>
      </c>
      <c r="Q480" s="65">
        <v>0</v>
      </c>
      <c r="R480" s="65">
        <v>0</v>
      </c>
      <c r="S480" s="65">
        <v>0</v>
      </c>
      <c r="T480" s="65">
        <v>0</v>
      </c>
      <c r="U480" s="65">
        <v>0</v>
      </c>
      <c r="V480" s="65">
        <v>0</v>
      </c>
      <c r="W480" s="67">
        <f t="shared" ref="W480:W504" si="15">SUM(K480:V480)</f>
        <v>0</v>
      </c>
      <c r="X480" s="36"/>
    </row>
    <row r="481" spans="1:24" x14ac:dyDescent="0.2">
      <c r="A481" s="76"/>
      <c r="B481" s="24">
        <v>2</v>
      </c>
      <c r="C481" s="105" t="s">
        <v>159</v>
      </c>
      <c r="D481" s="105" t="s">
        <v>1285</v>
      </c>
      <c r="E481" s="58" t="s">
        <v>1296</v>
      </c>
      <c r="F481" s="103" t="s">
        <v>171</v>
      </c>
      <c r="G481" s="103" t="s">
        <v>1307</v>
      </c>
      <c r="H481" s="58" t="s">
        <v>1296</v>
      </c>
      <c r="I481" s="104" t="s">
        <v>2960</v>
      </c>
      <c r="J481" s="68" t="s">
        <v>169</v>
      </c>
      <c r="K481" s="65">
        <v>0</v>
      </c>
      <c r="L481" s="65">
        <v>0</v>
      </c>
      <c r="M481" s="65">
        <v>0</v>
      </c>
      <c r="N481" s="65">
        <v>0</v>
      </c>
      <c r="O481" s="65">
        <v>0</v>
      </c>
      <c r="P481" s="65">
        <v>0</v>
      </c>
      <c r="Q481" s="65">
        <v>0</v>
      </c>
      <c r="R481" s="65">
        <v>0</v>
      </c>
      <c r="S481" s="65">
        <v>0</v>
      </c>
      <c r="T481" s="65">
        <v>0</v>
      </c>
      <c r="U481" s="65">
        <v>0</v>
      </c>
      <c r="V481" s="65">
        <v>0</v>
      </c>
      <c r="W481" s="67">
        <f t="shared" si="15"/>
        <v>0</v>
      </c>
      <c r="X481" s="36"/>
    </row>
    <row r="482" spans="1:24" x14ac:dyDescent="0.2">
      <c r="A482" s="76"/>
      <c r="B482" s="24">
        <v>3</v>
      </c>
      <c r="C482" s="105" t="s">
        <v>160</v>
      </c>
      <c r="D482" s="105" t="s">
        <v>1286</v>
      </c>
      <c r="E482" s="58" t="s">
        <v>1297</v>
      </c>
      <c r="F482" s="103" t="s">
        <v>172</v>
      </c>
      <c r="G482" s="103" t="s">
        <v>1308</v>
      </c>
      <c r="H482" s="58" t="s">
        <v>1297</v>
      </c>
      <c r="I482" s="104" t="s">
        <v>2961</v>
      </c>
      <c r="J482" s="68" t="s">
        <v>169</v>
      </c>
      <c r="K482" s="65">
        <v>0</v>
      </c>
      <c r="L482" s="65">
        <v>0</v>
      </c>
      <c r="M482" s="65">
        <v>0</v>
      </c>
      <c r="N482" s="65">
        <v>0</v>
      </c>
      <c r="O482" s="65">
        <v>0</v>
      </c>
      <c r="P482" s="65">
        <v>0</v>
      </c>
      <c r="Q482" s="65">
        <v>0</v>
      </c>
      <c r="R482" s="65">
        <v>0</v>
      </c>
      <c r="S482" s="65">
        <v>0</v>
      </c>
      <c r="T482" s="65">
        <v>0</v>
      </c>
      <c r="U482" s="65">
        <v>0</v>
      </c>
      <c r="V482" s="65">
        <v>0</v>
      </c>
      <c r="W482" s="67">
        <f t="shared" si="15"/>
        <v>0</v>
      </c>
      <c r="X482" s="36"/>
    </row>
    <row r="483" spans="1:24" x14ac:dyDescent="0.2">
      <c r="A483" s="76"/>
      <c r="B483" s="24">
        <v>4</v>
      </c>
      <c r="C483" s="105" t="s">
        <v>161</v>
      </c>
      <c r="D483" s="105" t="s">
        <v>1287</v>
      </c>
      <c r="E483" s="58" t="s">
        <v>1298</v>
      </c>
      <c r="F483" s="103" t="s">
        <v>173</v>
      </c>
      <c r="G483" s="103" t="s">
        <v>1309</v>
      </c>
      <c r="H483" s="58" t="s">
        <v>1298</v>
      </c>
      <c r="I483" s="104" t="s">
        <v>2962</v>
      </c>
      <c r="J483" s="68" t="s">
        <v>169</v>
      </c>
      <c r="K483" s="65">
        <v>0</v>
      </c>
      <c r="L483" s="65">
        <v>0</v>
      </c>
      <c r="M483" s="65">
        <v>0</v>
      </c>
      <c r="N483" s="65">
        <v>0</v>
      </c>
      <c r="O483" s="65">
        <v>0</v>
      </c>
      <c r="P483" s="65">
        <v>0</v>
      </c>
      <c r="Q483" s="65">
        <v>0</v>
      </c>
      <c r="R483" s="65">
        <v>0</v>
      </c>
      <c r="S483" s="65">
        <v>0</v>
      </c>
      <c r="T483" s="65">
        <v>0</v>
      </c>
      <c r="U483" s="65">
        <v>0</v>
      </c>
      <c r="V483" s="65">
        <v>0</v>
      </c>
      <c r="W483" s="67">
        <f t="shared" si="15"/>
        <v>0</v>
      </c>
      <c r="X483" s="36"/>
    </row>
    <row r="484" spans="1:24" x14ac:dyDescent="0.2">
      <c r="A484" s="76"/>
      <c r="B484" s="24">
        <v>5</v>
      </c>
      <c r="C484" s="105" t="s">
        <v>162</v>
      </c>
      <c r="D484" s="105" t="s">
        <v>1288</v>
      </c>
      <c r="E484" s="58" t="s">
        <v>1299</v>
      </c>
      <c r="F484" s="103" t="s">
        <v>174</v>
      </c>
      <c r="G484" s="103" t="s">
        <v>1310</v>
      </c>
      <c r="H484" s="58" t="s">
        <v>1299</v>
      </c>
      <c r="I484" s="104" t="s">
        <v>2963</v>
      </c>
      <c r="J484" s="68" t="s">
        <v>169</v>
      </c>
      <c r="K484" s="65">
        <v>0</v>
      </c>
      <c r="L484" s="65">
        <v>0</v>
      </c>
      <c r="M484" s="65">
        <v>0</v>
      </c>
      <c r="N484" s="65">
        <v>0</v>
      </c>
      <c r="O484" s="65">
        <v>0</v>
      </c>
      <c r="P484" s="65">
        <v>0</v>
      </c>
      <c r="Q484" s="65">
        <v>0</v>
      </c>
      <c r="R484" s="65">
        <v>0</v>
      </c>
      <c r="S484" s="65">
        <v>0</v>
      </c>
      <c r="T484" s="65">
        <v>0</v>
      </c>
      <c r="U484" s="65">
        <v>0</v>
      </c>
      <c r="V484" s="65">
        <v>0</v>
      </c>
      <c r="W484" s="67">
        <f t="shared" si="15"/>
        <v>0</v>
      </c>
      <c r="X484" s="36"/>
    </row>
    <row r="485" spans="1:24" x14ac:dyDescent="0.2">
      <c r="A485" s="76"/>
      <c r="B485" s="24">
        <v>6</v>
      </c>
      <c r="C485" s="105" t="s">
        <v>163</v>
      </c>
      <c r="D485" s="105" t="s">
        <v>1289</v>
      </c>
      <c r="E485" s="58" t="s">
        <v>1300</v>
      </c>
      <c r="F485" s="103" t="s">
        <v>175</v>
      </c>
      <c r="G485" s="103" t="s">
        <v>1311</v>
      </c>
      <c r="H485" s="58" t="s">
        <v>1300</v>
      </c>
      <c r="I485" s="104" t="s">
        <v>2847</v>
      </c>
      <c r="J485" s="68" t="s">
        <v>169</v>
      </c>
      <c r="K485" s="65">
        <v>0</v>
      </c>
      <c r="L485" s="65">
        <v>0</v>
      </c>
      <c r="M485" s="65">
        <v>0</v>
      </c>
      <c r="N485" s="65">
        <v>0</v>
      </c>
      <c r="O485" s="65">
        <v>0</v>
      </c>
      <c r="P485" s="65">
        <v>0</v>
      </c>
      <c r="Q485" s="65">
        <v>0</v>
      </c>
      <c r="R485" s="65">
        <v>0</v>
      </c>
      <c r="S485" s="65">
        <v>0</v>
      </c>
      <c r="T485" s="65">
        <v>0</v>
      </c>
      <c r="U485" s="65">
        <v>0</v>
      </c>
      <c r="V485" s="65">
        <v>0</v>
      </c>
      <c r="W485" s="67">
        <f t="shared" si="15"/>
        <v>0</v>
      </c>
      <c r="X485" s="36"/>
    </row>
    <row r="486" spans="1:24" x14ac:dyDescent="0.2">
      <c r="A486" s="76"/>
      <c r="B486" s="24">
        <v>7</v>
      </c>
      <c r="C486" s="105" t="s">
        <v>164</v>
      </c>
      <c r="D486" s="105" t="s">
        <v>1290</v>
      </c>
      <c r="E486" s="58" t="s">
        <v>1301</v>
      </c>
      <c r="F486" s="103" t="s">
        <v>176</v>
      </c>
      <c r="G486" s="103" t="s">
        <v>1312</v>
      </c>
      <c r="H486" s="58" t="s">
        <v>1301</v>
      </c>
      <c r="I486" s="104" t="s">
        <v>2964</v>
      </c>
      <c r="J486" s="68" t="s">
        <v>169</v>
      </c>
      <c r="K486" s="65">
        <v>0</v>
      </c>
      <c r="L486" s="65">
        <v>0</v>
      </c>
      <c r="M486" s="65">
        <v>0</v>
      </c>
      <c r="N486" s="65">
        <v>0</v>
      </c>
      <c r="O486" s="65">
        <v>0</v>
      </c>
      <c r="P486" s="65">
        <v>0</v>
      </c>
      <c r="Q486" s="65">
        <v>0</v>
      </c>
      <c r="R486" s="65">
        <v>48521.333333333336</v>
      </c>
      <c r="S486" s="65">
        <v>48521.333333333336</v>
      </c>
      <c r="T486" s="65">
        <v>48521.333333333336</v>
      </c>
      <c r="U486" s="65">
        <v>0</v>
      </c>
      <c r="V486" s="65">
        <v>0</v>
      </c>
      <c r="W486" s="67">
        <f t="shared" si="15"/>
        <v>145564</v>
      </c>
      <c r="X486" s="36"/>
    </row>
    <row r="487" spans="1:24" x14ac:dyDescent="0.2">
      <c r="A487" s="76"/>
      <c r="B487" s="24">
        <v>8</v>
      </c>
      <c r="C487" s="105" t="s">
        <v>165</v>
      </c>
      <c r="D487" s="105" t="s">
        <v>1291</v>
      </c>
      <c r="E487" s="58" t="s">
        <v>1302</v>
      </c>
      <c r="F487" s="103" t="s">
        <v>177</v>
      </c>
      <c r="G487" s="103" t="s">
        <v>1313</v>
      </c>
      <c r="H487" s="58" t="s">
        <v>1302</v>
      </c>
      <c r="I487" s="104" t="s">
        <v>2965</v>
      </c>
      <c r="J487" s="68" t="s">
        <v>169</v>
      </c>
      <c r="K487" s="65">
        <v>0</v>
      </c>
      <c r="L487" s="65">
        <v>0</v>
      </c>
      <c r="M487" s="65">
        <v>0</v>
      </c>
      <c r="N487" s="65">
        <v>0</v>
      </c>
      <c r="O487" s="65">
        <v>0</v>
      </c>
      <c r="P487" s="65">
        <v>0</v>
      </c>
      <c r="Q487" s="65">
        <v>0</v>
      </c>
      <c r="R487" s="65">
        <v>0</v>
      </c>
      <c r="S487" s="65">
        <v>0</v>
      </c>
      <c r="T487" s="65">
        <v>0</v>
      </c>
      <c r="U487" s="65">
        <v>0</v>
      </c>
      <c r="V487" s="65">
        <v>0</v>
      </c>
      <c r="W487" s="67">
        <f t="shared" si="15"/>
        <v>0</v>
      </c>
      <c r="X487" s="36"/>
    </row>
    <row r="488" spans="1:24" x14ac:dyDescent="0.2">
      <c r="A488" s="76"/>
      <c r="B488" s="24">
        <v>9</v>
      </c>
      <c r="C488" s="105" t="s">
        <v>166</v>
      </c>
      <c r="D488" s="105" t="s">
        <v>1292</v>
      </c>
      <c r="E488" s="58" t="s">
        <v>1303</v>
      </c>
      <c r="F488" s="103" t="s">
        <v>178</v>
      </c>
      <c r="G488" s="103" t="s">
        <v>1314</v>
      </c>
      <c r="H488" s="58" t="s">
        <v>1303</v>
      </c>
      <c r="I488" s="104" t="s">
        <v>2966</v>
      </c>
      <c r="J488" s="68" t="s">
        <v>169</v>
      </c>
      <c r="K488" s="65">
        <v>15192.264999999999</v>
      </c>
      <c r="L488" s="65">
        <v>15192.264999999999</v>
      </c>
      <c r="M488" s="65">
        <v>0</v>
      </c>
      <c r="N488" s="65">
        <v>0</v>
      </c>
      <c r="O488" s="65">
        <v>0</v>
      </c>
      <c r="P488" s="65">
        <v>0</v>
      </c>
      <c r="Q488" s="65">
        <v>0</v>
      </c>
      <c r="R488" s="65">
        <v>0</v>
      </c>
      <c r="S488" s="65">
        <v>0</v>
      </c>
      <c r="T488" s="65">
        <v>0</v>
      </c>
      <c r="U488" s="65">
        <v>0</v>
      </c>
      <c r="V488" s="65">
        <v>0</v>
      </c>
      <c r="W488" s="67">
        <f t="shared" si="15"/>
        <v>30384.53</v>
      </c>
      <c r="X488" s="36"/>
    </row>
    <row r="489" spans="1:24" x14ac:dyDescent="0.2">
      <c r="A489" s="76"/>
      <c r="B489" s="24">
        <v>10</v>
      </c>
      <c r="C489" s="105" t="s">
        <v>167</v>
      </c>
      <c r="D489" s="105" t="s">
        <v>1293</v>
      </c>
      <c r="E489" s="58" t="s">
        <v>1304</v>
      </c>
      <c r="F489" s="103" t="s">
        <v>179</v>
      </c>
      <c r="G489" s="103" t="s">
        <v>1315</v>
      </c>
      <c r="H489" s="58" t="s">
        <v>1304</v>
      </c>
      <c r="I489" s="104" t="s">
        <v>2966</v>
      </c>
      <c r="J489" s="68" t="s">
        <v>169</v>
      </c>
      <c r="K489" s="65">
        <v>6194.9049999999997</v>
      </c>
      <c r="L489" s="65">
        <v>6194.9049999999997</v>
      </c>
      <c r="M489" s="65">
        <v>0</v>
      </c>
      <c r="N489" s="65">
        <v>0</v>
      </c>
      <c r="O489" s="65">
        <v>0</v>
      </c>
      <c r="P489" s="65">
        <v>0</v>
      </c>
      <c r="Q489" s="65">
        <v>0</v>
      </c>
      <c r="R489" s="65">
        <v>0</v>
      </c>
      <c r="S489" s="65">
        <v>0</v>
      </c>
      <c r="T489" s="65">
        <v>0</v>
      </c>
      <c r="U489" s="65">
        <v>0</v>
      </c>
      <c r="V489" s="65">
        <v>0</v>
      </c>
      <c r="W489" s="67">
        <f t="shared" si="15"/>
        <v>12389.81</v>
      </c>
      <c r="X489" s="36"/>
    </row>
    <row r="490" spans="1:24" x14ac:dyDescent="0.2">
      <c r="A490" s="76"/>
      <c r="B490" s="24">
        <v>11</v>
      </c>
      <c r="C490" s="105" t="s">
        <v>168</v>
      </c>
      <c r="D490" s="105" t="s">
        <v>1294</v>
      </c>
      <c r="E490" s="58" t="s">
        <v>1305</v>
      </c>
      <c r="F490" s="103" t="s">
        <v>180</v>
      </c>
      <c r="G490" s="103" t="s">
        <v>1316</v>
      </c>
      <c r="H490" s="58" t="s">
        <v>1305</v>
      </c>
      <c r="I490" s="104" t="s">
        <v>2967</v>
      </c>
      <c r="J490" s="68" t="s">
        <v>169</v>
      </c>
      <c r="K490" s="65">
        <v>29892.965</v>
      </c>
      <c r="L490" s="65">
        <v>29892.965</v>
      </c>
      <c r="M490" s="65">
        <v>0</v>
      </c>
      <c r="N490" s="65">
        <v>0</v>
      </c>
      <c r="O490" s="65">
        <v>0</v>
      </c>
      <c r="P490" s="65">
        <v>0</v>
      </c>
      <c r="Q490" s="65">
        <v>0</v>
      </c>
      <c r="R490" s="65">
        <v>0</v>
      </c>
      <c r="S490" s="65">
        <v>0</v>
      </c>
      <c r="T490" s="65">
        <v>0</v>
      </c>
      <c r="U490" s="65">
        <v>0</v>
      </c>
      <c r="V490" s="65">
        <v>0</v>
      </c>
      <c r="W490" s="67">
        <f t="shared" si="15"/>
        <v>59785.93</v>
      </c>
      <c r="X490" s="36"/>
    </row>
    <row r="491" spans="1:24" x14ac:dyDescent="0.2">
      <c r="A491" s="76"/>
      <c r="B491" s="24">
        <v>12</v>
      </c>
      <c r="C491" s="105" t="s">
        <v>2626</v>
      </c>
      <c r="D491" s="105" t="s">
        <v>2584</v>
      </c>
      <c r="E491" s="58" t="s">
        <v>2585</v>
      </c>
      <c r="F491" s="103" t="s">
        <v>2637</v>
      </c>
      <c r="G491" s="103" t="s">
        <v>2586</v>
      </c>
      <c r="H491" s="58" t="s">
        <v>2585</v>
      </c>
      <c r="I491" s="104" t="s">
        <v>2968</v>
      </c>
      <c r="J491" s="68" t="s">
        <v>169</v>
      </c>
      <c r="K491" s="65">
        <v>0</v>
      </c>
      <c r="L491" s="65">
        <v>0</v>
      </c>
      <c r="M491" s="65">
        <v>0</v>
      </c>
      <c r="N491" s="65">
        <v>0</v>
      </c>
      <c r="O491" s="65">
        <v>0</v>
      </c>
      <c r="P491" s="65">
        <v>0</v>
      </c>
      <c r="Q491" s="65">
        <v>0</v>
      </c>
      <c r="R491" s="65">
        <v>0</v>
      </c>
      <c r="S491" s="65">
        <v>0</v>
      </c>
      <c r="T491" s="65">
        <v>0</v>
      </c>
      <c r="U491" s="65">
        <v>0</v>
      </c>
      <c r="V491" s="65">
        <v>0</v>
      </c>
      <c r="W491" s="67">
        <f t="shared" si="15"/>
        <v>0</v>
      </c>
      <c r="X491" s="36"/>
    </row>
    <row r="492" spans="1:24" x14ac:dyDescent="0.2">
      <c r="A492" s="76"/>
      <c r="B492" s="24">
        <v>13</v>
      </c>
      <c r="C492" s="105" t="s">
        <v>2627</v>
      </c>
      <c r="D492" s="105" t="s">
        <v>2587</v>
      </c>
      <c r="E492" s="58" t="s">
        <v>2588</v>
      </c>
      <c r="F492" s="103" t="s">
        <v>2638</v>
      </c>
      <c r="G492" s="103" t="s">
        <v>2589</v>
      </c>
      <c r="H492" s="58" t="s">
        <v>2588</v>
      </c>
      <c r="I492" s="104" t="s">
        <v>2967</v>
      </c>
      <c r="J492" s="68" t="s">
        <v>169</v>
      </c>
      <c r="K492" s="65">
        <v>29892.965</v>
      </c>
      <c r="L492" s="65">
        <v>29892.965</v>
      </c>
      <c r="M492" s="65">
        <v>0</v>
      </c>
      <c r="N492" s="65">
        <v>0</v>
      </c>
      <c r="O492" s="65">
        <v>0</v>
      </c>
      <c r="P492" s="65">
        <v>0</v>
      </c>
      <c r="Q492" s="65">
        <v>0</v>
      </c>
      <c r="R492" s="65">
        <v>0</v>
      </c>
      <c r="S492" s="65">
        <v>0</v>
      </c>
      <c r="T492" s="65">
        <v>0</v>
      </c>
      <c r="U492" s="65">
        <v>0</v>
      </c>
      <c r="V492" s="65">
        <v>0</v>
      </c>
      <c r="W492" s="67">
        <f t="shared" si="15"/>
        <v>59785.93</v>
      </c>
      <c r="X492" s="36"/>
    </row>
    <row r="493" spans="1:24" x14ac:dyDescent="0.2">
      <c r="A493" s="76"/>
      <c r="B493" s="24">
        <v>14</v>
      </c>
      <c r="C493" s="105" t="s">
        <v>2628</v>
      </c>
      <c r="D493" s="105" t="s">
        <v>2590</v>
      </c>
      <c r="E493" s="58" t="s">
        <v>2591</v>
      </c>
      <c r="F493" s="103" t="s">
        <v>2639</v>
      </c>
      <c r="G493" s="103" t="s">
        <v>2592</v>
      </c>
      <c r="H493" s="58" t="s">
        <v>2591</v>
      </c>
      <c r="I493" s="104" t="s">
        <v>2969</v>
      </c>
      <c r="J493" s="68" t="s">
        <v>169</v>
      </c>
      <c r="K493" s="65">
        <v>104753.1</v>
      </c>
      <c r="L493" s="65">
        <v>104753.1</v>
      </c>
      <c r="M493" s="65">
        <v>104753.1</v>
      </c>
      <c r="N493" s="65">
        <v>104753.1</v>
      </c>
      <c r="O493" s="65">
        <v>0</v>
      </c>
      <c r="P493" s="65">
        <v>0</v>
      </c>
      <c r="Q493" s="65">
        <v>0</v>
      </c>
      <c r="R493" s="65">
        <v>0</v>
      </c>
      <c r="S493" s="65">
        <v>0</v>
      </c>
      <c r="T493" s="65">
        <v>0</v>
      </c>
      <c r="U493" s="65">
        <v>0</v>
      </c>
      <c r="V493" s="65">
        <v>0</v>
      </c>
      <c r="W493" s="67">
        <f t="shared" si="15"/>
        <v>419012.4</v>
      </c>
      <c r="X493" s="36"/>
    </row>
    <row r="494" spans="1:24" x14ac:dyDescent="0.2">
      <c r="A494" s="76"/>
      <c r="B494" s="24">
        <v>15</v>
      </c>
      <c r="C494" s="105" t="s">
        <v>2629</v>
      </c>
      <c r="D494" s="105" t="s">
        <v>2593</v>
      </c>
      <c r="E494" s="58" t="s">
        <v>2594</v>
      </c>
      <c r="F494" s="103" t="s">
        <v>2640</v>
      </c>
      <c r="G494" s="103" t="s">
        <v>2595</v>
      </c>
      <c r="H494" s="58" t="s">
        <v>2594</v>
      </c>
      <c r="I494" s="104" t="s">
        <v>2968</v>
      </c>
      <c r="J494" s="68" t="s">
        <v>169</v>
      </c>
      <c r="K494" s="65">
        <v>0</v>
      </c>
      <c r="L494" s="65">
        <v>0</v>
      </c>
      <c r="M494" s="65">
        <v>0</v>
      </c>
      <c r="N494" s="65">
        <v>0</v>
      </c>
      <c r="O494" s="65">
        <v>0</v>
      </c>
      <c r="P494" s="65">
        <v>0</v>
      </c>
      <c r="Q494" s="65">
        <v>0</v>
      </c>
      <c r="R494" s="65">
        <v>0</v>
      </c>
      <c r="S494" s="65">
        <v>0</v>
      </c>
      <c r="T494" s="65">
        <v>0</v>
      </c>
      <c r="U494" s="65">
        <v>0</v>
      </c>
      <c r="V494" s="65">
        <v>0</v>
      </c>
      <c r="W494" s="67">
        <f t="shared" si="15"/>
        <v>0</v>
      </c>
      <c r="X494" s="36"/>
    </row>
    <row r="495" spans="1:24" x14ac:dyDescent="0.2">
      <c r="A495" s="76"/>
      <c r="B495" s="24">
        <v>16</v>
      </c>
      <c r="C495" s="105" t="s">
        <v>2631</v>
      </c>
      <c r="D495" s="105" t="s">
        <v>2596</v>
      </c>
      <c r="E495" s="58" t="s">
        <v>2597</v>
      </c>
      <c r="F495" s="103" t="s">
        <v>2641</v>
      </c>
      <c r="G495" s="103" t="s">
        <v>2610</v>
      </c>
      <c r="H495" s="58" t="s">
        <v>2597</v>
      </c>
      <c r="I495" s="104" t="s">
        <v>2970</v>
      </c>
      <c r="J495" s="68" t="s">
        <v>169</v>
      </c>
      <c r="K495" s="65">
        <v>0</v>
      </c>
      <c r="L495" s="65">
        <v>0</v>
      </c>
      <c r="M495" s="65">
        <v>126516.3</v>
      </c>
      <c r="N495" s="65">
        <v>126516.3</v>
      </c>
      <c r="O495" s="65">
        <v>126516.3</v>
      </c>
      <c r="P495" s="65">
        <v>126516.3</v>
      </c>
      <c r="Q495" s="65">
        <v>0</v>
      </c>
      <c r="R495" s="65">
        <v>0</v>
      </c>
      <c r="S495" s="65">
        <v>0</v>
      </c>
      <c r="T495" s="65">
        <v>0</v>
      </c>
      <c r="U495" s="65">
        <v>0</v>
      </c>
      <c r="V495" s="65">
        <v>0</v>
      </c>
      <c r="W495" s="67">
        <f t="shared" si="15"/>
        <v>506065.2</v>
      </c>
      <c r="X495" s="36"/>
    </row>
    <row r="496" spans="1:24" x14ac:dyDescent="0.2">
      <c r="A496" s="76"/>
      <c r="B496" s="24">
        <v>17</v>
      </c>
      <c r="C496" s="105" t="s">
        <v>2630</v>
      </c>
      <c r="D496" s="105" t="s">
        <v>2598</v>
      </c>
      <c r="E496" s="58" t="s">
        <v>2599</v>
      </c>
      <c r="F496" s="103" t="s">
        <v>2642</v>
      </c>
      <c r="G496" s="103" t="s">
        <v>2606</v>
      </c>
      <c r="H496" s="58" t="s">
        <v>2599</v>
      </c>
      <c r="I496" s="104" t="s">
        <v>2971</v>
      </c>
      <c r="J496" s="68" t="s">
        <v>169</v>
      </c>
      <c r="K496" s="65">
        <v>0</v>
      </c>
      <c r="L496" s="65">
        <v>0</v>
      </c>
      <c r="M496" s="65">
        <v>0</v>
      </c>
      <c r="N496" s="65">
        <v>0</v>
      </c>
      <c r="O496" s="65">
        <v>0</v>
      </c>
      <c r="P496" s="65">
        <v>0</v>
      </c>
      <c r="Q496" s="65">
        <v>0</v>
      </c>
      <c r="R496" s="65">
        <v>0</v>
      </c>
      <c r="S496" s="65">
        <v>0</v>
      </c>
      <c r="T496" s="65">
        <v>0</v>
      </c>
      <c r="U496" s="65">
        <v>0</v>
      </c>
      <c r="V496" s="65">
        <v>0</v>
      </c>
      <c r="W496" s="67">
        <f t="shared" si="15"/>
        <v>0</v>
      </c>
      <c r="X496" s="36"/>
    </row>
    <row r="497" spans="1:27" x14ac:dyDescent="0.2">
      <c r="A497" s="76"/>
      <c r="B497" s="24">
        <v>18</v>
      </c>
      <c r="C497" s="105" t="s">
        <v>2632</v>
      </c>
      <c r="D497" s="105" t="s">
        <v>2600</v>
      </c>
      <c r="E497" s="58" t="s">
        <v>2601</v>
      </c>
      <c r="F497" s="103" t="s">
        <v>2643</v>
      </c>
      <c r="G497" s="103" t="s">
        <v>2605</v>
      </c>
      <c r="H497" s="58" t="s">
        <v>2601</v>
      </c>
      <c r="I497" s="104" t="s">
        <v>2874</v>
      </c>
      <c r="J497" s="68" t="s">
        <v>169</v>
      </c>
      <c r="K497" s="65">
        <v>0</v>
      </c>
      <c r="L497" s="65">
        <v>137397.90000000002</v>
      </c>
      <c r="M497" s="65">
        <v>137397.90000000002</v>
      </c>
      <c r="N497" s="65">
        <v>137397.90000000002</v>
      </c>
      <c r="O497" s="65">
        <v>137397.90000000002</v>
      </c>
      <c r="P497" s="65">
        <v>0</v>
      </c>
      <c r="Q497" s="65">
        <v>0</v>
      </c>
      <c r="R497" s="65">
        <v>0</v>
      </c>
      <c r="S497" s="65">
        <v>0</v>
      </c>
      <c r="T497" s="65">
        <v>0</v>
      </c>
      <c r="U497" s="65">
        <v>0</v>
      </c>
      <c r="V497" s="65">
        <v>0</v>
      </c>
      <c r="W497" s="67">
        <f t="shared" si="15"/>
        <v>549591.60000000009</v>
      </c>
      <c r="X497" s="36"/>
    </row>
    <row r="498" spans="1:27" x14ac:dyDescent="0.2">
      <c r="A498" s="76"/>
      <c r="B498" s="24">
        <v>19</v>
      </c>
      <c r="C498" s="105" t="s">
        <v>2633</v>
      </c>
      <c r="D498" s="105" t="s">
        <v>2602</v>
      </c>
      <c r="E498" s="58" t="s">
        <v>2603</v>
      </c>
      <c r="F498" s="103" t="s">
        <v>2644</v>
      </c>
      <c r="G498" s="103" t="s">
        <v>2604</v>
      </c>
      <c r="H498" s="58" t="s">
        <v>2603</v>
      </c>
      <c r="I498" s="104" t="s">
        <v>2967</v>
      </c>
      <c r="J498" s="68" t="s">
        <v>169</v>
      </c>
      <c r="K498" s="65">
        <v>7581</v>
      </c>
      <c r="L498" s="65">
        <v>7581</v>
      </c>
      <c r="M498" s="65">
        <v>0</v>
      </c>
      <c r="N498" s="65">
        <v>0</v>
      </c>
      <c r="O498" s="65">
        <v>0</v>
      </c>
      <c r="P498" s="65">
        <v>0</v>
      </c>
      <c r="Q498" s="65">
        <v>0</v>
      </c>
      <c r="R498" s="65">
        <v>0</v>
      </c>
      <c r="S498" s="65">
        <v>0</v>
      </c>
      <c r="T498" s="65">
        <v>0</v>
      </c>
      <c r="U498" s="65">
        <v>0</v>
      </c>
      <c r="V498" s="65">
        <v>0</v>
      </c>
      <c r="W498" s="67">
        <f t="shared" si="15"/>
        <v>15162</v>
      </c>
      <c r="X498" s="36"/>
    </row>
    <row r="499" spans="1:27" x14ac:dyDescent="0.2">
      <c r="A499" s="76"/>
      <c r="B499" s="24">
        <v>20</v>
      </c>
      <c r="C499" s="105" t="s">
        <v>2634</v>
      </c>
      <c r="D499" s="105" t="s">
        <v>2607</v>
      </c>
      <c r="E499" s="58" t="s">
        <v>2608</v>
      </c>
      <c r="F499" s="103" t="s">
        <v>2645</v>
      </c>
      <c r="G499" s="103" t="s">
        <v>2609</v>
      </c>
      <c r="H499" s="58" t="s">
        <v>2608</v>
      </c>
      <c r="I499" s="104" t="s">
        <v>2871</v>
      </c>
      <c r="J499" s="68" t="s">
        <v>169</v>
      </c>
      <c r="K499" s="65">
        <v>0</v>
      </c>
      <c r="L499" s="65">
        <v>0</v>
      </c>
      <c r="M499" s="65">
        <v>0</v>
      </c>
      <c r="N499" s="65">
        <v>141025.1</v>
      </c>
      <c r="O499" s="65">
        <v>141025.1</v>
      </c>
      <c r="P499" s="65">
        <v>141025.1</v>
      </c>
      <c r="Q499" s="65">
        <v>141025.1</v>
      </c>
      <c r="R499" s="65">
        <v>0</v>
      </c>
      <c r="S499" s="65">
        <v>0</v>
      </c>
      <c r="T499" s="65">
        <v>0</v>
      </c>
      <c r="U499" s="65">
        <v>0</v>
      </c>
      <c r="V499" s="65">
        <v>0</v>
      </c>
      <c r="W499" s="67">
        <f t="shared" si="15"/>
        <v>564100.4</v>
      </c>
      <c r="X499" s="36"/>
    </row>
    <row r="500" spans="1:27" x14ac:dyDescent="0.2">
      <c r="A500" s="76"/>
      <c r="B500" s="24">
        <v>21</v>
      </c>
      <c r="C500" s="105" t="s">
        <v>2635</v>
      </c>
      <c r="D500" s="105" t="s">
        <v>2611</v>
      </c>
      <c r="E500" s="58" t="s">
        <v>2612</v>
      </c>
      <c r="F500" s="103" t="s">
        <v>2646</v>
      </c>
      <c r="G500" s="103" t="s">
        <v>2613</v>
      </c>
      <c r="H500" s="58" t="s">
        <v>2612</v>
      </c>
      <c r="I500" s="104" t="s">
        <v>2967</v>
      </c>
      <c r="J500" s="68" t="s">
        <v>169</v>
      </c>
      <c r="K500" s="65">
        <v>12050.56</v>
      </c>
      <c r="L500" s="65">
        <v>12050.56</v>
      </c>
      <c r="M500" s="65">
        <v>0</v>
      </c>
      <c r="N500" s="65">
        <v>0</v>
      </c>
      <c r="O500" s="65">
        <v>0</v>
      </c>
      <c r="P500" s="65">
        <v>0</v>
      </c>
      <c r="Q500" s="65">
        <v>0</v>
      </c>
      <c r="R500" s="65">
        <v>0</v>
      </c>
      <c r="S500" s="65">
        <v>0</v>
      </c>
      <c r="T500" s="65">
        <v>0</v>
      </c>
      <c r="U500" s="65">
        <v>0</v>
      </c>
      <c r="V500" s="65">
        <v>0</v>
      </c>
      <c r="W500" s="67">
        <f t="shared" si="15"/>
        <v>24101.119999999999</v>
      </c>
      <c r="X500" s="36"/>
    </row>
    <row r="501" spans="1:27" x14ac:dyDescent="0.2">
      <c r="A501" s="76"/>
      <c r="B501" s="24">
        <v>22</v>
      </c>
      <c r="C501" s="105" t="s">
        <v>2636</v>
      </c>
      <c r="D501" s="105" t="s">
        <v>2614</v>
      </c>
      <c r="E501" s="58" t="s">
        <v>2615</v>
      </c>
      <c r="F501" s="103" t="s">
        <v>2647</v>
      </c>
      <c r="G501" s="103" t="s">
        <v>2616</v>
      </c>
      <c r="H501" s="58" t="s">
        <v>2615</v>
      </c>
      <c r="I501" s="104" t="s">
        <v>2972</v>
      </c>
      <c r="J501" s="68" t="s">
        <v>169</v>
      </c>
      <c r="K501" s="65">
        <v>0</v>
      </c>
      <c r="L501" s="65">
        <v>0</v>
      </c>
      <c r="M501" s="65">
        <v>0</v>
      </c>
      <c r="N501" s="65">
        <v>0</v>
      </c>
      <c r="O501" s="65">
        <v>0</v>
      </c>
      <c r="P501" s="65">
        <v>0</v>
      </c>
      <c r="Q501" s="65">
        <v>89003.613333333342</v>
      </c>
      <c r="R501" s="65">
        <v>89003.613333333342</v>
      </c>
      <c r="S501" s="65">
        <v>89003.613333333342</v>
      </c>
      <c r="T501" s="65">
        <v>0</v>
      </c>
      <c r="U501" s="65">
        <v>0</v>
      </c>
      <c r="V501" s="65">
        <v>0</v>
      </c>
      <c r="W501" s="67">
        <f t="shared" si="15"/>
        <v>267010.84000000003</v>
      </c>
      <c r="X501" s="36"/>
    </row>
    <row r="502" spans="1:27" x14ac:dyDescent="0.2">
      <c r="A502" s="76"/>
      <c r="B502" s="24">
        <v>23</v>
      </c>
      <c r="C502" s="105" t="s">
        <v>2617</v>
      </c>
      <c r="D502" s="105" t="s">
        <v>2617</v>
      </c>
      <c r="E502" s="58" t="s">
        <v>2618</v>
      </c>
      <c r="F502" s="103" t="s">
        <v>2623</v>
      </c>
      <c r="G502" s="103" t="s">
        <v>2623</v>
      </c>
      <c r="H502" s="58" t="s">
        <v>2618</v>
      </c>
      <c r="I502" s="104" t="s">
        <v>2973</v>
      </c>
      <c r="J502" s="68" t="s">
        <v>169</v>
      </c>
      <c r="K502" s="65">
        <v>0</v>
      </c>
      <c r="L502" s="65">
        <v>0</v>
      </c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60552.786666666674</v>
      </c>
      <c r="U502" s="65">
        <v>60552.786666666674</v>
      </c>
      <c r="V502" s="65">
        <v>60552.786666666674</v>
      </c>
      <c r="W502" s="67">
        <f t="shared" si="15"/>
        <v>181658.36000000002</v>
      </c>
      <c r="X502" s="36"/>
    </row>
    <row r="503" spans="1:27" x14ac:dyDescent="0.2">
      <c r="A503" s="76"/>
      <c r="B503" s="24">
        <v>24</v>
      </c>
      <c r="C503" s="105" t="s">
        <v>2619</v>
      </c>
      <c r="D503" s="105" t="s">
        <v>2619</v>
      </c>
      <c r="E503" s="58" t="s">
        <v>2620</v>
      </c>
      <c r="F503" s="103" t="s">
        <v>2624</v>
      </c>
      <c r="G503" s="103" t="s">
        <v>2624</v>
      </c>
      <c r="H503" s="58" t="s">
        <v>2620</v>
      </c>
      <c r="I503" s="104" t="s">
        <v>2974</v>
      </c>
      <c r="J503" s="68" t="s">
        <v>169</v>
      </c>
      <c r="K503" s="65">
        <v>0</v>
      </c>
      <c r="L503" s="65">
        <v>0</v>
      </c>
      <c r="M503" s="65">
        <v>0</v>
      </c>
      <c r="N503" s="65">
        <v>0</v>
      </c>
      <c r="O503" s="65">
        <v>0</v>
      </c>
      <c r="P503" s="65">
        <v>0</v>
      </c>
      <c r="Q503" s="65">
        <v>0</v>
      </c>
      <c r="R503" s="65">
        <v>0</v>
      </c>
      <c r="S503" s="65">
        <v>0</v>
      </c>
      <c r="T503" s="65">
        <v>0</v>
      </c>
      <c r="U503" s="65">
        <v>0</v>
      </c>
      <c r="V503" s="65">
        <v>0</v>
      </c>
      <c r="W503" s="67">
        <f t="shared" si="15"/>
        <v>0</v>
      </c>
      <c r="X503" s="36"/>
    </row>
    <row r="504" spans="1:27" x14ac:dyDescent="0.2">
      <c r="A504" s="76"/>
      <c r="B504" s="24">
        <v>25</v>
      </c>
      <c r="C504" s="105" t="s">
        <v>2621</v>
      </c>
      <c r="D504" s="105" t="s">
        <v>2621</v>
      </c>
      <c r="E504" s="58" t="s">
        <v>2622</v>
      </c>
      <c r="F504" s="103" t="s">
        <v>2625</v>
      </c>
      <c r="G504" s="103" t="s">
        <v>2625</v>
      </c>
      <c r="H504" s="58" t="s">
        <v>2622</v>
      </c>
      <c r="I504" s="104" t="s">
        <v>2973</v>
      </c>
      <c r="J504" s="68" t="s">
        <v>169</v>
      </c>
      <c r="K504" s="65">
        <v>0</v>
      </c>
      <c r="L504" s="65">
        <v>0</v>
      </c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67611.253333333327</v>
      </c>
      <c r="U504" s="65">
        <v>67611.253333333327</v>
      </c>
      <c r="V504" s="65">
        <v>67611.253333333327</v>
      </c>
      <c r="W504" s="67">
        <f t="shared" si="15"/>
        <v>202833.75999999998</v>
      </c>
    </row>
    <row r="505" spans="1:27" x14ac:dyDescent="0.2">
      <c r="A505" s="76"/>
      <c r="B505" s="83"/>
      <c r="C505" s="83"/>
      <c r="D505" s="83"/>
      <c r="F505" s="16"/>
      <c r="G505" s="16"/>
      <c r="I505" s="107"/>
      <c r="J505" s="15"/>
      <c r="K505" s="36"/>
      <c r="L505" s="36"/>
      <c r="M505" s="36"/>
      <c r="N505" s="36"/>
      <c r="O505" s="36"/>
      <c r="P505" s="36"/>
    </row>
    <row r="506" spans="1:27" ht="15.75" x14ac:dyDescent="0.25">
      <c r="A506" s="13"/>
      <c r="B506" s="13"/>
      <c r="C506" s="13"/>
      <c r="D506" s="13"/>
      <c r="E506" s="47" t="s">
        <v>33</v>
      </c>
      <c r="F506" s="48"/>
      <c r="G506" s="48"/>
      <c r="H506" s="3"/>
      <c r="I506" s="106"/>
      <c r="J506" s="49"/>
      <c r="K506" s="35">
        <f t="shared" ref="K506:W506" si="16">K14+K415+K443+K446+K479</f>
        <v>11715791.627475863</v>
      </c>
      <c r="L506" s="35">
        <f t="shared" si="16"/>
        <v>12958665.627475863</v>
      </c>
      <c r="M506" s="35">
        <f t="shared" si="16"/>
        <v>12908766.467475863</v>
      </c>
      <c r="N506" s="35">
        <f t="shared" si="16"/>
        <v>13777392.339667685</v>
      </c>
      <c r="O506" s="35">
        <f t="shared" si="16"/>
        <v>14016646.852950251</v>
      </c>
      <c r="P506" s="35">
        <f t="shared" si="16"/>
        <v>13822391.50139121</v>
      </c>
      <c r="Q506" s="35">
        <f t="shared" si="16"/>
        <v>13314287.117077796</v>
      </c>
      <c r="R506" s="35">
        <f t="shared" si="16"/>
        <v>13400959.709836584</v>
      </c>
      <c r="S506" s="35">
        <f t="shared" si="16"/>
        <v>14296561.513792075</v>
      </c>
      <c r="T506" s="35">
        <f t="shared" si="16"/>
        <v>13952708.651569853</v>
      </c>
      <c r="U506" s="35">
        <f t="shared" si="16"/>
        <v>12357267.263034776</v>
      </c>
      <c r="V506" s="35">
        <f t="shared" si="16"/>
        <v>9337705.1217820942</v>
      </c>
      <c r="W506" s="35">
        <f t="shared" si="16"/>
        <v>155859143.79352993</v>
      </c>
      <c r="X506" s="84"/>
      <c r="Y506" s="35"/>
      <c r="Z506" s="35"/>
      <c r="AA506" s="84"/>
    </row>
    <row r="507" spans="1:27" x14ac:dyDescent="0.2">
      <c r="A507" s="13"/>
      <c r="B507" s="13"/>
      <c r="C507" s="13"/>
      <c r="D507" s="13"/>
      <c r="E507" s="15"/>
      <c r="F507" s="16"/>
      <c r="G507" s="16"/>
      <c r="H507" s="15"/>
      <c r="I507" s="107"/>
      <c r="J507" s="15"/>
      <c r="K507" s="36"/>
      <c r="L507" s="36"/>
      <c r="M507" s="36"/>
      <c r="N507" s="36"/>
      <c r="O507" s="36"/>
      <c r="P507" s="36"/>
    </row>
    <row r="508" spans="1:27" ht="15.75" x14ac:dyDescent="0.25">
      <c r="A508" s="53"/>
      <c r="B508" s="53"/>
      <c r="C508" s="265"/>
      <c r="D508" s="265"/>
      <c r="E508" s="47" t="s">
        <v>1249</v>
      </c>
      <c r="F508" s="1"/>
      <c r="G508" s="1"/>
      <c r="I508" s="2"/>
      <c r="J508" s="3"/>
      <c r="K508" s="3">
        <f>K506-'8-2023 Capital Sum'!G26</f>
        <v>0</v>
      </c>
      <c r="L508" s="3">
        <f>L506-'8-2023 Capital Sum'!H26</f>
        <v>0</v>
      </c>
      <c r="M508" s="3">
        <f>M506-'8-2023 Capital Sum'!I26</f>
        <v>0</v>
      </c>
      <c r="N508" s="3">
        <f>N506-'8-2023 Capital Sum'!J26</f>
        <v>0</v>
      </c>
      <c r="O508" s="3">
        <f>O506-'8-2023 Capital Sum'!K26</f>
        <v>0</v>
      </c>
      <c r="P508" s="3">
        <f>P506-'8-2023 Capital Sum'!L26</f>
        <v>0</v>
      </c>
      <c r="Q508" s="3">
        <f>Q506-'8-2023 Capital Sum'!M26</f>
        <v>0</v>
      </c>
      <c r="R508" s="3">
        <f>R506-'8-2023 Capital Sum'!N26</f>
        <v>0</v>
      </c>
      <c r="S508" s="3">
        <f>S506-'8-2023 Capital Sum'!O26</f>
        <v>0</v>
      </c>
      <c r="T508" s="3">
        <f>T506-'8-2023 Capital Sum'!P26</f>
        <v>0</v>
      </c>
      <c r="U508" s="3">
        <f>U506-'8-2023 Capital Sum'!Q26</f>
        <v>0</v>
      </c>
      <c r="V508" s="3">
        <f>V506-'8-2023 Capital Sum'!R26</f>
        <v>0</v>
      </c>
      <c r="W508" s="3">
        <f>W506-'8-2023 Capital Sum'!S26</f>
        <v>0</v>
      </c>
      <c r="X508" s="124"/>
      <c r="Y508" s="3"/>
      <c r="Z508" s="3"/>
    </row>
    <row r="509" spans="1:27" x14ac:dyDescent="0.2">
      <c r="B509" s="265"/>
      <c r="C509" s="265"/>
      <c r="D509" s="265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1"/>
    </row>
    <row r="510" spans="1:27" x14ac:dyDescent="0.2">
      <c r="K510" s="17"/>
      <c r="L510" s="17"/>
      <c r="M510" s="17"/>
      <c r="N510" s="17"/>
      <c r="O510" s="17"/>
      <c r="P510" s="17"/>
      <c r="Q510" s="39"/>
      <c r="R510" s="39"/>
      <c r="S510" s="39"/>
      <c r="T510" s="39"/>
      <c r="U510" s="39"/>
      <c r="V510" s="39"/>
      <c r="W510" s="39"/>
      <c r="X510" s="18"/>
    </row>
    <row r="511" spans="1:27" x14ac:dyDescent="0.2">
      <c r="A511" s="292"/>
      <c r="B511" s="292"/>
      <c r="C511" s="292"/>
      <c r="D511" s="268"/>
      <c r="E511" s="22"/>
      <c r="X511" s="18"/>
    </row>
    <row r="512" spans="1:27" ht="15.75" x14ac:dyDescent="0.25">
      <c r="A512" s="23"/>
      <c r="B512" s="23"/>
      <c r="C512" s="23"/>
      <c r="D512" s="23"/>
      <c r="E512" s="12"/>
      <c r="K512" s="17"/>
      <c r="L512" s="17"/>
      <c r="M512" s="17"/>
      <c r="N512" s="17"/>
      <c r="O512" s="17"/>
      <c r="P512" s="17"/>
      <c r="Q512" s="39"/>
      <c r="R512" s="39"/>
      <c r="S512" s="39"/>
      <c r="T512" s="39"/>
      <c r="U512" s="39"/>
      <c r="V512" s="39"/>
      <c r="W512" s="39"/>
      <c r="X512" s="18"/>
    </row>
    <row r="513" spans="1:24" x14ac:dyDescent="0.2">
      <c r="K513" s="17"/>
      <c r="L513" s="17"/>
      <c r="M513" s="17"/>
      <c r="N513" s="17"/>
      <c r="O513" s="17"/>
      <c r="P513" s="17"/>
      <c r="Q513" s="39"/>
      <c r="R513" s="39"/>
      <c r="S513" s="39"/>
      <c r="T513" s="39"/>
      <c r="U513" s="39"/>
      <c r="V513" s="39"/>
      <c r="W513" s="39"/>
      <c r="X513" s="18"/>
    </row>
    <row r="514" spans="1:24" x14ac:dyDescent="0.2">
      <c r="E514" s="24"/>
      <c r="K514" s="25"/>
      <c r="L514" s="25"/>
      <c r="M514" s="25"/>
      <c r="N514" s="25"/>
      <c r="O514" s="25"/>
      <c r="P514" s="25"/>
      <c r="Q514" s="40"/>
      <c r="R514" s="40"/>
      <c r="S514" s="40"/>
      <c r="T514" s="40"/>
      <c r="U514" s="40"/>
      <c r="V514" s="40"/>
      <c r="W514" s="40"/>
      <c r="X514" s="18"/>
    </row>
    <row r="515" spans="1:24" x14ac:dyDescent="0.2">
      <c r="K515" s="17"/>
      <c r="L515" s="17"/>
      <c r="M515" s="17"/>
      <c r="N515" s="17"/>
      <c r="O515" s="17"/>
      <c r="P515" s="17"/>
      <c r="Q515" s="39"/>
      <c r="R515" s="39"/>
      <c r="S515" s="19"/>
      <c r="T515" s="19"/>
      <c r="U515" s="39"/>
      <c r="V515" s="39"/>
      <c r="W515" s="39"/>
      <c r="X515" s="18"/>
    </row>
    <row r="516" spans="1:24" x14ac:dyDescent="0.2">
      <c r="K516" s="17"/>
      <c r="L516" s="17"/>
      <c r="M516" s="17"/>
      <c r="N516" s="17"/>
      <c r="O516" s="17"/>
      <c r="P516" s="17"/>
      <c r="Q516" s="39"/>
      <c r="R516" s="39"/>
      <c r="S516" s="39"/>
      <c r="T516" s="39"/>
      <c r="U516" s="39"/>
      <c r="V516" s="39"/>
      <c r="W516" s="39"/>
      <c r="X516" s="18"/>
    </row>
    <row r="517" spans="1:24" ht="15.75" x14ac:dyDescent="0.25">
      <c r="A517" s="291"/>
      <c r="B517" s="291"/>
      <c r="C517" s="291"/>
      <c r="D517" s="267"/>
      <c r="X517" s="18"/>
    </row>
    <row r="518" spans="1:24" x14ac:dyDescent="0.2">
      <c r="B518" s="24"/>
      <c r="C518" s="24"/>
      <c r="D518" s="24"/>
      <c r="X518" s="18"/>
    </row>
    <row r="519" spans="1:24" x14ac:dyDescent="0.2">
      <c r="B519" s="24"/>
      <c r="C519" s="24"/>
      <c r="D519" s="24"/>
      <c r="L519" s="26"/>
      <c r="X519" s="18"/>
    </row>
    <row r="520" spans="1:24" x14ac:dyDescent="0.2">
      <c r="L520" s="26"/>
      <c r="S520" s="41"/>
      <c r="T520" s="41"/>
      <c r="U520" s="41"/>
      <c r="V520" s="41"/>
    </row>
    <row r="521" spans="1:24" x14ac:dyDescent="0.2">
      <c r="S521" s="42"/>
      <c r="T521" s="43"/>
      <c r="U521" s="43"/>
      <c r="V521" s="30"/>
    </row>
    <row r="522" spans="1:24" x14ac:dyDescent="0.2">
      <c r="S522" s="42"/>
      <c r="T522" s="43"/>
      <c r="U522" s="43"/>
      <c r="V522" s="30"/>
    </row>
    <row r="524" spans="1:24" x14ac:dyDescent="0.2">
      <c r="S524" s="41"/>
      <c r="T524" s="41"/>
      <c r="U524" s="41"/>
      <c r="V524" s="41"/>
    </row>
    <row r="525" spans="1:24" x14ac:dyDescent="0.2">
      <c r="S525" s="42"/>
      <c r="T525" s="43"/>
      <c r="U525" s="43"/>
      <c r="V525" s="30"/>
    </row>
    <row r="526" spans="1:24" x14ac:dyDescent="0.2">
      <c r="S526" s="42"/>
      <c r="T526" s="43"/>
      <c r="U526" s="43"/>
      <c r="V526" s="30"/>
    </row>
    <row r="533" spans="1:28" s="36" customFormat="1" x14ac:dyDescent="0.2">
      <c r="A533" s="265"/>
      <c r="B533" s="1"/>
      <c r="C533" s="1"/>
      <c r="D533" s="1"/>
      <c r="E533" s="1"/>
      <c r="F533" s="2"/>
      <c r="G533" s="2"/>
      <c r="H533" s="1"/>
      <c r="I533" s="265"/>
      <c r="J533" s="1"/>
      <c r="K533" s="1"/>
      <c r="L533" s="1"/>
      <c r="M533" s="1"/>
      <c r="N533" s="1"/>
      <c r="O533" s="1"/>
      <c r="P533" s="1"/>
      <c r="R533" s="26"/>
      <c r="S533" s="26"/>
      <c r="X533" s="1"/>
      <c r="Y533" s="1"/>
      <c r="Z533" s="1"/>
      <c r="AA533" s="1"/>
      <c r="AB533" s="1"/>
    </row>
    <row r="534" spans="1:28" s="36" customFormat="1" ht="15.75" x14ac:dyDescent="0.25">
      <c r="A534" s="265"/>
      <c r="B534" s="1"/>
      <c r="C534" s="1"/>
      <c r="D534" s="1"/>
      <c r="E534" s="1"/>
      <c r="F534" s="2"/>
      <c r="G534" s="2"/>
      <c r="H534" s="1"/>
      <c r="I534" s="265"/>
      <c r="J534" s="1"/>
      <c r="K534" s="3"/>
      <c r="L534" s="1"/>
      <c r="M534" s="1"/>
      <c r="N534" s="1"/>
      <c r="O534" s="1"/>
      <c r="P534" s="1"/>
      <c r="R534" s="26"/>
      <c r="S534" s="26"/>
      <c r="X534" s="1"/>
      <c r="Y534" s="1"/>
      <c r="Z534" s="1"/>
      <c r="AA534" s="1"/>
      <c r="AB534" s="1"/>
    </row>
    <row r="535" spans="1:28" s="36" customFormat="1" x14ac:dyDescent="0.2">
      <c r="A535" s="265"/>
      <c r="B535" s="1"/>
      <c r="C535" s="1"/>
      <c r="D535" s="1"/>
      <c r="E535" s="1"/>
      <c r="F535" s="2"/>
      <c r="G535" s="2"/>
      <c r="H535" s="1"/>
      <c r="I535" s="265"/>
      <c r="J535" s="1"/>
      <c r="K535" s="1"/>
      <c r="L535" s="1"/>
      <c r="M535" s="1"/>
      <c r="N535" s="1"/>
      <c r="O535" s="1"/>
      <c r="P535" s="1"/>
      <c r="R535" s="26"/>
      <c r="S535" s="26"/>
      <c r="X535" s="1"/>
      <c r="Y535" s="1"/>
      <c r="Z535" s="1"/>
      <c r="AA535" s="1"/>
      <c r="AB535" s="1"/>
    </row>
    <row r="536" spans="1:28" s="36" customFormat="1" x14ac:dyDescent="0.2">
      <c r="A536" s="265"/>
      <c r="B536" s="1"/>
      <c r="C536" s="1"/>
      <c r="D536" s="1"/>
      <c r="E536" s="1"/>
      <c r="F536" s="2"/>
      <c r="G536" s="2"/>
      <c r="H536" s="1"/>
      <c r="I536" s="265"/>
      <c r="J536" s="1"/>
      <c r="K536" s="1"/>
      <c r="L536" s="1"/>
      <c r="M536" s="1"/>
      <c r="N536" s="1"/>
      <c r="O536" s="1"/>
      <c r="P536" s="1"/>
      <c r="R536" s="26"/>
      <c r="S536" s="26"/>
      <c r="X536" s="1"/>
      <c r="Y536" s="1"/>
      <c r="Z536" s="1"/>
      <c r="AA536" s="1"/>
      <c r="AB536" s="1"/>
    </row>
    <row r="537" spans="1:28" s="36" customFormat="1" x14ac:dyDescent="0.2">
      <c r="A537" s="265"/>
      <c r="B537" s="1"/>
      <c r="C537" s="1"/>
      <c r="D537" s="1"/>
      <c r="E537" s="1"/>
      <c r="F537" s="2"/>
      <c r="G537" s="2"/>
      <c r="H537" s="1"/>
      <c r="I537" s="265"/>
      <c r="J537" s="1"/>
      <c r="K537" s="1"/>
      <c r="L537" s="1"/>
      <c r="M537" s="1"/>
      <c r="N537" s="1"/>
      <c r="O537" s="1"/>
      <c r="P537" s="1"/>
      <c r="R537" s="31"/>
      <c r="S537" s="26"/>
      <c r="X537" s="1"/>
      <c r="Y537" s="1"/>
      <c r="Z537" s="1"/>
      <c r="AA537" s="1"/>
      <c r="AB537" s="1"/>
    </row>
    <row r="538" spans="1:28" s="36" customFormat="1" x14ac:dyDescent="0.2">
      <c r="A538" s="265"/>
      <c r="B538" s="1"/>
      <c r="C538" s="1"/>
      <c r="D538" s="1"/>
      <c r="E538" s="1"/>
      <c r="F538" s="2"/>
      <c r="G538" s="2"/>
      <c r="H538" s="1"/>
      <c r="I538" s="265"/>
      <c r="J538" s="1"/>
      <c r="K538" s="1"/>
      <c r="L538" s="1"/>
      <c r="M538" s="1"/>
      <c r="N538" s="1"/>
      <c r="O538" s="24"/>
      <c r="P538" s="1"/>
      <c r="R538" s="31"/>
      <c r="S538" s="26"/>
      <c r="X538" s="1"/>
      <c r="Y538" s="1"/>
      <c r="Z538" s="1"/>
      <c r="AA538" s="1"/>
      <c r="AB538" s="1"/>
    </row>
    <row r="539" spans="1:28" s="36" customFormat="1" x14ac:dyDescent="0.2">
      <c r="A539" s="265"/>
      <c r="B539" s="1"/>
      <c r="C539" s="1"/>
      <c r="D539" s="1"/>
      <c r="E539" s="1"/>
      <c r="F539" s="2"/>
      <c r="G539" s="2"/>
      <c r="H539" s="1"/>
      <c r="I539" s="265"/>
      <c r="J539" s="1"/>
      <c r="K539" s="1"/>
      <c r="L539" s="1"/>
      <c r="M539" s="1"/>
      <c r="N539" s="1"/>
      <c r="O539" s="24"/>
      <c r="P539" s="31"/>
      <c r="R539" s="31"/>
      <c r="S539" s="26"/>
      <c r="X539" s="1"/>
      <c r="Y539" s="1"/>
      <c r="Z539" s="1"/>
      <c r="AA539" s="1"/>
      <c r="AB539" s="1"/>
    </row>
    <row r="540" spans="1:28" s="36" customFormat="1" x14ac:dyDescent="0.2">
      <c r="A540" s="265"/>
      <c r="B540" s="1"/>
      <c r="C540" s="1"/>
      <c r="D540" s="1"/>
      <c r="E540" s="1"/>
      <c r="F540" s="2"/>
      <c r="G540" s="2"/>
      <c r="H540" s="1"/>
      <c r="I540" s="265"/>
      <c r="J540" s="1"/>
      <c r="K540" s="1"/>
      <c r="L540" s="1"/>
      <c r="M540" s="1"/>
      <c r="N540" s="1"/>
      <c r="O540" s="24"/>
      <c r="P540" s="31"/>
      <c r="R540" s="31"/>
      <c r="S540" s="26"/>
      <c r="X540" s="1"/>
      <c r="Y540" s="1"/>
      <c r="Z540" s="1"/>
      <c r="AA540" s="1"/>
      <c r="AB540" s="1"/>
    </row>
    <row r="541" spans="1:28" s="36" customFormat="1" x14ac:dyDescent="0.2">
      <c r="A541" s="265"/>
      <c r="B541" s="1"/>
      <c r="C541" s="1"/>
      <c r="D541" s="1"/>
      <c r="E541" s="1"/>
      <c r="F541" s="2"/>
      <c r="G541" s="2"/>
      <c r="H541" s="1"/>
      <c r="I541" s="265"/>
      <c r="J541" s="1"/>
      <c r="K541" s="1"/>
      <c r="L541" s="1"/>
      <c r="M541" s="1"/>
      <c r="N541" s="1"/>
      <c r="O541" s="24"/>
      <c r="P541" s="31"/>
      <c r="R541" s="31"/>
      <c r="S541" s="26"/>
      <c r="X541" s="1"/>
      <c r="Y541" s="1"/>
      <c r="Z541" s="1"/>
      <c r="AA541" s="1"/>
      <c r="AB541" s="1"/>
    </row>
    <row r="542" spans="1:28" s="36" customFormat="1" x14ac:dyDescent="0.2">
      <c r="A542" s="265"/>
      <c r="B542" s="1"/>
      <c r="C542" s="1"/>
      <c r="D542" s="1"/>
      <c r="E542" s="1"/>
      <c r="F542" s="2"/>
      <c r="G542" s="2"/>
      <c r="H542" s="1"/>
      <c r="I542" s="265"/>
      <c r="J542" s="1"/>
      <c r="K542" s="1"/>
      <c r="L542" s="1"/>
      <c r="M542" s="1"/>
      <c r="N542" s="1"/>
      <c r="O542" s="24"/>
      <c r="P542" s="31"/>
      <c r="R542" s="31"/>
      <c r="X542" s="1"/>
      <c r="Y542" s="1"/>
      <c r="Z542" s="1"/>
      <c r="AA542" s="1"/>
      <c r="AB542" s="1"/>
    </row>
    <row r="543" spans="1:28" s="36" customFormat="1" x14ac:dyDescent="0.2">
      <c r="A543" s="265"/>
      <c r="B543" s="1"/>
      <c r="C543" s="1"/>
      <c r="D543" s="1"/>
      <c r="E543" s="1"/>
      <c r="F543" s="2"/>
      <c r="G543" s="2"/>
      <c r="H543" s="1"/>
      <c r="I543" s="265"/>
      <c r="J543" s="1"/>
      <c r="K543" s="1"/>
      <c r="L543" s="1"/>
      <c r="M543" s="1"/>
      <c r="N543" s="1"/>
      <c r="O543" s="24"/>
      <c r="P543" s="31"/>
      <c r="X543" s="1"/>
      <c r="Y543" s="1"/>
      <c r="Z543" s="1"/>
      <c r="AA543" s="1"/>
      <c r="AB543" s="1"/>
    </row>
    <row r="544" spans="1:28" s="36" customFormat="1" x14ac:dyDescent="0.2">
      <c r="A544" s="265"/>
      <c r="B544" s="1"/>
      <c r="C544" s="1"/>
      <c r="D544" s="1"/>
      <c r="E544" s="1"/>
      <c r="F544" s="2"/>
      <c r="G544" s="2"/>
      <c r="H544" s="1"/>
      <c r="I544" s="265"/>
      <c r="J544" s="1"/>
      <c r="K544" s="1"/>
      <c r="L544" s="1"/>
      <c r="M544" s="1"/>
      <c r="N544" s="1"/>
      <c r="O544" s="24"/>
      <c r="P544" s="1"/>
      <c r="X544" s="1"/>
      <c r="Y544" s="1"/>
      <c r="Z544" s="1"/>
      <c r="AA544" s="1"/>
      <c r="AB544" s="1"/>
    </row>
    <row r="545" spans="15:15" x14ac:dyDescent="0.2">
      <c r="O545" s="24"/>
    </row>
  </sheetData>
  <mergeCells count="9">
    <mergeCell ref="A9:W9"/>
    <mergeCell ref="A511:C511"/>
    <mergeCell ref="A517:C517"/>
    <mergeCell ref="A2:W2"/>
    <mergeCell ref="A3:W3"/>
    <mergeCell ref="A4:W4"/>
    <mergeCell ref="A5:W5"/>
    <mergeCell ref="A7:W7"/>
    <mergeCell ref="A8:W8"/>
  </mergeCells>
  <phoneticPr fontId="17" type="noConversion"/>
  <conditionalFormatting sqref="AB442:AB450 AB463:AB1048576 AB1:AB440">
    <cfRule type="containsText" dxfId="24" priority="3" operator="containsText" text="#VALUE!">
      <formula>NOT(ISERROR(SEARCH("#VALUE!",AB1)))</formula>
    </cfRule>
  </conditionalFormatting>
  <conditionalFormatting sqref="AB441">
    <cfRule type="containsText" dxfId="23" priority="2" operator="containsText" text="#VALUE!">
      <formula>NOT(ISERROR(SEARCH("#VALUE!",AB441)))</formula>
    </cfRule>
  </conditionalFormatting>
  <conditionalFormatting sqref="AB451:AB462">
    <cfRule type="containsText" dxfId="22" priority="1" operator="containsText" text="#VALUE!">
      <formula>NOT(ISERROR(SEARCH("#VALUE!",AB451)))</formula>
    </cfRule>
  </conditionalFormatting>
  <printOptions horizontalCentered="1" verticalCentered="1"/>
  <pageMargins left="0.75" right="0.75" top="1" bottom="0.75" header="0.5" footer="0.5"/>
  <pageSetup scale="30" orientation="landscape" r:id="rId1"/>
  <headerFooter alignWithMargins="0">
    <oddFooter>&amp;L&amp;Z&amp;F&amp;RVersion: 1/24/2020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5FF2-1914-49E8-86E2-324648AB44D5}">
  <sheetPr>
    <tabColor rgb="FFFF0000"/>
  </sheetPr>
  <dimension ref="A1:X120"/>
  <sheetViews>
    <sheetView zoomScale="70" zoomScaleNormal="70" workbookViewId="0">
      <pane xSplit="10" ySplit="3" topLeftCell="K4" activePane="bottomRight" state="frozen"/>
      <selection pane="topRight"/>
      <selection pane="bottomLeft"/>
      <selection pane="bottomRight" activeCell="F12" sqref="F12"/>
    </sheetView>
  </sheetViews>
  <sheetFormatPr defaultRowHeight="15" x14ac:dyDescent="0.2"/>
  <cols>
    <col min="2" max="2" width="9.33203125" style="160" customWidth="1"/>
    <col min="3" max="3" width="10.21875" bestFit="1" customWidth="1"/>
    <col min="4" max="4" width="38.21875" bestFit="1" customWidth="1"/>
    <col min="5" max="5" width="24.21875" hidden="1" customWidth="1"/>
    <col min="6" max="6" width="38.77734375" bestFit="1" customWidth="1"/>
    <col min="7" max="8" width="8.77734375" customWidth="1"/>
    <col min="9" max="9" width="11" customWidth="1"/>
    <col min="10" max="10" width="8.77734375" style="180" customWidth="1"/>
    <col min="11" max="22" width="11.33203125" customWidth="1"/>
    <col min="23" max="23" width="13.33203125" customWidth="1"/>
  </cols>
  <sheetData>
    <row r="1" spans="1:23" x14ac:dyDescent="0.2">
      <c r="C1" s="179"/>
    </row>
    <row r="3" spans="1:23" s="181" customFormat="1" ht="18.75" x14ac:dyDescent="0.3">
      <c r="B3" s="182" t="s">
        <v>2526</v>
      </c>
      <c r="C3" s="183" t="s">
        <v>35</v>
      </c>
      <c r="D3" s="183" t="s">
        <v>34</v>
      </c>
      <c r="E3" s="183" t="s">
        <v>28</v>
      </c>
      <c r="F3" s="278" t="s">
        <v>2566</v>
      </c>
      <c r="G3" s="183" t="s">
        <v>2527</v>
      </c>
      <c r="H3" s="278" t="s">
        <v>2528</v>
      </c>
      <c r="I3" s="183" t="s">
        <v>2529</v>
      </c>
      <c r="J3" s="184" t="s">
        <v>2530</v>
      </c>
      <c r="K3" s="183" t="s">
        <v>2531</v>
      </c>
      <c r="L3" s="183" t="s">
        <v>2532</v>
      </c>
      <c r="M3" s="183" t="s">
        <v>2533</v>
      </c>
      <c r="N3" s="183" t="s">
        <v>2534</v>
      </c>
      <c r="O3" s="183" t="s">
        <v>10</v>
      </c>
      <c r="P3" s="183" t="s">
        <v>2535</v>
      </c>
      <c r="Q3" s="183" t="s">
        <v>2536</v>
      </c>
      <c r="R3" s="183" t="s">
        <v>2537</v>
      </c>
      <c r="S3" s="183" t="s">
        <v>2538</v>
      </c>
      <c r="T3" s="183" t="s">
        <v>2539</v>
      </c>
      <c r="U3" s="183" t="s">
        <v>2540</v>
      </c>
      <c r="V3" s="183" t="s">
        <v>2541</v>
      </c>
      <c r="W3" s="183" t="s">
        <v>18</v>
      </c>
    </row>
    <row r="4" spans="1:23" x14ac:dyDescent="0.2">
      <c r="A4" s="1" t="s">
        <v>2542</v>
      </c>
      <c r="B4" s="135" t="s">
        <v>2543</v>
      </c>
      <c r="C4" s="185" t="s">
        <v>1273</v>
      </c>
      <c r="D4" s="185" t="s">
        <v>2544</v>
      </c>
      <c r="E4" s="185" t="s">
        <v>1217</v>
      </c>
      <c r="F4" s="279" t="s">
        <v>2993</v>
      </c>
      <c r="G4" s="185" t="s">
        <v>2545</v>
      </c>
      <c r="H4" s="186">
        <v>1</v>
      </c>
      <c r="I4" s="185" t="s">
        <v>2546</v>
      </c>
      <c r="J4" s="187">
        <v>2023</v>
      </c>
      <c r="K4" s="188">
        <v>8637296.5674758628</v>
      </c>
      <c r="L4" s="188">
        <v>8884296.5674758628</v>
      </c>
      <c r="M4" s="188">
        <v>8766796.5674758628</v>
      </c>
      <c r="N4" s="188">
        <v>8711681.3396676853</v>
      </c>
      <c r="O4" s="188">
        <v>9123646.1529502496</v>
      </c>
      <c r="P4" s="188">
        <v>9198193.2013912089</v>
      </c>
      <c r="Q4" s="188">
        <v>9060148.0037444625</v>
      </c>
      <c r="R4" s="188">
        <v>9179757.363169916</v>
      </c>
      <c r="S4" s="188">
        <v>9388768.9671254084</v>
      </c>
      <c r="T4" s="188">
        <v>9151660.0782365184</v>
      </c>
      <c r="U4" s="188">
        <v>7589577.8230347764</v>
      </c>
      <c r="V4" s="188">
        <v>6850905.0817820942</v>
      </c>
      <c r="W4" s="188">
        <f>SUM(K4:V4)</f>
        <v>104542727.71352991</v>
      </c>
    </row>
    <row r="5" spans="1:23" s="189" customFormat="1" x14ac:dyDescent="0.2">
      <c r="A5" s="189" t="s">
        <v>2542</v>
      </c>
      <c r="B5" s="190" t="s">
        <v>2547</v>
      </c>
      <c r="C5" s="191" t="s">
        <v>1273</v>
      </c>
      <c r="D5" s="191" t="s">
        <v>2544</v>
      </c>
      <c r="E5" s="191" t="s">
        <v>1217</v>
      </c>
      <c r="F5" s="191" t="s">
        <v>2570</v>
      </c>
      <c r="G5" s="191" t="s">
        <v>2548</v>
      </c>
      <c r="H5" s="192">
        <v>0.06</v>
      </c>
      <c r="I5" s="191" t="s">
        <v>2546</v>
      </c>
      <c r="J5" s="193">
        <v>2023</v>
      </c>
      <c r="K5" s="194">
        <v>518237.79404855176</v>
      </c>
      <c r="L5" s="194">
        <v>533057.7940485517</v>
      </c>
      <c r="M5" s="194">
        <v>526007.7940485517</v>
      </c>
      <c r="N5" s="194">
        <v>522700.88038006111</v>
      </c>
      <c r="O5" s="194">
        <v>547418.76917701494</v>
      </c>
      <c r="P5" s="194">
        <v>551891.59208347253</v>
      </c>
      <c r="Q5" s="194">
        <v>543608.88022466772</v>
      </c>
      <c r="R5" s="194">
        <v>550785.44179019495</v>
      </c>
      <c r="S5" s="194">
        <v>563326.13802752446</v>
      </c>
      <c r="T5" s="194">
        <v>549099.60469419113</v>
      </c>
      <c r="U5" s="194">
        <v>455374.66938208655</v>
      </c>
      <c r="V5" s="194">
        <v>411054.30490692565</v>
      </c>
      <c r="W5" s="194">
        <f t="shared" ref="W5:W84" si="0">SUM(K5:V5)</f>
        <v>6272563.6628117952</v>
      </c>
    </row>
    <row r="6" spans="1:23" x14ac:dyDescent="0.2">
      <c r="A6" s="1" t="s">
        <v>2549</v>
      </c>
      <c r="B6" s="135" t="s">
        <v>2543</v>
      </c>
      <c r="C6" s="185" t="s">
        <v>2550</v>
      </c>
      <c r="D6" s="185" t="s">
        <v>2551</v>
      </c>
      <c r="E6" s="185" t="s">
        <v>102</v>
      </c>
      <c r="F6" s="279" t="s">
        <v>2568</v>
      </c>
      <c r="G6" s="185" t="s">
        <v>2545</v>
      </c>
      <c r="H6" s="186">
        <v>1</v>
      </c>
      <c r="I6" s="185" t="s">
        <v>2546</v>
      </c>
      <c r="J6" s="187">
        <v>2023</v>
      </c>
      <c r="K6" s="188">
        <v>1392937.3</v>
      </c>
      <c r="L6" s="188">
        <v>1591413.4000000001</v>
      </c>
      <c r="M6" s="188">
        <v>1293302.5999999999</v>
      </c>
      <c r="N6" s="188">
        <v>1656018.6</v>
      </c>
      <c r="O6" s="188">
        <v>1588061.4</v>
      </c>
      <c r="P6" s="188">
        <v>1533177.9</v>
      </c>
      <c r="Q6" s="188">
        <v>1445318.4000000001</v>
      </c>
      <c r="R6" s="188">
        <v>1251344.3999999999</v>
      </c>
      <c r="S6" s="188">
        <v>1498077.5999999999</v>
      </c>
      <c r="T6" s="188">
        <v>1591531.2000000002</v>
      </c>
      <c r="U6" s="188">
        <v>1694428.4</v>
      </c>
      <c r="V6" s="188">
        <v>928175.99999999988</v>
      </c>
      <c r="W6" s="188">
        <f t="shared" si="0"/>
        <v>17463787.199999999</v>
      </c>
    </row>
    <row r="7" spans="1:23" s="189" customFormat="1" x14ac:dyDescent="0.2">
      <c r="A7" s="189" t="s">
        <v>2549</v>
      </c>
      <c r="B7" s="190" t="s">
        <v>2547</v>
      </c>
      <c r="C7" s="191" t="s">
        <v>2550</v>
      </c>
      <c r="D7" s="191" t="s">
        <v>2551</v>
      </c>
      <c r="E7" s="191" t="s">
        <v>102</v>
      </c>
      <c r="F7" s="191" t="s">
        <v>2570</v>
      </c>
      <c r="G7" s="191" t="s">
        <v>2548</v>
      </c>
      <c r="H7" s="192">
        <v>0.16</v>
      </c>
      <c r="I7" s="191" t="s">
        <v>2546</v>
      </c>
      <c r="J7" s="193">
        <v>2023</v>
      </c>
      <c r="K7" s="194">
        <v>222869.96800000002</v>
      </c>
      <c r="L7" s="194">
        <v>254626.14400000003</v>
      </c>
      <c r="M7" s="194">
        <v>206928.41599999997</v>
      </c>
      <c r="N7" s="194">
        <v>264962.97600000002</v>
      </c>
      <c r="O7" s="194">
        <v>254089.82399999999</v>
      </c>
      <c r="P7" s="194">
        <v>245308.46399999998</v>
      </c>
      <c r="Q7" s="194">
        <v>231250.94400000002</v>
      </c>
      <c r="R7" s="194">
        <v>200215.10399999999</v>
      </c>
      <c r="S7" s="194">
        <v>239692.41599999997</v>
      </c>
      <c r="T7" s="194">
        <v>254644.99200000003</v>
      </c>
      <c r="U7" s="194">
        <v>271108.54399999999</v>
      </c>
      <c r="V7" s="194">
        <v>148508.15999999997</v>
      </c>
      <c r="W7" s="194">
        <f t="shared" si="0"/>
        <v>2794205.9520000005</v>
      </c>
    </row>
    <row r="8" spans="1:23" x14ac:dyDescent="0.2">
      <c r="A8" s="1" t="s">
        <v>2552</v>
      </c>
      <c r="B8" s="135" t="s">
        <v>2543</v>
      </c>
      <c r="C8" s="185" t="s">
        <v>2553</v>
      </c>
      <c r="D8" s="185" t="s">
        <v>2554</v>
      </c>
      <c r="E8" s="185" t="s">
        <v>2555</v>
      </c>
      <c r="F8" s="185" t="s">
        <v>2567</v>
      </c>
      <c r="G8" s="185" t="s">
        <v>2545</v>
      </c>
      <c r="H8" s="186">
        <v>1</v>
      </c>
      <c r="I8" s="185" t="s">
        <v>2546</v>
      </c>
      <c r="J8" s="187">
        <v>2023</v>
      </c>
      <c r="K8" s="188">
        <v>50000</v>
      </c>
      <c r="L8" s="188">
        <v>50000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300000</v>
      </c>
      <c r="U8" s="188">
        <v>300000</v>
      </c>
      <c r="V8" s="188">
        <v>0</v>
      </c>
      <c r="W8" s="188">
        <f t="shared" si="0"/>
        <v>700000</v>
      </c>
    </row>
    <row r="9" spans="1:23" x14ac:dyDescent="0.2">
      <c r="A9" s="189" t="s">
        <v>2556</v>
      </c>
      <c r="B9" s="135" t="s">
        <v>2543</v>
      </c>
      <c r="C9" s="185" t="s">
        <v>2557</v>
      </c>
      <c r="D9" s="185" t="s">
        <v>2558</v>
      </c>
      <c r="E9" s="185" t="s">
        <v>137</v>
      </c>
      <c r="F9" s="279" t="s">
        <v>2567</v>
      </c>
      <c r="G9" s="185" t="s">
        <v>2545</v>
      </c>
      <c r="H9" s="186">
        <v>1</v>
      </c>
      <c r="I9" s="185" t="s">
        <v>2546</v>
      </c>
      <c r="J9" s="187">
        <v>2023</v>
      </c>
      <c r="K9" s="188">
        <v>1430000</v>
      </c>
      <c r="L9" s="188">
        <v>2090000</v>
      </c>
      <c r="M9" s="188">
        <v>2480000</v>
      </c>
      <c r="N9" s="188">
        <v>2900000</v>
      </c>
      <c r="O9" s="188">
        <v>2900000</v>
      </c>
      <c r="P9" s="188">
        <v>2823479</v>
      </c>
      <c r="Q9" s="188">
        <v>2578792</v>
      </c>
      <c r="R9" s="188">
        <v>2832333</v>
      </c>
      <c r="S9" s="188">
        <v>3272190</v>
      </c>
      <c r="T9" s="188">
        <v>2732832</v>
      </c>
      <c r="U9" s="188">
        <v>2645097</v>
      </c>
      <c r="V9" s="188">
        <v>1430460</v>
      </c>
      <c r="W9" s="188">
        <f t="shared" si="0"/>
        <v>30115183</v>
      </c>
    </row>
    <row r="10" spans="1:23" s="189" customFormat="1" x14ac:dyDescent="0.2">
      <c r="A10" s="189" t="s">
        <v>2556</v>
      </c>
      <c r="B10" s="190" t="s">
        <v>2547</v>
      </c>
      <c r="C10" s="191" t="s">
        <v>2557</v>
      </c>
      <c r="D10" s="191" t="s">
        <v>2558</v>
      </c>
      <c r="E10" s="191" t="s">
        <v>137</v>
      </c>
      <c r="F10" s="191" t="s">
        <v>2570</v>
      </c>
      <c r="G10" s="191" t="s">
        <v>2548</v>
      </c>
      <c r="H10" s="192">
        <v>0.13</v>
      </c>
      <c r="I10" s="191" t="s">
        <v>2546</v>
      </c>
      <c r="J10" s="193">
        <v>2023</v>
      </c>
      <c r="K10" s="194">
        <v>185900</v>
      </c>
      <c r="L10" s="194">
        <v>271700</v>
      </c>
      <c r="M10" s="194">
        <v>322400</v>
      </c>
      <c r="N10" s="194">
        <v>377000</v>
      </c>
      <c r="O10" s="194">
        <v>377000</v>
      </c>
      <c r="P10" s="194">
        <v>367052.27</v>
      </c>
      <c r="Q10" s="194">
        <v>335242.96000000002</v>
      </c>
      <c r="R10" s="194">
        <v>368203.29000000004</v>
      </c>
      <c r="S10" s="194">
        <v>360384.7</v>
      </c>
      <c r="T10" s="194">
        <v>355268.16000000003</v>
      </c>
      <c r="U10" s="194">
        <v>343862.61</v>
      </c>
      <c r="V10" s="194">
        <v>185959.80000000002</v>
      </c>
      <c r="W10" s="194">
        <f t="shared" si="0"/>
        <v>3849973.79</v>
      </c>
    </row>
    <row r="11" spans="1:23" x14ac:dyDescent="0.2">
      <c r="A11" s="189" t="s">
        <v>2559</v>
      </c>
      <c r="B11" s="135" t="s">
        <v>2543</v>
      </c>
      <c r="C11" s="185" t="s">
        <v>2560</v>
      </c>
      <c r="D11" s="185" t="s">
        <v>2561</v>
      </c>
      <c r="E11" s="185" t="s">
        <v>169</v>
      </c>
      <c r="F11" s="279" t="s">
        <v>2568</v>
      </c>
      <c r="G11" s="185" t="s">
        <v>2545</v>
      </c>
      <c r="H11" s="186">
        <v>1</v>
      </c>
      <c r="I11" s="185" t="s">
        <v>2546</v>
      </c>
      <c r="J11" s="187">
        <v>2023</v>
      </c>
      <c r="K11" s="188">
        <v>205557.76000000001</v>
      </c>
      <c r="L11" s="188">
        <v>342955.66000000003</v>
      </c>
      <c r="M11" s="188">
        <v>368667.30000000005</v>
      </c>
      <c r="N11" s="188">
        <v>509692.4</v>
      </c>
      <c r="O11" s="188">
        <v>404939.30000000005</v>
      </c>
      <c r="P11" s="188">
        <v>267541.40000000002</v>
      </c>
      <c r="Q11" s="188">
        <v>230028.71333333335</v>
      </c>
      <c r="R11" s="188">
        <v>137524.94666666668</v>
      </c>
      <c r="S11" s="188">
        <v>137524.94666666668</v>
      </c>
      <c r="T11" s="188">
        <v>176685.37333333335</v>
      </c>
      <c r="U11" s="188">
        <v>128164.04000000001</v>
      </c>
      <c r="V11" s="188">
        <v>128164.04000000001</v>
      </c>
      <c r="W11" s="188">
        <f t="shared" si="0"/>
        <v>3037445.8800000008</v>
      </c>
    </row>
    <row r="12" spans="1:23" s="152" customFormat="1" x14ac:dyDescent="0.2">
      <c r="A12" s="152" t="s">
        <v>2562</v>
      </c>
      <c r="B12" s="195" t="s">
        <v>2514</v>
      </c>
      <c r="C12" s="196" t="s">
        <v>2563</v>
      </c>
      <c r="D12" s="196" t="s">
        <v>2564</v>
      </c>
      <c r="E12" s="196" t="s">
        <v>137</v>
      </c>
      <c r="F12" s="196" t="s">
        <v>2569</v>
      </c>
      <c r="G12" s="196" t="s">
        <v>2545</v>
      </c>
      <c r="H12" s="197">
        <v>0.85</v>
      </c>
      <c r="I12" s="196" t="s">
        <v>2546</v>
      </c>
      <c r="J12" s="198">
        <v>2023</v>
      </c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>
        <f t="shared" si="0"/>
        <v>0</v>
      </c>
    </row>
    <row r="13" spans="1:23" s="152" customFormat="1" ht="15.75" thickBot="1" x14ac:dyDescent="0.25">
      <c r="A13" s="152" t="s">
        <v>2562</v>
      </c>
      <c r="B13" s="195" t="s">
        <v>2514</v>
      </c>
      <c r="C13" s="200" t="s">
        <v>2563</v>
      </c>
      <c r="D13" s="200" t="s">
        <v>2564</v>
      </c>
      <c r="E13" s="200" t="s">
        <v>137</v>
      </c>
      <c r="F13" s="200" t="s">
        <v>2570</v>
      </c>
      <c r="G13" s="200" t="s">
        <v>2565</v>
      </c>
      <c r="H13" s="201">
        <v>0.15</v>
      </c>
      <c r="I13" s="200" t="s">
        <v>2546</v>
      </c>
      <c r="J13" s="198">
        <v>2023</v>
      </c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>
        <f t="shared" si="0"/>
        <v>0</v>
      </c>
    </row>
    <row r="14" spans="1:23" s="207" customFormat="1" x14ac:dyDescent="0.2">
      <c r="A14" s="1" t="s">
        <v>2542</v>
      </c>
      <c r="B14" s="135" t="s">
        <v>2543</v>
      </c>
      <c r="C14" s="203" t="s">
        <v>1273</v>
      </c>
      <c r="D14" s="203" t="s">
        <v>2544</v>
      </c>
      <c r="E14" s="203" t="s">
        <v>1217</v>
      </c>
      <c r="F14" s="203" t="str">
        <f>$F$4</f>
        <v>15 months</v>
      </c>
      <c r="G14" s="203" t="s">
        <v>2545</v>
      </c>
      <c r="H14" s="204">
        <v>1</v>
      </c>
      <c r="I14" s="203" t="s">
        <v>2546</v>
      </c>
      <c r="J14" s="205">
        <v>2024</v>
      </c>
      <c r="K14" s="206">
        <v>8750000</v>
      </c>
      <c r="L14" s="206">
        <v>8750000</v>
      </c>
      <c r="M14" s="206">
        <v>8750000</v>
      </c>
      <c r="N14" s="206">
        <v>8750000</v>
      </c>
      <c r="O14" s="206">
        <v>8750000</v>
      </c>
      <c r="P14" s="206">
        <v>8750000</v>
      </c>
      <c r="Q14" s="206">
        <v>8750000</v>
      </c>
      <c r="R14" s="206">
        <v>8750000</v>
      </c>
      <c r="S14" s="206">
        <v>8750000</v>
      </c>
      <c r="T14" s="206">
        <v>8750000</v>
      </c>
      <c r="U14" s="206">
        <v>8750000</v>
      </c>
      <c r="V14" s="206">
        <v>8750000</v>
      </c>
      <c r="W14" s="206">
        <f t="shared" si="0"/>
        <v>105000000</v>
      </c>
    </row>
    <row r="15" spans="1:23" x14ac:dyDescent="0.2">
      <c r="A15" s="189" t="s">
        <v>2542</v>
      </c>
      <c r="B15" s="190" t="s">
        <v>2547</v>
      </c>
      <c r="C15" s="208" t="s">
        <v>1273</v>
      </c>
      <c r="D15" s="208" t="s">
        <v>2544</v>
      </c>
      <c r="E15" s="208" t="s">
        <v>1217</v>
      </c>
      <c r="F15" s="208" t="str">
        <f>$F$5</f>
        <v>Est In-Service Date not needed for retirements</v>
      </c>
      <c r="G15" s="208" t="s">
        <v>2548</v>
      </c>
      <c r="H15" s="209">
        <v>0.06</v>
      </c>
      <c r="I15" s="208" t="s">
        <v>2546</v>
      </c>
      <c r="J15" s="210">
        <v>2024</v>
      </c>
      <c r="K15" s="211">
        <v>525000</v>
      </c>
      <c r="L15" s="211">
        <v>525000</v>
      </c>
      <c r="M15" s="211">
        <v>525000</v>
      </c>
      <c r="N15" s="211">
        <v>525000</v>
      </c>
      <c r="O15" s="211">
        <v>525000</v>
      </c>
      <c r="P15" s="211">
        <v>525000</v>
      </c>
      <c r="Q15" s="211">
        <v>525000</v>
      </c>
      <c r="R15" s="211">
        <v>525000</v>
      </c>
      <c r="S15" s="211">
        <v>525000</v>
      </c>
      <c r="T15" s="211">
        <v>525000</v>
      </c>
      <c r="U15" s="211">
        <v>525000</v>
      </c>
      <c r="V15" s="211">
        <v>525000</v>
      </c>
      <c r="W15" s="211">
        <f t="shared" si="0"/>
        <v>6300000</v>
      </c>
    </row>
    <row r="16" spans="1:23" x14ac:dyDescent="0.2">
      <c r="A16" s="1" t="s">
        <v>2549</v>
      </c>
      <c r="B16" s="135" t="s">
        <v>2543</v>
      </c>
      <c r="C16" s="212" t="s">
        <v>2550</v>
      </c>
      <c r="D16" s="212" t="s">
        <v>2551</v>
      </c>
      <c r="E16" s="212" t="s">
        <v>102</v>
      </c>
      <c r="F16" s="212" t="str">
        <f>$F$6</f>
        <v>9 months</v>
      </c>
      <c r="G16" s="212" t="s">
        <v>2545</v>
      </c>
      <c r="H16" s="213">
        <v>1</v>
      </c>
      <c r="I16" s="212" t="s">
        <v>2546</v>
      </c>
      <c r="J16" s="210">
        <v>2024</v>
      </c>
      <c r="K16" s="214">
        <v>1461670</v>
      </c>
      <c r="L16" s="214">
        <v>1461670</v>
      </c>
      <c r="M16" s="214">
        <v>1461670</v>
      </c>
      <c r="N16" s="214">
        <v>1461670</v>
      </c>
      <c r="O16" s="214">
        <v>1461670</v>
      </c>
      <c r="P16" s="214">
        <v>1461670</v>
      </c>
      <c r="Q16" s="214">
        <v>1461670</v>
      </c>
      <c r="R16" s="214">
        <v>1461670</v>
      </c>
      <c r="S16" s="214">
        <v>1461670</v>
      </c>
      <c r="T16" s="214">
        <v>1461670</v>
      </c>
      <c r="U16" s="214">
        <v>1461670</v>
      </c>
      <c r="V16" s="214">
        <v>1461670</v>
      </c>
      <c r="W16" s="214">
        <f t="shared" si="0"/>
        <v>17540040</v>
      </c>
    </row>
    <row r="17" spans="1:23" x14ac:dyDescent="0.2">
      <c r="A17" s="189" t="s">
        <v>2549</v>
      </c>
      <c r="B17" s="190" t="s">
        <v>2547</v>
      </c>
      <c r="C17" s="208" t="s">
        <v>2550</v>
      </c>
      <c r="D17" s="208" t="s">
        <v>2551</v>
      </c>
      <c r="E17" s="208" t="s">
        <v>102</v>
      </c>
      <c r="F17" s="208" t="str">
        <f>$F$7</f>
        <v>Est In-Service Date not needed for retirements</v>
      </c>
      <c r="G17" s="208" t="s">
        <v>2548</v>
      </c>
      <c r="H17" s="209">
        <v>0.16</v>
      </c>
      <c r="I17" s="208" t="s">
        <v>2546</v>
      </c>
      <c r="J17" s="210">
        <v>2024</v>
      </c>
      <c r="K17" s="211">
        <v>233867.2</v>
      </c>
      <c r="L17" s="211">
        <v>233867.2</v>
      </c>
      <c r="M17" s="211">
        <v>233867.2</v>
      </c>
      <c r="N17" s="211">
        <v>233867.2</v>
      </c>
      <c r="O17" s="211">
        <v>233867.2</v>
      </c>
      <c r="P17" s="211">
        <v>233867.2</v>
      </c>
      <c r="Q17" s="211">
        <v>233867.2</v>
      </c>
      <c r="R17" s="211">
        <v>233867.2</v>
      </c>
      <c r="S17" s="211">
        <v>233867.2</v>
      </c>
      <c r="T17" s="211">
        <v>233867.2</v>
      </c>
      <c r="U17" s="211">
        <v>233867.2</v>
      </c>
      <c r="V17" s="211">
        <v>233867.2</v>
      </c>
      <c r="W17" s="211">
        <f t="shared" si="0"/>
        <v>2806406.4000000004</v>
      </c>
    </row>
    <row r="18" spans="1:23" x14ac:dyDescent="0.2">
      <c r="A18" s="1" t="s">
        <v>2552</v>
      </c>
      <c r="B18" s="135" t="s">
        <v>2543</v>
      </c>
      <c r="C18" s="212" t="s">
        <v>2553</v>
      </c>
      <c r="D18" s="212" t="s">
        <v>2554</v>
      </c>
      <c r="E18" s="212" t="s">
        <v>2555</v>
      </c>
      <c r="F18" s="212" t="str">
        <f>$F$8</f>
        <v>12 months</v>
      </c>
      <c r="G18" s="212" t="s">
        <v>2545</v>
      </c>
      <c r="H18" s="213">
        <v>1</v>
      </c>
      <c r="I18" s="212" t="s">
        <v>2546</v>
      </c>
      <c r="J18" s="210">
        <v>2024</v>
      </c>
      <c r="K18" s="214">
        <v>356250</v>
      </c>
      <c r="L18" s="214">
        <v>356250</v>
      </c>
      <c r="M18" s="214">
        <v>356250</v>
      </c>
      <c r="N18" s="214">
        <v>356250</v>
      </c>
      <c r="O18" s="214">
        <v>356250</v>
      </c>
      <c r="P18" s="214">
        <v>356250</v>
      </c>
      <c r="Q18" s="214">
        <v>356250</v>
      </c>
      <c r="R18" s="214">
        <v>356250</v>
      </c>
      <c r="S18" s="214">
        <v>356250</v>
      </c>
      <c r="T18" s="214">
        <v>356250</v>
      </c>
      <c r="U18" s="214">
        <v>356250</v>
      </c>
      <c r="V18" s="214">
        <v>356250</v>
      </c>
      <c r="W18" s="214">
        <f t="shared" si="0"/>
        <v>4275000</v>
      </c>
    </row>
    <row r="19" spans="1:23" x14ac:dyDescent="0.2">
      <c r="A19" s="189" t="s">
        <v>2556</v>
      </c>
      <c r="B19" s="135" t="s">
        <v>2543</v>
      </c>
      <c r="C19" s="212" t="s">
        <v>2557</v>
      </c>
      <c r="D19" s="212" t="s">
        <v>2558</v>
      </c>
      <c r="E19" s="212" t="s">
        <v>137</v>
      </c>
      <c r="F19" s="212" t="str">
        <f>$F$9</f>
        <v>12 months</v>
      </c>
      <c r="G19" s="212" t="s">
        <v>2545</v>
      </c>
      <c r="H19" s="213">
        <v>1</v>
      </c>
      <c r="I19" s="212" t="s">
        <v>2546</v>
      </c>
      <c r="J19" s="210">
        <v>2024</v>
      </c>
      <c r="K19" s="214">
        <v>2499847.0865666582</v>
      </c>
      <c r="L19" s="214">
        <v>2499847.0865666582</v>
      </c>
      <c r="M19" s="214">
        <v>2499847.0865666582</v>
      </c>
      <c r="N19" s="214">
        <v>2499847.0865666582</v>
      </c>
      <c r="O19" s="214">
        <v>2499847.0865666582</v>
      </c>
      <c r="P19" s="214">
        <v>2499847.0865666582</v>
      </c>
      <c r="Q19" s="214">
        <v>2499847.0865666582</v>
      </c>
      <c r="R19" s="214">
        <v>2499847.0865666582</v>
      </c>
      <c r="S19" s="214">
        <v>2499847.0865666582</v>
      </c>
      <c r="T19" s="214">
        <v>2499847.0865666582</v>
      </c>
      <c r="U19" s="214">
        <v>2499847.0865666582</v>
      </c>
      <c r="V19" s="214">
        <v>2499847.0865666582</v>
      </c>
      <c r="W19" s="214">
        <f t="shared" si="0"/>
        <v>29998165.038799893</v>
      </c>
    </row>
    <row r="20" spans="1:23" x14ac:dyDescent="0.2">
      <c r="A20" s="189" t="s">
        <v>2556</v>
      </c>
      <c r="B20" s="190" t="s">
        <v>2547</v>
      </c>
      <c r="C20" s="208" t="s">
        <v>2557</v>
      </c>
      <c r="D20" s="208" t="s">
        <v>2558</v>
      </c>
      <c r="E20" s="208" t="s">
        <v>137</v>
      </c>
      <c r="F20" s="208" t="str">
        <f>$F$10</f>
        <v>Est In-Service Date not needed for retirements</v>
      </c>
      <c r="G20" s="208" t="s">
        <v>2548</v>
      </c>
      <c r="H20" s="209">
        <v>0.13</v>
      </c>
      <c r="I20" s="208" t="s">
        <v>2546</v>
      </c>
      <c r="J20" s="210">
        <v>2024</v>
      </c>
      <c r="K20" s="211">
        <v>324980.12125366559</v>
      </c>
      <c r="L20" s="211">
        <v>324980.12125366559</v>
      </c>
      <c r="M20" s="211">
        <v>324980.12125366559</v>
      </c>
      <c r="N20" s="211">
        <v>324980.12125366559</v>
      </c>
      <c r="O20" s="211">
        <v>324980.12125366559</v>
      </c>
      <c r="P20" s="211">
        <v>324980.12125366559</v>
      </c>
      <c r="Q20" s="211">
        <v>324980.12125366559</v>
      </c>
      <c r="R20" s="211">
        <v>324980.12125366559</v>
      </c>
      <c r="S20" s="211">
        <v>324980.12125366559</v>
      </c>
      <c r="T20" s="211">
        <v>324980.12125366559</v>
      </c>
      <c r="U20" s="211">
        <v>324980.12125366559</v>
      </c>
      <c r="V20" s="211">
        <v>324980.12125366559</v>
      </c>
      <c r="W20" s="211">
        <f t="shared" si="0"/>
        <v>3899761.4550439869</v>
      </c>
    </row>
    <row r="21" spans="1:23" x14ac:dyDescent="0.2">
      <c r="A21" s="189" t="s">
        <v>2559</v>
      </c>
      <c r="B21" s="135" t="s">
        <v>2543</v>
      </c>
      <c r="C21" s="212" t="s">
        <v>2560</v>
      </c>
      <c r="D21" s="212" t="s">
        <v>2561</v>
      </c>
      <c r="E21" s="212" t="s">
        <v>169</v>
      </c>
      <c r="F21" s="212" t="str">
        <f>$F$11</f>
        <v>9 months</v>
      </c>
      <c r="G21" s="212" t="s">
        <v>2545</v>
      </c>
      <c r="H21" s="213">
        <v>1</v>
      </c>
      <c r="I21" s="212" t="s">
        <v>2546</v>
      </c>
      <c r="J21" s="210">
        <v>2024</v>
      </c>
      <c r="K21" s="214">
        <v>250548.33333333334</v>
      </c>
      <c r="L21" s="214">
        <v>250548.33333333334</v>
      </c>
      <c r="M21" s="214">
        <v>250548.33333333334</v>
      </c>
      <c r="N21" s="214">
        <v>250548.33333333334</v>
      </c>
      <c r="O21" s="214">
        <v>250548.33333333334</v>
      </c>
      <c r="P21" s="214">
        <v>250548.33333333334</v>
      </c>
      <c r="Q21" s="214">
        <v>250548.33333333334</v>
      </c>
      <c r="R21" s="214">
        <v>250548.33333333334</v>
      </c>
      <c r="S21" s="214">
        <v>250548.33333333334</v>
      </c>
      <c r="T21" s="214">
        <v>250548.33333333334</v>
      </c>
      <c r="U21" s="214">
        <v>250548.33333333334</v>
      </c>
      <c r="V21" s="214">
        <v>250548.33333333334</v>
      </c>
      <c r="W21" s="214">
        <f t="shared" si="0"/>
        <v>3006580.0000000005</v>
      </c>
    </row>
    <row r="22" spans="1:23" s="152" customFormat="1" x14ac:dyDescent="0.2">
      <c r="A22" s="152" t="s">
        <v>2562</v>
      </c>
      <c r="B22" s="195" t="s">
        <v>2514</v>
      </c>
      <c r="C22" s="215" t="s">
        <v>2563</v>
      </c>
      <c r="D22" s="215" t="s">
        <v>2564</v>
      </c>
      <c r="E22" s="215" t="s">
        <v>137</v>
      </c>
      <c r="F22" s="215" t="str">
        <f>$F$12</f>
        <v>? months</v>
      </c>
      <c r="G22" s="215" t="s">
        <v>2545</v>
      </c>
      <c r="H22" s="216">
        <v>0.85</v>
      </c>
      <c r="I22" s="215" t="s">
        <v>2546</v>
      </c>
      <c r="J22" s="217">
        <v>2024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>
        <f t="shared" si="0"/>
        <v>0</v>
      </c>
    </row>
    <row r="23" spans="1:23" s="152" customFormat="1" ht="15.75" thickBot="1" x14ac:dyDescent="0.25">
      <c r="A23" s="152" t="s">
        <v>2562</v>
      </c>
      <c r="B23" s="195" t="s">
        <v>2514</v>
      </c>
      <c r="C23" s="219" t="s">
        <v>2563</v>
      </c>
      <c r="D23" s="219" t="s">
        <v>2564</v>
      </c>
      <c r="E23" s="219" t="s">
        <v>137</v>
      </c>
      <c r="F23" s="219" t="str">
        <f>$F$13</f>
        <v>Est In-Service Date not needed for retirements</v>
      </c>
      <c r="G23" s="219" t="s">
        <v>2565</v>
      </c>
      <c r="H23" s="220">
        <v>0.15</v>
      </c>
      <c r="I23" s="219" t="s">
        <v>2546</v>
      </c>
      <c r="J23" s="217">
        <v>2024</v>
      </c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>
        <f t="shared" si="0"/>
        <v>0</v>
      </c>
    </row>
    <row r="24" spans="1:23" s="207" customFormat="1" x14ac:dyDescent="0.2">
      <c r="A24" s="1" t="str">
        <f>$A$4</f>
        <v>SPP 1</v>
      </c>
      <c r="B24" s="135" t="s">
        <v>2543</v>
      </c>
      <c r="C24" s="222" t="s">
        <v>1273</v>
      </c>
      <c r="D24" s="222" t="s">
        <v>2544</v>
      </c>
      <c r="E24" s="222" t="s">
        <v>1217</v>
      </c>
      <c r="F24" s="222" t="str">
        <f>$F$4</f>
        <v>15 months</v>
      </c>
      <c r="G24" s="222" t="s">
        <v>2545</v>
      </c>
      <c r="H24" s="223">
        <v>1</v>
      </c>
      <c r="I24" s="222" t="s">
        <v>2546</v>
      </c>
      <c r="J24" s="224">
        <v>2025</v>
      </c>
      <c r="K24" s="225">
        <v>8750000</v>
      </c>
      <c r="L24" s="225">
        <v>8750000</v>
      </c>
      <c r="M24" s="225">
        <v>8750000</v>
      </c>
      <c r="N24" s="225">
        <v>8750000</v>
      </c>
      <c r="O24" s="225">
        <v>8750000</v>
      </c>
      <c r="P24" s="225">
        <v>8750000</v>
      </c>
      <c r="Q24" s="225">
        <v>8750000</v>
      </c>
      <c r="R24" s="225">
        <v>8750000</v>
      </c>
      <c r="S24" s="225">
        <v>8750000</v>
      </c>
      <c r="T24" s="225">
        <v>8750000</v>
      </c>
      <c r="U24" s="225">
        <v>8750000</v>
      </c>
      <c r="V24" s="225">
        <v>8750000</v>
      </c>
      <c r="W24" s="225">
        <f t="shared" si="0"/>
        <v>105000000</v>
      </c>
    </row>
    <row r="25" spans="1:23" x14ac:dyDescent="0.2">
      <c r="A25" s="189" t="str">
        <f>$A$5</f>
        <v>SPP 1</v>
      </c>
      <c r="B25" s="190" t="s">
        <v>2547</v>
      </c>
      <c r="C25" s="226" t="s">
        <v>1273</v>
      </c>
      <c r="D25" s="226" t="s">
        <v>2544</v>
      </c>
      <c r="E25" s="226" t="s">
        <v>1217</v>
      </c>
      <c r="F25" s="226" t="str">
        <f>$F$5</f>
        <v>Est In-Service Date not needed for retirements</v>
      </c>
      <c r="G25" s="226" t="s">
        <v>2548</v>
      </c>
      <c r="H25" s="227">
        <v>0.06</v>
      </c>
      <c r="I25" s="226" t="s">
        <v>2546</v>
      </c>
      <c r="J25" s="228">
        <v>2025</v>
      </c>
      <c r="K25" s="229">
        <v>525000</v>
      </c>
      <c r="L25" s="229">
        <v>525000</v>
      </c>
      <c r="M25" s="229">
        <v>525000</v>
      </c>
      <c r="N25" s="229">
        <v>525000</v>
      </c>
      <c r="O25" s="229">
        <v>525000</v>
      </c>
      <c r="P25" s="229">
        <v>525000</v>
      </c>
      <c r="Q25" s="229">
        <v>525000</v>
      </c>
      <c r="R25" s="229">
        <v>525000</v>
      </c>
      <c r="S25" s="229">
        <v>525000</v>
      </c>
      <c r="T25" s="229">
        <v>525000</v>
      </c>
      <c r="U25" s="229">
        <v>525000</v>
      </c>
      <c r="V25" s="229">
        <v>525000</v>
      </c>
      <c r="W25" s="229">
        <f t="shared" si="0"/>
        <v>6300000</v>
      </c>
    </row>
    <row r="26" spans="1:23" x14ac:dyDescent="0.2">
      <c r="A26" s="1" t="str">
        <f>$A$6</f>
        <v>SPP 2</v>
      </c>
      <c r="B26" s="135" t="s">
        <v>2543</v>
      </c>
      <c r="C26" s="185" t="s">
        <v>2550</v>
      </c>
      <c r="D26" s="185" t="s">
        <v>2551</v>
      </c>
      <c r="E26" s="185" t="s">
        <v>102</v>
      </c>
      <c r="F26" s="185" t="str">
        <f>$F$6</f>
        <v>9 months</v>
      </c>
      <c r="G26" s="185" t="s">
        <v>2545</v>
      </c>
      <c r="H26" s="186">
        <v>1</v>
      </c>
      <c r="I26" s="185" t="s">
        <v>2546</v>
      </c>
      <c r="J26" s="228">
        <v>2025</v>
      </c>
      <c r="K26" s="188">
        <v>1493070</v>
      </c>
      <c r="L26" s="188">
        <v>1493070</v>
      </c>
      <c r="M26" s="188">
        <v>1493070</v>
      </c>
      <c r="N26" s="188">
        <v>1493070</v>
      </c>
      <c r="O26" s="188">
        <v>1493070</v>
      </c>
      <c r="P26" s="188">
        <v>1493070</v>
      </c>
      <c r="Q26" s="188">
        <v>1493070</v>
      </c>
      <c r="R26" s="188">
        <v>1493070</v>
      </c>
      <c r="S26" s="188">
        <v>1493070</v>
      </c>
      <c r="T26" s="188">
        <v>1493070</v>
      </c>
      <c r="U26" s="188">
        <v>1493070</v>
      </c>
      <c r="V26" s="188">
        <v>1493070</v>
      </c>
      <c r="W26" s="188">
        <f t="shared" si="0"/>
        <v>17916840</v>
      </c>
    </row>
    <row r="27" spans="1:23" x14ac:dyDescent="0.2">
      <c r="A27" s="189" t="str">
        <f>$A$7</f>
        <v>SPP 2</v>
      </c>
      <c r="B27" s="190" t="s">
        <v>2547</v>
      </c>
      <c r="C27" s="226" t="s">
        <v>2550</v>
      </c>
      <c r="D27" s="226" t="s">
        <v>2551</v>
      </c>
      <c r="E27" s="226" t="s">
        <v>102</v>
      </c>
      <c r="F27" s="226" t="str">
        <f>$F$7</f>
        <v>Est In-Service Date not needed for retirements</v>
      </c>
      <c r="G27" s="226" t="s">
        <v>2548</v>
      </c>
      <c r="H27" s="227">
        <v>0.16</v>
      </c>
      <c r="I27" s="226" t="s">
        <v>2546</v>
      </c>
      <c r="J27" s="228">
        <v>2025</v>
      </c>
      <c r="K27" s="229">
        <v>238891.2</v>
      </c>
      <c r="L27" s="229">
        <v>238891.2</v>
      </c>
      <c r="M27" s="229">
        <v>238891.2</v>
      </c>
      <c r="N27" s="229">
        <v>238891.2</v>
      </c>
      <c r="O27" s="229">
        <v>238891.2</v>
      </c>
      <c r="P27" s="229">
        <v>238891.2</v>
      </c>
      <c r="Q27" s="229">
        <v>238891.2</v>
      </c>
      <c r="R27" s="229">
        <v>238891.2</v>
      </c>
      <c r="S27" s="229">
        <v>238891.2</v>
      </c>
      <c r="T27" s="229">
        <v>238891.2</v>
      </c>
      <c r="U27" s="229">
        <v>238891.2</v>
      </c>
      <c r="V27" s="229">
        <v>238891.2</v>
      </c>
      <c r="W27" s="229">
        <f t="shared" si="0"/>
        <v>2866694.4000000004</v>
      </c>
    </row>
    <row r="28" spans="1:23" x14ac:dyDescent="0.2">
      <c r="A28" s="1" t="str">
        <f>$A$8</f>
        <v>SPP 3</v>
      </c>
      <c r="B28" s="135" t="s">
        <v>2543</v>
      </c>
      <c r="C28" s="185" t="s">
        <v>2553</v>
      </c>
      <c r="D28" s="185" t="s">
        <v>2554</v>
      </c>
      <c r="E28" s="185" t="s">
        <v>2555</v>
      </c>
      <c r="F28" s="185" t="str">
        <f>$F$8</f>
        <v>12 months</v>
      </c>
      <c r="G28" s="185" t="s">
        <v>2545</v>
      </c>
      <c r="H28" s="186">
        <v>1</v>
      </c>
      <c r="I28" s="185" t="s">
        <v>2546</v>
      </c>
      <c r="J28" s="228">
        <v>2025</v>
      </c>
      <c r="K28" s="188">
        <v>221666.66666666666</v>
      </c>
      <c r="L28" s="188">
        <v>221666.66666666666</v>
      </c>
      <c r="M28" s="188">
        <v>221666.66666666666</v>
      </c>
      <c r="N28" s="188">
        <v>221666.66666666666</v>
      </c>
      <c r="O28" s="188">
        <v>221666.66666666666</v>
      </c>
      <c r="P28" s="188">
        <v>221666.66666666666</v>
      </c>
      <c r="Q28" s="188">
        <v>221666.66666666666</v>
      </c>
      <c r="R28" s="188">
        <v>221666.66666666666</v>
      </c>
      <c r="S28" s="188">
        <v>221666.66666666666</v>
      </c>
      <c r="T28" s="188">
        <v>221666.66666666666</v>
      </c>
      <c r="U28" s="188">
        <v>221666.66666666666</v>
      </c>
      <c r="V28" s="188">
        <v>221666.66666666666</v>
      </c>
      <c r="W28" s="188">
        <f t="shared" si="0"/>
        <v>2660000</v>
      </c>
    </row>
    <row r="29" spans="1:23" x14ac:dyDescent="0.2">
      <c r="A29" s="189" t="str">
        <f>$A$9</f>
        <v>SPP4</v>
      </c>
      <c r="B29" s="135" t="s">
        <v>2543</v>
      </c>
      <c r="C29" s="185" t="s">
        <v>2557</v>
      </c>
      <c r="D29" s="185" t="s">
        <v>2558</v>
      </c>
      <c r="E29" s="185" t="s">
        <v>137</v>
      </c>
      <c r="F29" s="185" t="str">
        <f>$F$9</f>
        <v>12 months</v>
      </c>
      <c r="G29" s="185" t="s">
        <v>2545</v>
      </c>
      <c r="H29" s="186">
        <v>1</v>
      </c>
      <c r="I29" s="185" t="s">
        <v>2546</v>
      </c>
      <c r="J29" s="228">
        <v>2025</v>
      </c>
      <c r="K29" s="188">
        <v>2499039.1545166667</v>
      </c>
      <c r="L29" s="188">
        <v>2499039.1545166667</v>
      </c>
      <c r="M29" s="188">
        <v>2499039.1545166667</v>
      </c>
      <c r="N29" s="188">
        <v>2499039.1545166667</v>
      </c>
      <c r="O29" s="188">
        <v>2499039.1545166667</v>
      </c>
      <c r="P29" s="188">
        <v>2499039.1545166667</v>
      </c>
      <c r="Q29" s="188">
        <v>2499039.1545166667</v>
      </c>
      <c r="R29" s="188">
        <v>2499039.1545166667</v>
      </c>
      <c r="S29" s="188">
        <v>2499039.1545166667</v>
      </c>
      <c r="T29" s="188">
        <v>2499039.1545166667</v>
      </c>
      <c r="U29" s="188">
        <v>2499039.1545166667</v>
      </c>
      <c r="V29" s="188">
        <v>2499039.1545166667</v>
      </c>
      <c r="W29" s="188">
        <f t="shared" si="0"/>
        <v>29988469.854200002</v>
      </c>
    </row>
    <row r="30" spans="1:23" x14ac:dyDescent="0.2">
      <c r="A30" s="189" t="str">
        <f>$A$10</f>
        <v>SPP4</v>
      </c>
      <c r="B30" s="190" t="s">
        <v>2547</v>
      </c>
      <c r="C30" s="226" t="s">
        <v>2557</v>
      </c>
      <c r="D30" s="226" t="s">
        <v>2558</v>
      </c>
      <c r="E30" s="226" t="s">
        <v>137</v>
      </c>
      <c r="F30" s="226" t="str">
        <f>$F$10</f>
        <v>Est In-Service Date not needed for retirements</v>
      </c>
      <c r="G30" s="226" t="s">
        <v>2548</v>
      </c>
      <c r="H30" s="227">
        <v>0.13</v>
      </c>
      <c r="I30" s="226" t="s">
        <v>2546</v>
      </c>
      <c r="J30" s="228">
        <v>2025</v>
      </c>
      <c r="K30" s="229">
        <v>324875.0900871667</v>
      </c>
      <c r="L30" s="229">
        <v>324875.0900871667</v>
      </c>
      <c r="M30" s="229">
        <v>324875.0900871667</v>
      </c>
      <c r="N30" s="229">
        <v>324875.0900871667</v>
      </c>
      <c r="O30" s="229">
        <v>324875.0900871667</v>
      </c>
      <c r="P30" s="229">
        <v>324875.0900871667</v>
      </c>
      <c r="Q30" s="229">
        <v>324875.0900871667</v>
      </c>
      <c r="R30" s="229">
        <v>324875.0900871667</v>
      </c>
      <c r="S30" s="229">
        <v>324875.0900871667</v>
      </c>
      <c r="T30" s="229">
        <v>324875.0900871667</v>
      </c>
      <c r="U30" s="229">
        <v>324875.0900871667</v>
      </c>
      <c r="V30" s="229">
        <v>324875.0900871667</v>
      </c>
      <c r="W30" s="229">
        <f t="shared" si="0"/>
        <v>3898501.0810459997</v>
      </c>
    </row>
    <row r="31" spans="1:23" x14ac:dyDescent="0.2">
      <c r="A31" s="189" t="str">
        <f>$A$11</f>
        <v>SPP 5</v>
      </c>
      <c r="B31" s="135" t="s">
        <v>2543</v>
      </c>
      <c r="C31" s="185" t="s">
        <v>2560</v>
      </c>
      <c r="D31" s="185" t="s">
        <v>2561</v>
      </c>
      <c r="E31" s="185" t="s">
        <v>169</v>
      </c>
      <c r="F31" s="185" t="str">
        <f>$F$11</f>
        <v>9 months</v>
      </c>
      <c r="G31" s="185" t="s">
        <v>2545</v>
      </c>
      <c r="H31" s="186">
        <v>1</v>
      </c>
      <c r="I31" s="185" t="s">
        <v>2546</v>
      </c>
      <c r="J31" s="228">
        <v>2025</v>
      </c>
      <c r="K31" s="188">
        <v>308574.41666666669</v>
      </c>
      <c r="L31" s="188">
        <v>308574.41666666669</v>
      </c>
      <c r="M31" s="188">
        <v>308574.41666666669</v>
      </c>
      <c r="N31" s="188">
        <v>308574.41666666669</v>
      </c>
      <c r="O31" s="188">
        <v>308574.41666666669</v>
      </c>
      <c r="P31" s="188">
        <v>308574.41666666669</v>
      </c>
      <c r="Q31" s="188">
        <v>308574.41666666669</v>
      </c>
      <c r="R31" s="188">
        <v>308574.41666666669</v>
      </c>
      <c r="S31" s="188">
        <v>308574.41666666669</v>
      </c>
      <c r="T31" s="188">
        <v>308574.41666666669</v>
      </c>
      <c r="U31" s="188">
        <v>308574.41666666669</v>
      </c>
      <c r="V31" s="188">
        <v>308574.41666666669</v>
      </c>
      <c r="W31" s="188">
        <f t="shared" si="0"/>
        <v>3702892.9999999995</v>
      </c>
    </row>
    <row r="32" spans="1:23" s="152" customFormat="1" x14ac:dyDescent="0.2">
      <c r="A32" s="152" t="str">
        <f>$A$12</f>
        <v>SPP 6</v>
      </c>
      <c r="B32" s="195" t="s">
        <v>2514</v>
      </c>
      <c r="C32" s="196" t="s">
        <v>2563</v>
      </c>
      <c r="D32" s="196" t="s">
        <v>2564</v>
      </c>
      <c r="E32" s="196" t="s">
        <v>137</v>
      </c>
      <c r="F32" s="196" t="str">
        <f>$F$12</f>
        <v>? months</v>
      </c>
      <c r="G32" s="196" t="s">
        <v>2545</v>
      </c>
      <c r="H32" s="197">
        <v>0.85</v>
      </c>
      <c r="I32" s="196" t="s">
        <v>2546</v>
      </c>
      <c r="J32" s="230">
        <v>2025</v>
      </c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>
        <f t="shared" si="0"/>
        <v>0</v>
      </c>
    </row>
    <row r="33" spans="1:23" s="152" customFormat="1" ht="15.75" thickBot="1" x14ac:dyDescent="0.25">
      <c r="A33" s="152" t="str">
        <f>$A$13</f>
        <v>SPP 6</v>
      </c>
      <c r="B33" s="195" t="s">
        <v>2514</v>
      </c>
      <c r="C33" s="200" t="s">
        <v>2563</v>
      </c>
      <c r="D33" s="200" t="s">
        <v>2564</v>
      </c>
      <c r="E33" s="200" t="s">
        <v>137</v>
      </c>
      <c r="F33" s="200" t="str">
        <f>$F$13</f>
        <v>Est In-Service Date not needed for retirements</v>
      </c>
      <c r="G33" s="200" t="s">
        <v>2565</v>
      </c>
      <c r="H33" s="201">
        <v>0.15</v>
      </c>
      <c r="I33" s="200" t="s">
        <v>2546</v>
      </c>
      <c r="J33" s="230">
        <v>2025</v>
      </c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>
        <f t="shared" si="0"/>
        <v>0</v>
      </c>
    </row>
    <row r="34" spans="1:23" s="207" customFormat="1" x14ac:dyDescent="0.2">
      <c r="A34" s="1" t="str">
        <f>$A$4</f>
        <v>SPP 1</v>
      </c>
      <c r="B34" s="135" t="s">
        <v>2543</v>
      </c>
      <c r="C34" s="203" t="s">
        <v>1273</v>
      </c>
      <c r="D34" s="203" t="s">
        <v>2544</v>
      </c>
      <c r="E34" s="203" t="s">
        <v>1217</v>
      </c>
      <c r="F34" s="203" t="str">
        <f>$F$4</f>
        <v>15 months</v>
      </c>
      <c r="G34" s="203" t="s">
        <v>2545</v>
      </c>
      <c r="H34" s="204">
        <v>1</v>
      </c>
      <c r="I34" s="203" t="s">
        <v>2546</v>
      </c>
      <c r="J34" s="231">
        <v>2026</v>
      </c>
      <c r="K34" s="206">
        <v>8750000</v>
      </c>
      <c r="L34" s="206">
        <v>8750000</v>
      </c>
      <c r="M34" s="206">
        <v>8750000</v>
      </c>
      <c r="N34" s="206">
        <v>8750000</v>
      </c>
      <c r="O34" s="206">
        <v>8750000</v>
      </c>
      <c r="P34" s="206">
        <v>8750000</v>
      </c>
      <c r="Q34" s="206">
        <v>8750000</v>
      </c>
      <c r="R34" s="206">
        <v>8750000</v>
      </c>
      <c r="S34" s="206">
        <v>8750000</v>
      </c>
      <c r="T34" s="206">
        <v>8750000</v>
      </c>
      <c r="U34" s="206">
        <v>8750000</v>
      </c>
      <c r="V34" s="206">
        <v>8750000</v>
      </c>
      <c r="W34" s="206">
        <f t="shared" si="0"/>
        <v>105000000</v>
      </c>
    </row>
    <row r="35" spans="1:23" x14ac:dyDescent="0.2">
      <c r="A35" s="189" t="str">
        <f>$A$5</f>
        <v>SPP 1</v>
      </c>
      <c r="B35" s="190" t="s">
        <v>2547</v>
      </c>
      <c r="C35" s="208" t="s">
        <v>1273</v>
      </c>
      <c r="D35" s="208" t="s">
        <v>2544</v>
      </c>
      <c r="E35" s="208" t="s">
        <v>1217</v>
      </c>
      <c r="F35" s="208" t="str">
        <f>$F$5</f>
        <v>Est In-Service Date not needed for retirements</v>
      </c>
      <c r="G35" s="208" t="s">
        <v>2548</v>
      </c>
      <c r="H35" s="209">
        <v>0.06</v>
      </c>
      <c r="I35" s="208" t="s">
        <v>2546</v>
      </c>
      <c r="J35" s="232">
        <v>2026</v>
      </c>
      <c r="K35" s="211">
        <v>525000</v>
      </c>
      <c r="L35" s="211">
        <v>525000</v>
      </c>
      <c r="M35" s="211">
        <v>525000</v>
      </c>
      <c r="N35" s="211">
        <v>525000</v>
      </c>
      <c r="O35" s="211">
        <v>525000</v>
      </c>
      <c r="P35" s="211">
        <v>525000</v>
      </c>
      <c r="Q35" s="211">
        <v>525000</v>
      </c>
      <c r="R35" s="211">
        <v>525000</v>
      </c>
      <c r="S35" s="211">
        <v>525000</v>
      </c>
      <c r="T35" s="211">
        <v>525000</v>
      </c>
      <c r="U35" s="211">
        <v>525000</v>
      </c>
      <c r="V35" s="211">
        <v>525000</v>
      </c>
      <c r="W35" s="211">
        <f t="shared" si="0"/>
        <v>6300000</v>
      </c>
    </row>
    <row r="36" spans="1:23" x14ac:dyDescent="0.2">
      <c r="A36" s="1" t="str">
        <f>$A$6</f>
        <v>SPP 2</v>
      </c>
      <c r="B36" s="135" t="s">
        <v>2543</v>
      </c>
      <c r="C36" s="212" t="s">
        <v>2550</v>
      </c>
      <c r="D36" s="212" t="s">
        <v>2551</v>
      </c>
      <c r="E36" s="212" t="s">
        <v>102</v>
      </c>
      <c r="F36" s="212" t="str">
        <f>$F$6</f>
        <v>9 months</v>
      </c>
      <c r="G36" s="212" t="s">
        <v>2545</v>
      </c>
      <c r="H36" s="213">
        <v>1</v>
      </c>
      <c r="I36" s="212" t="s">
        <v>2546</v>
      </c>
      <c r="J36" s="232">
        <v>2026</v>
      </c>
      <c r="K36" s="214">
        <v>1520010</v>
      </c>
      <c r="L36" s="214">
        <v>1520010</v>
      </c>
      <c r="M36" s="214">
        <v>1520010</v>
      </c>
      <c r="N36" s="214">
        <v>1520010</v>
      </c>
      <c r="O36" s="214">
        <v>1520010</v>
      </c>
      <c r="P36" s="214">
        <v>1520010</v>
      </c>
      <c r="Q36" s="214">
        <v>1520010</v>
      </c>
      <c r="R36" s="214">
        <v>1520010</v>
      </c>
      <c r="S36" s="214">
        <v>1520010</v>
      </c>
      <c r="T36" s="214">
        <v>1520010</v>
      </c>
      <c r="U36" s="214">
        <v>1520010</v>
      </c>
      <c r="V36" s="214">
        <v>1520010</v>
      </c>
      <c r="W36" s="214">
        <f t="shared" si="0"/>
        <v>18240120</v>
      </c>
    </row>
    <row r="37" spans="1:23" x14ac:dyDescent="0.2">
      <c r="A37" s="189" t="str">
        <f>$A$7</f>
        <v>SPP 2</v>
      </c>
      <c r="B37" s="190" t="s">
        <v>2547</v>
      </c>
      <c r="C37" s="208" t="s">
        <v>2550</v>
      </c>
      <c r="D37" s="208" t="s">
        <v>2551</v>
      </c>
      <c r="E37" s="208" t="s">
        <v>102</v>
      </c>
      <c r="F37" s="208" t="str">
        <f>$F$7</f>
        <v>Est In-Service Date not needed for retirements</v>
      </c>
      <c r="G37" s="208" t="s">
        <v>2548</v>
      </c>
      <c r="H37" s="209">
        <v>0.16</v>
      </c>
      <c r="I37" s="208" t="s">
        <v>2546</v>
      </c>
      <c r="J37" s="232">
        <v>2026</v>
      </c>
      <c r="K37" s="211">
        <v>243201.6</v>
      </c>
      <c r="L37" s="211">
        <v>243201.6</v>
      </c>
      <c r="M37" s="211">
        <v>243201.6</v>
      </c>
      <c r="N37" s="211">
        <v>243201.6</v>
      </c>
      <c r="O37" s="211">
        <v>243201.6</v>
      </c>
      <c r="P37" s="211">
        <v>243201.6</v>
      </c>
      <c r="Q37" s="211">
        <v>243201.6</v>
      </c>
      <c r="R37" s="211">
        <v>243201.6</v>
      </c>
      <c r="S37" s="211">
        <v>243201.6</v>
      </c>
      <c r="T37" s="211">
        <v>243201.6</v>
      </c>
      <c r="U37" s="211">
        <v>243201.6</v>
      </c>
      <c r="V37" s="211">
        <v>243201.6</v>
      </c>
      <c r="W37" s="211">
        <f t="shared" si="0"/>
        <v>2918419.2000000007</v>
      </c>
    </row>
    <row r="38" spans="1:23" x14ac:dyDescent="0.2">
      <c r="A38" s="1" t="str">
        <f>$A$8</f>
        <v>SPP 3</v>
      </c>
      <c r="B38" s="135" t="s">
        <v>2543</v>
      </c>
      <c r="C38" s="212" t="s">
        <v>2553</v>
      </c>
      <c r="D38" s="212" t="s">
        <v>2554</v>
      </c>
      <c r="E38" s="212" t="s">
        <v>2555</v>
      </c>
      <c r="F38" s="212" t="str">
        <f>$F$8</f>
        <v>12 months</v>
      </c>
      <c r="G38" s="212" t="s">
        <v>2545</v>
      </c>
      <c r="H38" s="213">
        <v>1</v>
      </c>
      <c r="I38" s="212" t="s">
        <v>2546</v>
      </c>
      <c r="J38" s="232">
        <v>2026</v>
      </c>
      <c r="K38" s="214">
        <v>277083.33333333331</v>
      </c>
      <c r="L38" s="214">
        <v>277083.33333333331</v>
      </c>
      <c r="M38" s="214">
        <v>277083.33333333331</v>
      </c>
      <c r="N38" s="214">
        <v>277083.33333333331</v>
      </c>
      <c r="O38" s="214">
        <v>277083.33333333331</v>
      </c>
      <c r="P38" s="214">
        <v>277083.33333333331</v>
      </c>
      <c r="Q38" s="214">
        <v>277083.33333333331</v>
      </c>
      <c r="R38" s="214">
        <v>277083.33333333331</v>
      </c>
      <c r="S38" s="214">
        <v>277083.33333333331</v>
      </c>
      <c r="T38" s="214">
        <v>277083.33333333331</v>
      </c>
      <c r="U38" s="214">
        <v>277083.33333333331</v>
      </c>
      <c r="V38" s="214">
        <v>277083.33333333331</v>
      </c>
      <c r="W38" s="214">
        <f t="shared" si="0"/>
        <v>3325000.0000000005</v>
      </c>
    </row>
    <row r="39" spans="1:23" x14ac:dyDescent="0.2">
      <c r="A39" s="189" t="str">
        <f>$A$9</f>
        <v>SPP4</v>
      </c>
      <c r="B39" s="135" t="s">
        <v>2543</v>
      </c>
      <c r="C39" s="212" t="s">
        <v>2557</v>
      </c>
      <c r="D39" s="212" t="s">
        <v>2558</v>
      </c>
      <c r="E39" s="212" t="s">
        <v>137</v>
      </c>
      <c r="F39" s="212" t="str">
        <f>$F$9</f>
        <v>12 months</v>
      </c>
      <c r="G39" s="212" t="s">
        <v>2545</v>
      </c>
      <c r="H39" s="213">
        <v>1</v>
      </c>
      <c r="I39" s="212" t="s">
        <v>2546</v>
      </c>
      <c r="J39" s="232">
        <v>2026</v>
      </c>
      <c r="K39" s="214">
        <v>2499141.663158325</v>
      </c>
      <c r="L39" s="214">
        <v>2499141.663158325</v>
      </c>
      <c r="M39" s="214">
        <v>2499141.663158325</v>
      </c>
      <c r="N39" s="214">
        <v>2499141.663158325</v>
      </c>
      <c r="O39" s="214">
        <v>2499141.663158325</v>
      </c>
      <c r="P39" s="214">
        <v>2499141.663158325</v>
      </c>
      <c r="Q39" s="214">
        <v>2499141.663158325</v>
      </c>
      <c r="R39" s="214">
        <v>2499141.663158325</v>
      </c>
      <c r="S39" s="214">
        <v>2499141.663158325</v>
      </c>
      <c r="T39" s="214">
        <v>2499141.663158325</v>
      </c>
      <c r="U39" s="214">
        <v>2499141.663158325</v>
      </c>
      <c r="V39" s="214">
        <v>2499141.663158325</v>
      </c>
      <c r="W39" s="214">
        <f t="shared" si="0"/>
        <v>29989699.957899895</v>
      </c>
    </row>
    <row r="40" spans="1:23" x14ac:dyDescent="0.2">
      <c r="A40" s="189" t="str">
        <f>$A$10</f>
        <v>SPP4</v>
      </c>
      <c r="B40" s="190" t="s">
        <v>2547</v>
      </c>
      <c r="C40" s="208" t="s">
        <v>2557</v>
      </c>
      <c r="D40" s="208" t="s">
        <v>2558</v>
      </c>
      <c r="E40" s="208" t="s">
        <v>137</v>
      </c>
      <c r="F40" s="208" t="str">
        <f>$F$10</f>
        <v>Est In-Service Date not needed for retirements</v>
      </c>
      <c r="G40" s="208" t="s">
        <v>2548</v>
      </c>
      <c r="H40" s="209">
        <v>0.13</v>
      </c>
      <c r="I40" s="208" t="s">
        <v>2546</v>
      </c>
      <c r="J40" s="232">
        <v>2026</v>
      </c>
      <c r="K40" s="211">
        <v>324888.41621058225</v>
      </c>
      <c r="L40" s="211">
        <v>324888.41621058225</v>
      </c>
      <c r="M40" s="211">
        <v>324888.41621058225</v>
      </c>
      <c r="N40" s="211">
        <v>324888.41621058225</v>
      </c>
      <c r="O40" s="211">
        <v>324888.41621058225</v>
      </c>
      <c r="P40" s="211">
        <v>324888.41621058225</v>
      </c>
      <c r="Q40" s="211">
        <v>324888.41621058225</v>
      </c>
      <c r="R40" s="211">
        <v>324888.41621058225</v>
      </c>
      <c r="S40" s="211">
        <v>324888.41621058225</v>
      </c>
      <c r="T40" s="211">
        <v>324888.41621058225</v>
      </c>
      <c r="U40" s="211">
        <v>324888.41621058225</v>
      </c>
      <c r="V40" s="211">
        <v>324888.41621058225</v>
      </c>
      <c r="W40" s="211">
        <f t="shared" si="0"/>
        <v>3898660.9945269879</v>
      </c>
    </row>
    <row r="41" spans="1:23" x14ac:dyDescent="0.2">
      <c r="A41" s="189" t="str">
        <f>$A$11</f>
        <v>SPP 5</v>
      </c>
      <c r="B41" s="135" t="s">
        <v>2543</v>
      </c>
      <c r="C41" s="212" t="s">
        <v>2560</v>
      </c>
      <c r="D41" s="212" t="s">
        <v>2561</v>
      </c>
      <c r="E41" s="212" t="s">
        <v>169</v>
      </c>
      <c r="F41" s="212" t="str">
        <f>$F$11</f>
        <v>9 months</v>
      </c>
      <c r="G41" s="212" t="s">
        <v>2545</v>
      </c>
      <c r="H41" s="213">
        <v>1</v>
      </c>
      <c r="I41" s="212" t="s">
        <v>2546</v>
      </c>
      <c r="J41" s="232">
        <v>2026</v>
      </c>
      <c r="K41" s="214">
        <v>287209.66666666669</v>
      </c>
      <c r="L41" s="214">
        <v>287209.66666666669</v>
      </c>
      <c r="M41" s="214">
        <v>287209.66666666669</v>
      </c>
      <c r="N41" s="214">
        <v>287209.66666666669</v>
      </c>
      <c r="O41" s="214">
        <v>287209.66666666669</v>
      </c>
      <c r="P41" s="214">
        <v>287209.66666666669</v>
      </c>
      <c r="Q41" s="214">
        <v>287209.66666666669</v>
      </c>
      <c r="R41" s="214">
        <v>287209.66666666669</v>
      </c>
      <c r="S41" s="214">
        <v>287209.66666666669</v>
      </c>
      <c r="T41" s="214">
        <v>287209.66666666669</v>
      </c>
      <c r="U41" s="214">
        <v>287209.66666666669</v>
      </c>
      <c r="V41" s="214">
        <v>287209.66666666669</v>
      </c>
      <c r="W41" s="214">
        <f t="shared" si="0"/>
        <v>3446515.9999999995</v>
      </c>
    </row>
    <row r="42" spans="1:23" s="152" customFormat="1" x14ac:dyDescent="0.2">
      <c r="A42" s="152" t="str">
        <f>$A$12</f>
        <v>SPP 6</v>
      </c>
      <c r="B42" s="195" t="s">
        <v>2514</v>
      </c>
      <c r="C42" s="215" t="s">
        <v>2563</v>
      </c>
      <c r="D42" s="215" t="s">
        <v>2564</v>
      </c>
      <c r="E42" s="215" t="s">
        <v>137</v>
      </c>
      <c r="F42" s="215" t="str">
        <f>$F$12</f>
        <v>? months</v>
      </c>
      <c r="G42" s="215" t="s">
        <v>2545</v>
      </c>
      <c r="H42" s="216">
        <v>0.85</v>
      </c>
      <c r="I42" s="215" t="s">
        <v>2546</v>
      </c>
      <c r="J42" s="233">
        <v>2026</v>
      </c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>
        <f t="shared" si="0"/>
        <v>0</v>
      </c>
    </row>
    <row r="43" spans="1:23" s="152" customFormat="1" ht="15.75" thickBot="1" x14ac:dyDescent="0.25">
      <c r="A43" s="152" t="str">
        <f>$A$13</f>
        <v>SPP 6</v>
      </c>
      <c r="B43" s="195" t="s">
        <v>2514</v>
      </c>
      <c r="C43" s="219" t="s">
        <v>2563</v>
      </c>
      <c r="D43" s="219" t="s">
        <v>2564</v>
      </c>
      <c r="E43" s="219" t="s">
        <v>137</v>
      </c>
      <c r="F43" s="219" t="str">
        <f>$F$13</f>
        <v>Est In-Service Date not needed for retirements</v>
      </c>
      <c r="G43" s="219" t="s">
        <v>2565</v>
      </c>
      <c r="H43" s="220">
        <v>0.15</v>
      </c>
      <c r="I43" s="219" t="s">
        <v>2546</v>
      </c>
      <c r="J43" s="233">
        <v>2026</v>
      </c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>
        <f t="shared" si="0"/>
        <v>0</v>
      </c>
    </row>
    <row r="44" spans="1:23" s="207" customFormat="1" x14ac:dyDescent="0.2">
      <c r="A44" s="1" t="str">
        <f>$A$4</f>
        <v>SPP 1</v>
      </c>
      <c r="B44" s="135" t="s">
        <v>2543</v>
      </c>
      <c r="C44" s="222" t="s">
        <v>1273</v>
      </c>
      <c r="D44" s="222" t="s">
        <v>2544</v>
      </c>
      <c r="E44" s="222" t="s">
        <v>1217</v>
      </c>
      <c r="F44" s="222" t="str">
        <f>$F$4</f>
        <v>15 months</v>
      </c>
      <c r="G44" s="222" t="s">
        <v>2545</v>
      </c>
      <c r="H44" s="223">
        <v>1</v>
      </c>
      <c r="I44" s="222" t="s">
        <v>2546</v>
      </c>
      <c r="J44" s="234">
        <v>2027</v>
      </c>
      <c r="K44" s="225">
        <v>8750000</v>
      </c>
      <c r="L44" s="225">
        <v>8750000</v>
      </c>
      <c r="M44" s="225">
        <v>8750000</v>
      </c>
      <c r="N44" s="225">
        <v>8750000</v>
      </c>
      <c r="O44" s="225">
        <v>8750000</v>
      </c>
      <c r="P44" s="225">
        <v>8750000</v>
      </c>
      <c r="Q44" s="225">
        <v>8750000</v>
      </c>
      <c r="R44" s="225">
        <v>8750000</v>
      </c>
      <c r="S44" s="225">
        <v>8750000</v>
      </c>
      <c r="T44" s="225">
        <v>8750000</v>
      </c>
      <c r="U44" s="225">
        <v>8750000</v>
      </c>
      <c r="V44" s="225">
        <v>8750000</v>
      </c>
      <c r="W44" s="225">
        <f t="shared" si="0"/>
        <v>105000000</v>
      </c>
    </row>
    <row r="45" spans="1:23" x14ac:dyDescent="0.2">
      <c r="A45" s="189" t="str">
        <f>$A$5</f>
        <v>SPP 1</v>
      </c>
      <c r="B45" s="190" t="s">
        <v>2547</v>
      </c>
      <c r="C45" s="226" t="s">
        <v>1273</v>
      </c>
      <c r="D45" s="226" t="s">
        <v>2544</v>
      </c>
      <c r="E45" s="226" t="s">
        <v>1217</v>
      </c>
      <c r="F45" s="226" t="str">
        <f>$F$5</f>
        <v>Est In-Service Date not needed for retirements</v>
      </c>
      <c r="G45" s="226" t="s">
        <v>2548</v>
      </c>
      <c r="H45" s="227">
        <v>0.06</v>
      </c>
      <c r="I45" s="226" t="s">
        <v>2546</v>
      </c>
      <c r="J45" s="235">
        <v>2027</v>
      </c>
      <c r="K45" s="229">
        <v>525000</v>
      </c>
      <c r="L45" s="229">
        <v>525000</v>
      </c>
      <c r="M45" s="229">
        <v>525000</v>
      </c>
      <c r="N45" s="229">
        <v>525000</v>
      </c>
      <c r="O45" s="229">
        <v>525000</v>
      </c>
      <c r="P45" s="229">
        <v>525000</v>
      </c>
      <c r="Q45" s="229">
        <v>525000</v>
      </c>
      <c r="R45" s="229">
        <v>525000</v>
      </c>
      <c r="S45" s="229">
        <v>525000</v>
      </c>
      <c r="T45" s="229">
        <v>525000</v>
      </c>
      <c r="U45" s="229">
        <v>525000</v>
      </c>
      <c r="V45" s="229">
        <v>525000</v>
      </c>
      <c r="W45" s="229">
        <f t="shared" si="0"/>
        <v>6300000</v>
      </c>
    </row>
    <row r="46" spans="1:23" x14ac:dyDescent="0.2">
      <c r="A46" s="1" t="str">
        <f>$A$6</f>
        <v>SPP 2</v>
      </c>
      <c r="B46" s="135" t="s">
        <v>2543</v>
      </c>
      <c r="C46" s="185" t="s">
        <v>2550</v>
      </c>
      <c r="D46" s="185" t="s">
        <v>2551</v>
      </c>
      <c r="E46" s="185" t="s">
        <v>102</v>
      </c>
      <c r="F46" s="185" t="str">
        <f>$F$6</f>
        <v>9 months</v>
      </c>
      <c r="G46" s="185" t="s">
        <v>2545</v>
      </c>
      <c r="H46" s="186">
        <v>1</v>
      </c>
      <c r="I46" s="185" t="s">
        <v>2546</v>
      </c>
      <c r="J46" s="235">
        <v>2027</v>
      </c>
      <c r="K46" s="188">
        <v>1407480</v>
      </c>
      <c r="L46" s="188">
        <v>1407480</v>
      </c>
      <c r="M46" s="188">
        <v>1407480</v>
      </c>
      <c r="N46" s="188">
        <v>1407480</v>
      </c>
      <c r="O46" s="188">
        <v>1407480</v>
      </c>
      <c r="P46" s="188">
        <v>1407480</v>
      </c>
      <c r="Q46" s="188">
        <v>1407480</v>
      </c>
      <c r="R46" s="188">
        <v>1407480</v>
      </c>
      <c r="S46" s="188">
        <v>1407480</v>
      </c>
      <c r="T46" s="188">
        <v>1407480</v>
      </c>
      <c r="U46" s="188">
        <v>1407480</v>
      </c>
      <c r="V46" s="188">
        <v>1407480</v>
      </c>
      <c r="W46" s="188">
        <f t="shared" si="0"/>
        <v>16889760</v>
      </c>
    </row>
    <row r="47" spans="1:23" x14ac:dyDescent="0.2">
      <c r="A47" s="189" t="str">
        <f>$A$7</f>
        <v>SPP 2</v>
      </c>
      <c r="B47" s="190" t="s">
        <v>2547</v>
      </c>
      <c r="C47" s="226" t="s">
        <v>2550</v>
      </c>
      <c r="D47" s="226" t="s">
        <v>2551</v>
      </c>
      <c r="E47" s="226" t="s">
        <v>102</v>
      </c>
      <c r="F47" s="226" t="str">
        <f>$F$7</f>
        <v>Est In-Service Date not needed for retirements</v>
      </c>
      <c r="G47" s="226" t="s">
        <v>2548</v>
      </c>
      <c r="H47" s="227">
        <v>0.16</v>
      </c>
      <c r="I47" s="226" t="s">
        <v>2546</v>
      </c>
      <c r="J47" s="235">
        <v>2027</v>
      </c>
      <c r="K47" s="229">
        <v>225196.80000000002</v>
      </c>
      <c r="L47" s="229">
        <v>225196.80000000002</v>
      </c>
      <c r="M47" s="229">
        <v>225196.80000000002</v>
      </c>
      <c r="N47" s="229">
        <v>225196.80000000002</v>
      </c>
      <c r="O47" s="229">
        <v>225196.80000000002</v>
      </c>
      <c r="P47" s="229">
        <v>225196.80000000002</v>
      </c>
      <c r="Q47" s="229">
        <v>225196.80000000002</v>
      </c>
      <c r="R47" s="229">
        <v>225196.80000000002</v>
      </c>
      <c r="S47" s="229">
        <v>225196.80000000002</v>
      </c>
      <c r="T47" s="229">
        <v>225196.80000000002</v>
      </c>
      <c r="U47" s="229">
        <v>225196.80000000002</v>
      </c>
      <c r="V47" s="229">
        <v>225196.80000000002</v>
      </c>
      <c r="W47" s="229">
        <f t="shared" si="0"/>
        <v>2702361.5999999996</v>
      </c>
    </row>
    <row r="48" spans="1:23" x14ac:dyDescent="0.2">
      <c r="A48" s="1" t="str">
        <f>$A$8</f>
        <v>SPP 3</v>
      </c>
      <c r="B48" s="135" t="s">
        <v>2543</v>
      </c>
      <c r="C48" s="185" t="s">
        <v>2553</v>
      </c>
      <c r="D48" s="185" t="s">
        <v>2554</v>
      </c>
      <c r="E48" s="185" t="s">
        <v>2555</v>
      </c>
      <c r="F48" s="185" t="str">
        <f>$F$8</f>
        <v>12 months</v>
      </c>
      <c r="G48" s="185" t="s">
        <v>2545</v>
      </c>
      <c r="H48" s="186">
        <v>1</v>
      </c>
      <c r="I48" s="185" t="s">
        <v>2546</v>
      </c>
      <c r="J48" s="235">
        <v>2027</v>
      </c>
      <c r="K48" s="188">
        <v>245416.66666666666</v>
      </c>
      <c r="L48" s="188">
        <v>245416.66666666666</v>
      </c>
      <c r="M48" s="188">
        <v>245416.66666666666</v>
      </c>
      <c r="N48" s="188">
        <v>245416.66666666666</v>
      </c>
      <c r="O48" s="188">
        <v>245416.66666666666</v>
      </c>
      <c r="P48" s="188">
        <v>245416.66666666666</v>
      </c>
      <c r="Q48" s="188">
        <v>245416.66666666666</v>
      </c>
      <c r="R48" s="188">
        <v>245416.66666666666</v>
      </c>
      <c r="S48" s="188">
        <v>245416.66666666666</v>
      </c>
      <c r="T48" s="188">
        <v>245416.66666666666</v>
      </c>
      <c r="U48" s="188">
        <v>245416.66666666666</v>
      </c>
      <c r="V48" s="188">
        <v>245416.66666666666</v>
      </c>
      <c r="W48" s="188">
        <f t="shared" si="0"/>
        <v>2944999.9999999995</v>
      </c>
    </row>
    <row r="49" spans="1:23" x14ac:dyDescent="0.2">
      <c r="A49" s="189" t="str">
        <f>$A$9</f>
        <v>SPP4</v>
      </c>
      <c r="B49" s="135" t="s">
        <v>2543</v>
      </c>
      <c r="C49" s="185" t="s">
        <v>2557</v>
      </c>
      <c r="D49" s="185" t="s">
        <v>2558</v>
      </c>
      <c r="E49" s="185" t="s">
        <v>137</v>
      </c>
      <c r="F49" s="185" t="str">
        <f>$F$9</f>
        <v>12 months</v>
      </c>
      <c r="G49" s="185" t="s">
        <v>2545</v>
      </c>
      <c r="H49" s="186">
        <v>1</v>
      </c>
      <c r="I49" s="185" t="s">
        <v>2546</v>
      </c>
      <c r="J49" s="235">
        <v>2027</v>
      </c>
      <c r="K49" s="188">
        <v>2499722.3126833332</v>
      </c>
      <c r="L49" s="188">
        <v>2499722.3126833332</v>
      </c>
      <c r="M49" s="188">
        <v>2499722.3126833332</v>
      </c>
      <c r="N49" s="188">
        <v>2499722.3126833332</v>
      </c>
      <c r="O49" s="188">
        <v>2499722.3126833332</v>
      </c>
      <c r="P49" s="188">
        <v>2499722.3126833332</v>
      </c>
      <c r="Q49" s="188">
        <v>2499722.3126833332</v>
      </c>
      <c r="R49" s="188">
        <v>2499722.3126833332</v>
      </c>
      <c r="S49" s="188">
        <v>2499722.3126833332</v>
      </c>
      <c r="T49" s="188">
        <v>2499722.3126833332</v>
      </c>
      <c r="U49" s="188">
        <v>2499722.3126833332</v>
      </c>
      <c r="V49" s="188">
        <v>2499722.3126833332</v>
      </c>
      <c r="W49" s="188">
        <f t="shared" si="0"/>
        <v>29996667.752199996</v>
      </c>
    </row>
    <row r="50" spans="1:23" x14ac:dyDescent="0.2">
      <c r="A50" s="189" t="str">
        <f>$A$10</f>
        <v>SPP4</v>
      </c>
      <c r="B50" s="190" t="s">
        <v>2547</v>
      </c>
      <c r="C50" s="226" t="s">
        <v>2557</v>
      </c>
      <c r="D50" s="226" t="s">
        <v>2558</v>
      </c>
      <c r="E50" s="226" t="s">
        <v>137</v>
      </c>
      <c r="F50" s="226" t="str">
        <f>$F$10</f>
        <v>Est In-Service Date not needed for retirements</v>
      </c>
      <c r="G50" s="226" t="s">
        <v>2548</v>
      </c>
      <c r="H50" s="227">
        <v>0.13</v>
      </c>
      <c r="I50" s="226" t="s">
        <v>2546</v>
      </c>
      <c r="J50" s="235">
        <v>2027</v>
      </c>
      <c r="K50" s="229">
        <v>324963.90064883331</v>
      </c>
      <c r="L50" s="229">
        <v>324963.90064883331</v>
      </c>
      <c r="M50" s="229">
        <v>324963.90064883331</v>
      </c>
      <c r="N50" s="229">
        <v>324963.90064883331</v>
      </c>
      <c r="O50" s="229">
        <v>324963.90064883331</v>
      </c>
      <c r="P50" s="229">
        <v>324963.90064883331</v>
      </c>
      <c r="Q50" s="229">
        <v>324963.90064883331</v>
      </c>
      <c r="R50" s="229">
        <v>324963.90064883331</v>
      </c>
      <c r="S50" s="229">
        <v>324963.90064883331</v>
      </c>
      <c r="T50" s="229">
        <v>324963.90064883331</v>
      </c>
      <c r="U50" s="229">
        <v>324963.90064883331</v>
      </c>
      <c r="V50" s="229">
        <v>324963.90064883331</v>
      </c>
      <c r="W50" s="229">
        <f t="shared" si="0"/>
        <v>3899566.8077859995</v>
      </c>
    </row>
    <row r="51" spans="1:23" x14ac:dyDescent="0.2">
      <c r="A51" s="189" t="str">
        <f>$A$11</f>
        <v>SPP 5</v>
      </c>
      <c r="B51" s="135" t="s">
        <v>2543</v>
      </c>
      <c r="C51" s="185" t="s">
        <v>2560</v>
      </c>
      <c r="D51" s="185" t="s">
        <v>2561</v>
      </c>
      <c r="E51" s="185" t="s">
        <v>169</v>
      </c>
      <c r="F51" s="185" t="str">
        <f>$F$11</f>
        <v>9 months</v>
      </c>
      <c r="G51" s="185" t="s">
        <v>2545</v>
      </c>
      <c r="H51" s="186">
        <v>1</v>
      </c>
      <c r="I51" s="185" t="s">
        <v>2546</v>
      </c>
      <c r="J51" s="235">
        <v>2027</v>
      </c>
      <c r="K51" s="188">
        <v>283643.83333333331</v>
      </c>
      <c r="L51" s="188">
        <v>283643.83333333331</v>
      </c>
      <c r="M51" s="188">
        <v>283643.83333333331</v>
      </c>
      <c r="N51" s="188">
        <v>283643.83333333331</v>
      </c>
      <c r="O51" s="188">
        <v>283643.83333333331</v>
      </c>
      <c r="P51" s="188">
        <v>283643.83333333331</v>
      </c>
      <c r="Q51" s="188">
        <v>283643.83333333331</v>
      </c>
      <c r="R51" s="188">
        <v>283643.83333333331</v>
      </c>
      <c r="S51" s="188">
        <v>283643.83333333331</v>
      </c>
      <c r="T51" s="188">
        <v>283643.83333333331</v>
      </c>
      <c r="U51" s="188">
        <v>283643.83333333331</v>
      </c>
      <c r="V51" s="188">
        <v>283643.83333333331</v>
      </c>
      <c r="W51" s="188">
        <f t="shared" si="0"/>
        <v>3403726.0000000005</v>
      </c>
    </row>
    <row r="52" spans="1:23" s="152" customFormat="1" x14ac:dyDescent="0.2">
      <c r="A52" s="152" t="str">
        <f>$A$12</f>
        <v>SPP 6</v>
      </c>
      <c r="B52" s="195" t="s">
        <v>2514</v>
      </c>
      <c r="C52" s="196" t="s">
        <v>2563</v>
      </c>
      <c r="D52" s="196" t="s">
        <v>2564</v>
      </c>
      <c r="E52" s="196" t="s">
        <v>137</v>
      </c>
      <c r="F52" s="196" t="str">
        <f>$F$12</f>
        <v>? months</v>
      </c>
      <c r="G52" s="196" t="s">
        <v>2545</v>
      </c>
      <c r="H52" s="197">
        <v>0.85</v>
      </c>
      <c r="I52" s="196" t="s">
        <v>2546</v>
      </c>
      <c r="J52" s="236">
        <v>2027</v>
      </c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>
        <f t="shared" si="0"/>
        <v>0</v>
      </c>
    </row>
    <row r="53" spans="1:23" s="152" customFormat="1" ht="15.75" thickBot="1" x14ac:dyDescent="0.25">
      <c r="A53" s="152" t="str">
        <f>$A$13</f>
        <v>SPP 6</v>
      </c>
      <c r="B53" s="195" t="s">
        <v>2514</v>
      </c>
      <c r="C53" s="200" t="s">
        <v>2563</v>
      </c>
      <c r="D53" s="200" t="s">
        <v>2564</v>
      </c>
      <c r="E53" s="200" t="s">
        <v>137</v>
      </c>
      <c r="F53" s="200" t="str">
        <f>$F$13</f>
        <v>Est In-Service Date not needed for retirements</v>
      </c>
      <c r="G53" s="200" t="s">
        <v>2565</v>
      </c>
      <c r="H53" s="201">
        <v>0.15</v>
      </c>
      <c r="I53" s="200" t="s">
        <v>2546</v>
      </c>
      <c r="J53" s="236">
        <v>2027</v>
      </c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>
        <f t="shared" si="0"/>
        <v>0</v>
      </c>
    </row>
    <row r="54" spans="1:23" s="207" customFormat="1" x14ac:dyDescent="0.2">
      <c r="A54" s="1" t="str">
        <f>$A$4</f>
        <v>SPP 1</v>
      </c>
      <c r="B54" s="135" t="s">
        <v>2543</v>
      </c>
      <c r="C54" s="203" t="s">
        <v>1273</v>
      </c>
      <c r="D54" s="203" t="s">
        <v>2544</v>
      </c>
      <c r="E54" s="203" t="s">
        <v>1217</v>
      </c>
      <c r="F54" s="203" t="str">
        <f>$F$4</f>
        <v>15 months</v>
      </c>
      <c r="G54" s="203" t="s">
        <v>2545</v>
      </c>
      <c r="H54" s="204">
        <v>1</v>
      </c>
      <c r="I54" s="203" t="s">
        <v>2546</v>
      </c>
      <c r="J54" s="237">
        <v>2028</v>
      </c>
      <c r="K54" s="206">
        <v>8750000</v>
      </c>
      <c r="L54" s="206">
        <v>8750000</v>
      </c>
      <c r="M54" s="206">
        <v>8750000</v>
      </c>
      <c r="N54" s="206">
        <v>8750000</v>
      </c>
      <c r="O54" s="206">
        <v>8750000</v>
      </c>
      <c r="P54" s="206">
        <v>8750000</v>
      </c>
      <c r="Q54" s="206">
        <v>8750000</v>
      </c>
      <c r="R54" s="206">
        <v>8750000</v>
      </c>
      <c r="S54" s="206">
        <v>8750000</v>
      </c>
      <c r="T54" s="206">
        <v>8750000</v>
      </c>
      <c r="U54" s="206">
        <v>8750000</v>
      </c>
      <c r="V54" s="206">
        <v>8750000</v>
      </c>
      <c r="W54" s="206">
        <f t="shared" si="0"/>
        <v>105000000</v>
      </c>
    </row>
    <row r="55" spans="1:23" x14ac:dyDescent="0.2">
      <c r="A55" s="189" t="str">
        <f>$A$5</f>
        <v>SPP 1</v>
      </c>
      <c r="B55" s="190" t="s">
        <v>2547</v>
      </c>
      <c r="C55" s="208" t="s">
        <v>1273</v>
      </c>
      <c r="D55" s="208" t="s">
        <v>2544</v>
      </c>
      <c r="E55" s="208" t="s">
        <v>1217</v>
      </c>
      <c r="F55" s="208" t="str">
        <f>$F$5</f>
        <v>Est In-Service Date not needed for retirements</v>
      </c>
      <c r="G55" s="208" t="s">
        <v>2548</v>
      </c>
      <c r="H55" s="209">
        <v>0.06</v>
      </c>
      <c r="I55" s="208" t="s">
        <v>2546</v>
      </c>
      <c r="J55" s="187">
        <v>2028</v>
      </c>
      <c r="K55" s="211">
        <v>525000</v>
      </c>
      <c r="L55" s="211">
        <v>525000</v>
      </c>
      <c r="M55" s="211">
        <v>525000</v>
      </c>
      <c r="N55" s="211">
        <v>525000</v>
      </c>
      <c r="O55" s="211">
        <v>525000</v>
      </c>
      <c r="P55" s="211">
        <v>525000</v>
      </c>
      <c r="Q55" s="211">
        <v>525000</v>
      </c>
      <c r="R55" s="211">
        <v>525000</v>
      </c>
      <c r="S55" s="211">
        <v>525000</v>
      </c>
      <c r="T55" s="211">
        <v>525000</v>
      </c>
      <c r="U55" s="211">
        <v>525000</v>
      </c>
      <c r="V55" s="211">
        <v>525000</v>
      </c>
      <c r="W55" s="211">
        <f t="shared" si="0"/>
        <v>6300000</v>
      </c>
    </row>
    <row r="56" spans="1:23" x14ac:dyDescent="0.2">
      <c r="A56" s="1" t="str">
        <f>$A$6</f>
        <v>SPP 2</v>
      </c>
      <c r="B56" s="135" t="s">
        <v>2543</v>
      </c>
      <c r="C56" s="212" t="s">
        <v>2550</v>
      </c>
      <c r="D56" s="212" t="s">
        <v>2551</v>
      </c>
      <c r="E56" s="212" t="s">
        <v>102</v>
      </c>
      <c r="F56" s="212" t="str">
        <f>$F$6</f>
        <v>9 months</v>
      </c>
      <c r="G56" s="212" t="s">
        <v>2545</v>
      </c>
      <c r="H56" s="213">
        <v>1</v>
      </c>
      <c r="I56" s="212" t="s">
        <v>2546</v>
      </c>
      <c r="J56" s="187">
        <v>2028</v>
      </c>
      <c r="K56" s="214">
        <v>1445630</v>
      </c>
      <c r="L56" s="214">
        <v>1445630</v>
      </c>
      <c r="M56" s="214">
        <v>1445630</v>
      </c>
      <c r="N56" s="214">
        <v>1445630</v>
      </c>
      <c r="O56" s="214">
        <v>1445630</v>
      </c>
      <c r="P56" s="214">
        <v>1445630</v>
      </c>
      <c r="Q56" s="214">
        <v>1445630</v>
      </c>
      <c r="R56" s="214">
        <v>1445630</v>
      </c>
      <c r="S56" s="214">
        <v>1445630</v>
      </c>
      <c r="T56" s="214">
        <v>1445630</v>
      </c>
      <c r="U56" s="214">
        <v>1445630</v>
      </c>
      <c r="V56" s="214">
        <v>1445630</v>
      </c>
      <c r="W56" s="214">
        <f t="shared" si="0"/>
        <v>17347560</v>
      </c>
    </row>
    <row r="57" spans="1:23" x14ac:dyDescent="0.2">
      <c r="A57" s="189" t="str">
        <f>$A$7</f>
        <v>SPP 2</v>
      </c>
      <c r="B57" s="190" t="s">
        <v>2547</v>
      </c>
      <c r="C57" s="208" t="s">
        <v>2550</v>
      </c>
      <c r="D57" s="208" t="s">
        <v>2551</v>
      </c>
      <c r="E57" s="208" t="s">
        <v>102</v>
      </c>
      <c r="F57" s="208" t="str">
        <f>$F$7</f>
        <v>Est In-Service Date not needed for retirements</v>
      </c>
      <c r="G57" s="208" t="s">
        <v>2548</v>
      </c>
      <c r="H57" s="209">
        <v>0.16</v>
      </c>
      <c r="I57" s="208" t="s">
        <v>2546</v>
      </c>
      <c r="J57" s="187">
        <v>2028</v>
      </c>
      <c r="K57" s="211">
        <v>231300.80000000002</v>
      </c>
      <c r="L57" s="211">
        <v>231300.80000000002</v>
      </c>
      <c r="M57" s="211">
        <v>231300.80000000002</v>
      </c>
      <c r="N57" s="211">
        <v>231300.80000000002</v>
      </c>
      <c r="O57" s="211">
        <v>231300.80000000002</v>
      </c>
      <c r="P57" s="211">
        <v>231300.80000000002</v>
      </c>
      <c r="Q57" s="211">
        <v>231300.80000000002</v>
      </c>
      <c r="R57" s="211">
        <v>231300.80000000002</v>
      </c>
      <c r="S57" s="211">
        <v>231300.80000000002</v>
      </c>
      <c r="T57" s="211">
        <v>231300.80000000002</v>
      </c>
      <c r="U57" s="211">
        <v>231300.80000000002</v>
      </c>
      <c r="V57" s="211">
        <v>231300.80000000002</v>
      </c>
      <c r="W57" s="211">
        <f t="shared" si="0"/>
        <v>2775609.5999999996</v>
      </c>
    </row>
    <row r="58" spans="1:23" x14ac:dyDescent="0.2">
      <c r="A58" s="1" t="str">
        <f>$A$8</f>
        <v>SPP 3</v>
      </c>
      <c r="B58" s="135" t="s">
        <v>2543</v>
      </c>
      <c r="C58" s="212" t="s">
        <v>2553</v>
      </c>
      <c r="D58" s="212" t="s">
        <v>2554</v>
      </c>
      <c r="E58" s="212" t="s">
        <v>2555</v>
      </c>
      <c r="F58" s="212" t="str">
        <f>$F$8</f>
        <v>12 months</v>
      </c>
      <c r="G58" s="212" t="s">
        <v>2545</v>
      </c>
      <c r="H58" s="213">
        <v>1</v>
      </c>
      <c r="I58" s="212" t="s">
        <v>2546</v>
      </c>
      <c r="J58" s="187">
        <v>2028</v>
      </c>
      <c r="K58" s="214">
        <v>395833.33333333331</v>
      </c>
      <c r="L58" s="214">
        <v>395833.33333333331</v>
      </c>
      <c r="M58" s="214">
        <v>395833.33333333331</v>
      </c>
      <c r="N58" s="214">
        <v>395833.33333333331</v>
      </c>
      <c r="O58" s="214">
        <v>395833.33333333331</v>
      </c>
      <c r="P58" s="214">
        <v>395833.33333333331</v>
      </c>
      <c r="Q58" s="214">
        <v>395833.33333333331</v>
      </c>
      <c r="R58" s="214">
        <v>395833.33333333331</v>
      </c>
      <c r="S58" s="214">
        <v>395833.33333333331</v>
      </c>
      <c r="T58" s="214">
        <v>395833.33333333331</v>
      </c>
      <c r="U58" s="214">
        <v>395833.33333333331</v>
      </c>
      <c r="V58" s="214">
        <v>395833.33333333331</v>
      </c>
      <c r="W58" s="214">
        <f t="shared" si="0"/>
        <v>4750000</v>
      </c>
    </row>
    <row r="59" spans="1:23" x14ac:dyDescent="0.2">
      <c r="A59" s="189" t="str">
        <f>$A$9</f>
        <v>SPP4</v>
      </c>
      <c r="B59" s="135" t="s">
        <v>2543</v>
      </c>
      <c r="C59" s="212" t="s">
        <v>2557</v>
      </c>
      <c r="D59" s="212" t="s">
        <v>2558</v>
      </c>
      <c r="E59" s="212" t="s">
        <v>137</v>
      </c>
      <c r="F59" s="212" t="str">
        <f>$F$9</f>
        <v>12 months</v>
      </c>
      <c r="G59" s="212" t="s">
        <v>2545</v>
      </c>
      <c r="H59" s="213">
        <v>1</v>
      </c>
      <c r="I59" s="212" t="s">
        <v>2546</v>
      </c>
      <c r="J59" s="187">
        <v>2028</v>
      </c>
      <c r="K59" s="214">
        <v>2499418.2957833251</v>
      </c>
      <c r="L59" s="214">
        <v>2499418.2957833251</v>
      </c>
      <c r="M59" s="214">
        <v>2499418.2957833251</v>
      </c>
      <c r="N59" s="214">
        <v>2499418.2957833251</v>
      </c>
      <c r="O59" s="214">
        <v>2499418.2957833251</v>
      </c>
      <c r="P59" s="214">
        <v>2499418.2957833251</v>
      </c>
      <c r="Q59" s="214">
        <v>2499418.2957833251</v>
      </c>
      <c r="R59" s="214">
        <v>2499418.2957833251</v>
      </c>
      <c r="S59" s="214">
        <v>2499418.2957833251</v>
      </c>
      <c r="T59" s="214">
        <v>2499418.2957833251</v>
      </c>
      <c r="U59" s="214">
        <v>2499418.2957833251</v>
      </c>
      <c r="V59" s="214">
        <v>2499418.2957833251</v>
      </c>
      <c r="W59" s="214">
        <f t="shared" si="0"/>
        <v>29993019.549399909</v>
      </c>
    </row>
    <row r="60" spans="1:23" x14ac:dyDescent="0.2">
      <c r="A60" s="189" t="str">
        <f>$A$10</f>
        <v>SPP4</v>
      </c>
      <c r="B60" s="190" t="s">
        <v>2547</v>
      </c>
      <c r="C60" s="208" t="s">
        <v>2557</v>
      </c>
      <c r="D60" s="208" t="s">
        <v>2558</v>
      </c>
      <c r="E60" s="208" t="s">
        <v>137</v>
      </c>
      <c r="F60" s="208" t="str">
        <f>$F$10</f>
        <v>Est In-Service Date not needed for retirements</v>
      </c>
      <c r="G60" s="208" t="s">
        <v>2548</v>
      </c>
      <c r="H60" s="209">
        <v>0.13</v>
      </c>
      <c r="I60" s="208" t="s">
        <v>2546</v>
      </c>
      <c r="J60" s="187">
        <v>2028</v>
      </c>
      <c r="K60" s="211">
        <v>324924.37845183228</v>
      </c>
      <c r="L60" s="211">
        <v>324924.37845183228</v>
      </c>
      <c r="M60" s="211">
        <v>324924.37845183228</v>
      </c>
      <c r="N60" s="211">
        <v>324924.37845183228</v>
      </c>
      <c r="O60" s="211">
        <v>324924.37845183228</v>
      </c>
      <c r="P60" s="211">
        <v>324924.37845183228</v>
      </c>
      <c r="Q60" s="211">
        <v>324924.37845183228</v>
      </c>
      <c r="R60" s="211">
        <v>324924.37845183228</v>
      </c>
      <c r="S60" s="211">
        <v>324924.37845183228</v>
      </c>
      <c r="T60" s="211">
        <v>324924.37845183228</v>
      </c>
      <c r="U60" s="211">
        <v>324924.37845183228</v>
      </c>
      <c r="V60" s="211">
        <v>324924.37845183228</v>
      </c>
      <c r="W60" s="211">
        <f t="shared" si="0"/>
        <v>3899092.5414219867</v>
      </c>
    </row>
    <row r="61" spans="1:23" x14ac:dyDescent="0.2">
      <c r="A61" s="189" t="str">
        <f>$A$11</f>
        <v>SPP 5</v>
      </c>
      <c r="B61" s="135" t="s">
        <v>2543</v>
      </c>
      <c r="C61" s="212" t="s">
        <v>2560</v>
      </c>
      <c r="D61" s="212" t="s">
        <v>2561</v>
      </c>
      <c r="E61" s="212" t="s">
        <v>169</v>
      </c>
      <c r="F61" s="212" t="str">
        <f>$F$11</f>
        <v>9 months</v>
      </c>
      <c r="G61" s="212" t="s">
        <v>2545</v>
      </c>
      <c r="H61" s="213">
        <v>1</v>
      </c>
      <c r="I61" s="212" t="s">
        <v>2546</v>
      </c>
      <c r="J61" s="187">
        <v>2028</v>
      </c>
      <c r="K61" s="214">
        <v>261861.75</v>
      </c>
      <c r="L61" s="214">
        <v>261861.75</v>
      </c>
      <c r="M61" s="214">
        <v>261861.75</v>
      </c>
      <c r="N61" s="214">
        <v>261861.75</v>
      </c>
      <c r="O61" s="214">
        <v>261861.75</v>
      </c>
      <c r="P61" s="214">
        <v>261861.75</v>
      </c>
      <c r="Q61" s="214">
        <v>261861.75</v>
      </c>
      <c r="R61" s="214">
        <v>261861.75</v>
      </c>
      <c r="S61" s="214">
        <v>261861.75</v>
      </c>
      <c r="T61" s="214">
        <v>261861.75</v>
      </c>
      <c r="U61" s="214">
        <v>261861.75</v>
      </c>
      <c r="V61" s="214">
        <v>261861.75</v>
      </c>
      <c r="W61" s="214">
        <f t="shared" si="0"/>
        <v>3142341</v>
      </c>
    </row>
    <row r="62" spans="1:23" s="152" customFormat="1" x14ac:dyDescent="0.2">
      <c r="A62" s="152" t="str">
        <f>$A$12</f>
        <v>SPP 6</v>
      </c>
      <c r="B62" s="195" t="s">
        <v>2514</v>
      </c>
      <c r="C62" s="215" t="s">
        <v>2563</v>
      </c>
      <c r="D62" s="215" t="s">
        <v>2564</v>
      </c>
      <c r="E62" s="215" t="s">
        <v>137</v>
      </c>
      <c r="F62" s="215" t="str">
        <f>$F$12</f>
        <v>? months</v>
      </c>
      <c r="G62" s="215" t="s">
        <v>2545</v>
      </c>
      <c r="H62" s="216">
        <v>0.85</v>
      </c>
      <c r="I62" s="215" t="s">
        <v>2546</v>
      </c>
      <c r="J62" s="198">
        <v>2028</v>
      </c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>
        <f t="shared" si="0"/>
        <v>0</v>
      </c>
    </row>
    <row r="63" spans="1:23" s="152" customFormat="1" ht="15.75" thickBot="1" x14ac:dyDescent="0.25">
      <c r="A63" s="152" t="str">
        <f>$A$13</f>
        <v>SPP 6</v>
      </c>
      <c r="B63" s="195" t="s">
        <v>2514</v>
      </c>
      <c r="C63" s="219" t="s">
        <v>2563</v>
      </c>
      <c r="D63" s="219" t="s">
        <v>2564</v>
      </c>
      <c r="E63" s="219" t="s">
        <v>137</v>
      </c>
      <c r="F63" s="219" t="str">
        <f>$F$13</f>
        <v>Est In-Service Date not needed for retirements</v>
      </c>
      <c r="G63" s="219" t="s">
        <v>2565</v>
      </c>
      <c r="H63" s="220">
        <v>0.15</v>
      </c>
      <c r="I63" s="219" t="s">
        <v>2546</v>
      </c>
      <c r="J63" s="198">
        <v>2028</v>
      </c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>
        <f t="shared" si="0"/>
        <v>0</v>
      </c>
    </row>
    <row r="64" spans="1:23" x14ac:dyDescent="0.2">
      <c r="A64" s="1" t="str">
        <f>$A$4</f>
        <v>SPP 1</v>
      </c>
      <c r="B64" s="135" t="s">
        <v>2543</v>
      </c>
      <c r="C64" s="222" t="s">
        <v>1273</v>
      </c>
      <c r="D64" s="222" t="s">
        <v>2544</v>
      </c>
      <c r="E64" s="222" t="s">
        <v>1217</v>
      </c>
      <c r="F64" s="222" t="str">
        <f>$F$4</f>
        <v>15 months</v>
      </c>
      <c r="G64" s="222" t="s">
        <v>2545</v>
      </c>
      <c r="H64" s="223">
        <v>1</v>
      </c>
      <c r="I64" s="222" t="s">
        <v>2546</v>
      </c>
      <c r="J64" s="205">
        <v>2029</v>
      </c>
      <c r="K64" s="225">
        <v>8750000</v>
      </c>
      <c r="L64" s="225">
        <v>8750000</v>
      </c>
      <c r="M64" s="225">
        <v>8750000</v>
      </c>
      <c r="N64" s="225">
        <v>8750000</v>
      </c>
      <c r="O64" s="225">
        <v>8750000</v>
      </c>
      <c r="P64" s="225">
        <v>8750000</v>
      </c>
      <c r="Q64" s="225">
        <v>8750000</v>
      </c>
      <c r="R64" s="225">
        <v>8750000</v>
      </c>
      <c r="S64" s="225">
        <v>8750000</v>
      </c>
      <c r="T64" s="225">
        <v>8750000</v>
      </c>
      <c r="U64" s="225">
        <v>8750000</v>
      </c>
      <c r="V64" s="225">
        <v>8750000</v>
      </c>
      <c r="W64" s="225">
        <f t="shared" si="0"/>
        <v>105000000</v>
      </c>
    </row>
    <row r="65" spans="1:23" x14ac:dyDescent="0.2">
      <c r="A65" s="189" t="str">
        <f>$A$5</f>
        <v>SPP 1</v>
      </c>
      <c r="B65" s="190" t="s">
        <v>2547</v>
      </c>
      <c r="C65" s="226" t="s">
        <v>1273</v>
      </c>
      <c r="D65" s="226" t="s">
        <v>2544</v>
      </c>
      <c r="E65" s="226" t="s">
        <v>1217</v>
      </c>
      <c r="F65" s="226" t="str">
        <f>$F$5</f>
        <v>Est In-Service Date not needed for retirements</v>
      </c>
      <c r="G65" s="226" t="s">
        <v>2548</v>
      </c>
      <c r="H65" s="227">
        <v>0.06</v>
      </c>
      <c r="I65" s="226" t="s">
        <v>2546</v>
      </c>
      <c r="J65" s="238">
        <v>2029</v>
      </c>
      <c r="K65" s="229">
        <v>525000</v>
      </c>
      <c r="L65" s="229">
        <v>525000</v>
      </c>
      <c r="M65" s="229">
        <v>525000</v>
      </c>
      <c r="N65" s="229">
        <v>525000</v>
      </c>
      <c r="O65" s="229">
        <v>525000</v>
      </c>
      <c r="P65" s="229">
        <v>525000</v>
      </c>
      <c r="Q65" s="229">
        <v>525000</v>
      </c>
      <c r="R65" s="229">
        <v>525000</v>
      </c>
      <c r="S65" s="229">
        <v>525000</v>
      </c>
      <c r="T65" s="229">
        <v>525000</v>
      </c>
      <c r="U65" s="229">
        <v>525000</v>
      </c>
      <c r="V65" s="229">
        <v>525000</v>
      </c>
      <c r="W65" s="229">
        <f t="shared" si="0"/>
        <v>6300000</v>
      </c>
    </row>
    <row r="66" spans="1:23" x14ac:dyDescent="0.2">
      <c r="A66" s="1" t="str">
        <f>$A$6</f>
        <v>SPP 2</v>
      </c>
      <c r="B66" s="135" t="s">
        <v>2543</v>
      </c>
      <c r="C66" s="185" t="s">
        <v>2550</v>
      </c>
      <c r="D66" s="185" t="s">
        <v>2551</v>
      </c>
      <c r="E66" s="185" t="s">
        <v>102</v>
      </c>
      <c r="F66" s="185" t="str">
        <f>$F$6</f>
        <v>9 months</v>
      </c>
      <c r="G66" s="185" t="s">
        <v>2545</v>
      </c>
      <c r="H66" s="186">
        <v>1</v>
      </c>
      <c r="I66" s="185" t="s">
        <v>2546</v>
      </c>
      <c r="J66" s="238">
        <v>2029</v>
      </c>
      <c r="K66" s="188">
        <v>1436870</v>
      </c>
      <c r="L66" s="188">
        <v>1436870</v>
      </c>
      <c r="M66" s="188">
        <v>1436870</v>
      </c>
      <c r="N66" s="188">
        <v>1436870</v>
      </c>
      <c r="O66" s="188">
        <v>1436870</v>
      </c>
      <c r="P66" s="188">
        <v>1436870</v>
      </c>
      <c r="Q66" s="188">
        <v>1436870</v>
      </c>
      <c r="R66" s="188">
        <v>1436870</v>
      </c>
      <c r="S66" s="188">
        <v>1436870</v>
      </c>
      <c r="T66" s="188">
        <v>1436870</v>
      </c>
      <c r="U66" s="188">
        <v>1436870</v>
      </c>
      <c r="V66" s="188">
        <v>1436870</v>
      </c>
      <c r="W66" s="188">
        <f t="shared" si="0"/>
        <v>17242440</v>
      </c>
    </row>
    <row r="67" spans="1:23" x14ac:dyDescent="0.2">
      <c r="A67" s="189" t="str">
        <f>$A$7</f>
        <v>SPP 2</v>
      </c>
      <c r="B67" s="190" t="s">
        <v>2547</v>
      </c>
      <c r="C67" s="226" t="s">
        <v>2550</v>
      </c>
      <c r="D67" s="226" t="s">
        <v>2551</v>
      </c>
      <c r="E67" s="226" t="s">
        <v>102</v>
      </c>
      <c r="F67" s="226" t="str">
        <f>$F$7</f>
        <v>Est In-Service Date not needed for retirements</v>
      </c>
      <c r="G67" s="226" t="s">
        <v>2548</v>
      </c>
      <c r="H67" s="227">
        <v>0.16</v>
      </c>
      <c r="I67" s="226" t="s">
        <v>2546</v>
      </c>
      <c r="J67" s="238">
        <v>2029</v>
      </c>
      <c r="K67" s="229">
        <v>229899.2</v>
      </c>
      <c r="L67" s="229">
        <v>229899.2</v>
      </c>
      <c r="M67" s="229">
        <v>229899.2</v>
      </c>
      <c r="N67" s="229">
        <v>229899.2</v>
      </c>
      <c r="O67" s="229">
        <v>229899.2</v>
      </c>
      <c r="P67" s="229">
        <v>229899.2</v>
      </c>
      <c r="Q67" s="229">
        <v>229899.2</v>
      </c>
      <c r="R67" s="229">
        <v>229899.2</v>
      </c>
      <c r="S67" s="229">
        <v>229899.2</v>
      </c>
      <c r="T67" s="229">
        <v>229899.2</v>
      </c>
      <c r="U67" s="229">
        <v>229899.2</v>
      </c>
      <c r="V67" s="229">
        <v>229899.2</v>
      </c>
      <c r="W67" s="229">
        <f t="shared" si="0"/>
        <v>2758790.4000000004</v>
      </c>
    </row>
    <row r="68" spans="1:23" x14ac:dyDescent="0.2">
      <c r="A68" s="1" t="str">
        <f>$A$8</f>
        <v>SPP 3</v>
      </c>
      <c r="B68" s="135" t="s">
        <v>2543</v>
      </c>
      <c r="C68" s="185" t="s">
        <v>2553</v>
      </c>
      <c r="D68" s="185" t="s">
        <v>2554</v>
      </c>
      <c r="E68" s="185" t="s">
        <v>2555</v>
      </c>
      <c r="F68" s="185" t="str">
        <f>$F$8</f>
        <v>12 months</v>
      </c>
      <c r="G68" s="185" t="s">
        <v>2545</v>
      </c>
      <c r="H68" s="186">
        <v>1</v>
      </c>
      <c r="I68" s="185" t="s">
        <v>2546</v>
      </c>
      <c r="J68" s="238">
        <v>2029</v>
      </c>
      <c r="K68" s="188">
        <v>55416.666666666664</v>
      </c>
      <c r="L68" s="188">
        <v>55416.666666666664</v>
      </c>
      <c r="M68" s="188">
        <v>55416.666666666664</v>
      </c>
      <c r="N68" s="188">
        <v>55416.666666666664</v>
      </c>
      <c r="O68" s="188">
        <v>55416.666666666664</v>
      </c>
      <c r="P68" s="188">
        <v>55416.666666666664</v>
      </c>
      <c r="Q68" s="188">
        <v>55416.666666666664</v>
      </c>
      <c r="R68" s="188">
        <v>55416.666666666664</v>
      </c>
      <c r="S68" s="188">
        <v>55416.666666666664</v>
      </c>
      <c r="T68" s="188">
        <v>55416.666666666664</v>
      </c>
      <c r="U68" s="188">
        <v>55416.666666666664</v>
      </c>
      <c r="V68" s="188">
        <v>55416.666666666664</v>
      </c>
      <c r="W68" s="188">
        <f t="shared" si="0"/>
        <v>665000</v>
      </c>
    </row>
    <row r="69" spans="1:23" x14ac:dyDescent="0.2">
      <c r="A69" s="189" t="str">
        <f>$A$9</f>
        <v>SPP4</v>
      </c>
      <c r="B69" s="135" t="s">
        <v>2543</v>
      </c>
      <c r="C69" s="185" t="s">
        <v>2557</v>
      </c>
      <c r="D69" s="185" t="s">
        <v>2558</v>
      </c>
      <c r="E69" s="185" t="s">
        <v>137</v>
      </c>
      <c r="F69" s="185" t="str">
        <f>$F$9</f>
        <v>12 months</v>
      </c>
      <c r="G69" s="185" t="s">
        <v>2545</v>
      </c>
      <c r="H69" s="186">
        <v>1</v>
      </c>
      <c r="I69" s="185" t="s">
        <v>2546</v>
      </c>
      <c r="J69" s="238">
        <v>2029</v>
      </c>
      <c r="K69" s="188">
        <v>2498945.0320916665</v>
      </c>
      <c r="L69" s="188">
        <v>2498945.0320916665</v>
      </c>
      <c r="M69" s="188">
        <v>2498945.0320916665</v>
      </c>
      <c r="N69" s="188">
        <v>2498945.0320916665</v>
      </c>
      <c r="O69" s="188">
        <v>2498945.0320916665</v>
      </c>
      <c r="P69" s="188">
        <v>2498945.0320916665</v>
      </c>
      <c r="Q69" s="188">
        <v>2498945.0320916665</v>
      </c>
      <c r="R69" s="188">
        <v>2498945.0320916665</v>
      </c>
      <c r="S69" s="188">
        <v>2498945.0320916665</v>
      </c>
      <c r="T69" s="188">
        <v>2498945.0320916665</v>
      </c>
      <c r="U69" s="188">
        <v>2498945.0320916665</v>
      </c>
      <c r="V69" s="188">
        <v>2498945.0320916665</v>
      </c>
      <c r="W69" s="188">
        <f t="shared" si="0"/>
        <v>29987340.385099996</v>
      </c>
    </row>
    <row r="70" spans="1:23" x14ac:dyDescent="0.2">
      <c r="A70" s="189" t="str">
        <f>$A$10</f>
        <v>SPP4</v>
      </c>
      <c r="B70" s="190" t="s">
        <v>2547</v>
      </c>
      <c r="C70" s="226" t="s">
        <v>2557</v>
      </c>
      <c r="D70" s="226" t="s">
        <v>2558</v>
      </c>
      <c r="E70" s="226" t="s">
        <v>137</v>
      </c>
      <c r="F70" s="226" t="str">
        <f>$F$10</f>
        <v>Est In-Service Date not needed for retirements</v>
      </c>
      <c r="G70" s="226" t="s">
        <v>2548</v>
      </c>
      <c r="H70" s="227">
        <v>0.13</v>
      </c>
      <c r="I70" s="226" t="s">
        <v>2546</v>
      </c>
      <c r="J70" s="238">
        <v>2029</v>
      </c>
      <c r="K70" s="229">
        <v>324862.85417191667</v>
      </c>
      <c r="L70" s="229">
        <v>324862.85417191667</v>
      </c>
      <c r="M70" s="229">
        <v>324862.85417191667</v>
      </c>
      <c r="N70" s="229">
        <v>324862.85417191667</v>
      </c>
      <c r="O70" s="229">
        <v>324862.85417191667</v>
      </c>
      <c r="P70" s="229">
        <v>324862.85417191667</v>
      </c>
      <c r="Q70" s="229">
        <v>324862.85417191667</v>
      </c>
      <c r="R70" s="229">
        <v>324862.85417191667</v>
      </c>
      <c r="S70" s="229">
        <v>324862.85417191667</v>
      </c>
      <c r="T70" s="229">
        <v>324862.85417191667</v>
      </c>
      <c r="U70" s="229">
        <v>324862.85417191667</v>
      </c>
      <c r="V70" s="229">
        <v>324862.85417191667</v>
      </c>
      <c r="W70" s="229">
        <f t="shared" si="0"/>
        <v>3898354.2500630007</v>
      </c>
    </row>
    <row r="71" spans="1:23" x14ac:dyDescent="0.2">
      <c r="A71" s="189" t="str">
        <f>$A$11</f>
        <v>SPP 5</v>
      </c>
      <c r="B71" s="135" t="s">
        <v>2543</v>
      </c>
      <c r="C71" s="185" t="s">
        <v>2560</v>
      </c>
      <c r="D71" s="185" t="s">
        <v>2561</v>
      </c>
      <c r="E71" s="185" t="s">
        <v>169</v>
      </c>
      <c r="F71" s="185" t="str">
        <f>$F$11</f>
        <v>9 months</v>
      </c>
      <c r="G71" s="185" t="s">
        <v>2545</v>
      </c>
      <c r="H71" s="186">
        <v>1</v>
      </c>
      <c r="I71" s="185" t="s">
        <v>2546</v>
      </c>
      <c r="J71" s="238">
        <v>2029</v>
      </c>
      <c r="K71" s="188">
        <v>236564.25</v>
      </c>
      <c r="L71" s="188">
        <v>236564.25</v>
      </c>
      <c r="M71" s="188">
        <v>236564.25</v>
      </c>
      <c r="N71" s="188">
        <v>236564.25</v>
      </c>
      <c r="O71" s="188">
        <v>236564.25</v>
      </c>
      <c r="P71" s="188">
        <v>236564.25</v>
      </c>
      <c r="Q71" s="188">
        <v>236564.25</v>
      </c>
      <c r="R71" s="188">
        <v>236564.25</v>
      </c>
      <c r="S71" s="188">
        <v>236564.25</v>
      </c>
      <c r="T71" s="188">
        <v>236564.25</v>
      </c>
      <c r="U71" s="188">
        <v>236564.25</v>
      </c>
      <c r="V71" s="188">
        <v>236564.25</v>
      </c>
      <c r="W71" s="188">
        <f t="shared" si="0"/>
        <v>2838771</v>
      </c>
    </row>
    <row r="72" spans="1:23" s="152" customFormat="1" x14ac:dyDescent="0.2">
      <c r="A72" s="152" t="str">
        <f>$A$12</f>
        <v>SPP 6</v>
      </c>
      <c r="B72" s="195" t="s">
        <v>2514</v>
      </c>
      <c r="C72" s="196" t="s">
        <v>2563</v>
      </c>
      <c r="D72" s="196" t="s">
        <v>2564</v>
      </c>
      <c r="E72" s="196" t="s">
        <v>137</v>
      </c>
      <c r="F72" s="196" t="str">
        <f>$F$12</f>
        <v>? months</v>
      </c>
      <c r="G72" s="196" t="s">
        <v>2545</v>
      </c>
      <c r="H72" s="197">
        <v>0.85</v>
      </c>
      <c r="I72" s="196" t="s">
        <v>2546</v>
      </c>
      <c r="J72" s="217">
        <v>2029</v>
      </c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>
        <f t="shared" si="0"/>
        <v>0</v>
      </c>
    </row>
    <row r="73" spans="1:23" s="152" customFormat="1" ht="15.75" thickBot="1" x14ac:dyDescent="0.25">
      <c r="A73" s="152" t="str">
        <f>$A$13</f>
        <v>SPP 6</v>
      </c>
      <c r="B73" s="195" t="s">
        <v>2514</v>
      </c>
      <c r="C73" s="200" t="s">
        <v>2563</v>
      </c>
      <c r="D73" s="200" t="s">
        <v>2564</v>
      </c>
      <c r="E73" s="200" t="s">
        <v>137</v>
      </c>
      <c r="F73" s="200" t="str">
        <f>$F$13</f>
        <v>Est In-Service Date not needed for retirements</v>
      </c>
      <c r="G73" s="200" t="s">
        <v>2565</v>
      </c>
      <c r="H73" s="201">
        <v>0.15</v>
      </c>
      <c r="I73" s="200" t="s">
        <v>2546</v>
      </c>
      <c r="J73" s="217">
        <v>2029</v>
      </c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>
        <f t="shared" si="0"/>
        <v>0</v>
      </c>
    </row>
    <row r="74" spans="1:23" x14ac:dyDescent="0.2">
      <c r="A74" s="1" t="str">
        <f>$A$4</f>
        <v>SPP 1</v>
      </c>
      <c r="B74" s="135" t="s">
        <v>2543</v>
      </c>
      <c r="C74" s="203" t="s">
        <v>1273</v>
      </c>
      <c r="D74" s="203" t="s">
        <v>2544</v>
      </c>
      <c r="E74" s="203" t="s">
        <v>1217</v>
      </c>
      <c r="F74" s="203" t="str">
        <f>$F$4</f>
        <v>15 months</v>
      </c>
      <c r="G74" s="203" t="s">
        <v>2545</v>
      </c>
      <c r="H74" s="204">
        <v>1</v>
      </c>
      <c r="I74" s="203" t="s">
        <v>2546</v>
      </c>
      <c r="J74" s="239">
        <v>2030</v>
      </c>
      <c r="K74" s="206">
        <v>9583333.333333334</v>
      </c>
      <c r="L74" s="206">
        <v>9583333.333333334</v>
      </c>
      <c r="M74" s="206">
        <v>9583333.333333334</v>
      </c>
      <c r="N74" s="206">
        <v>9583333.333333334</v>
      </c>
      <c r="O74" s="206">
        <v>9583333.333333334</v>
      </c>
      <c r="P74" s="206">
        <v>9583333.333333334</v>
      </c>
      <c r="Q74" s="206">
        <v>9583333.333333334</v>
      </c>
      <c r="R74" s="206">
        <v>9583333.333333334</v>
      </c>
      <c r="S74" s="206">
        <v>9583333.333333334</v>
      </c>
      <c r="T74" s="206">
        <v>9583333.333333334</v>
      </c>
      <c r="U74" s="206">
        <v>9583333.333333334</v>
      </c>
      <c r="V74" s="206">
        <v>9583333.333333334</v>
      </c>
      <c r="W74" s="206">
        <f t="shared" si="0"/>
        <v>114999999.99999999</v>
      </c>
    </row>
    <row r="75" spans="1:23" x14ac:dyDescent="0.2">
      <c r="A75" s="189" t="str">
        <f>$A$5</f>
        <v>SPP 1</v>
      </c>
      <c r="B75" s="190" t="s">
        <v>2547</v>
      </c>
      <c r="C75" s="208" t="s">
        <v>1273</v>
      </c>
      <c r="D75" s="208" t="s">
        <v>2544</v>
      </c>
      <c r="E75" s="208" t="s">
        <v>1217</v>
      </c>
      <c r="F75" s="208" t="str">
        <f>$F$5</f>
        <v>Est In-Service Date not needed for retirements</v>
      </c>
      <c r="G75" s="208" t="s">
        <v>2548</v>
      </c>
      <c r="H75" s="209">
        <v>0.06</v>
      </c>
      <c r="I75" s="208" t="s">
        <v>2546</v>
      </c>
      <c r="J75" s="228">
        <v>2030</v>
      </c>
      <c r="K75" s="211">
        <v>575000</v>
      </c>
      <c r="L75" s="211">
        <v>575000</v>
      </c>
      <c r="M75" s="211">
        <v>575000</v>
      </c>
      <c r="N75" s="211">
        <v>575000</v>
      </c>
      <c r="O75" s="211">
        <v>575000</v>
      </c>
      <c r="P75" s="211">
        <v>575000</v>
      </c>
      <c r="Q75" s="211">
        <v>575000</v>
      </c>
      <c r="R75" s="211">
        <v>575000</v>
      </c>
      <c r="S75" s="211">
        <v>575000</v>
      </c>
      <c r="T75" s="211">
        <v>575000</v>
      </c>
      <c r="U75" s="211">
        <v>575000</v>
      </c>
      <c r="V75" s="211">
        <v>575000</v>
      </c>
      <c r="W75" s="211">
        <f t="shared" si="0"/>
        <v>6900000</v>
      </c>
    </row>
    <row r="76" spans="1:23" x14ac:dyDescent="0.2">
      <c r="A76" s="1" t="str">
        <f>$A$6</f>
        <v>SPP 2</v>
      </c>
      <c r="B76" s="135" t="s">
        <v>2543</v>
      </c>
      <c r="C76" s="212" t="s">
        <v>2550</v>
      </c>
      <c r="D76" s="212" t="s">
        <v>2551</v>
      </c>
      <c r="E76" s="212" t="s">
        <v>102</v>
      </c>
      <c r="F76" s="212" t="str">
        <f>$F$6</f>
        <v>9 months</v>
      </c>
      <c r="G76" s="212" t="s">
        <v>2545</v>
      </c>
      <c r="H76" s="213">
        <v>1</v>
      </c>
      <c r="I76" s="212" t="s">
        <v>2546</v>
      </c>
      <c r="J76" s="228">
        <v>2030</v>
      </c>
      <c r="K76" s="214">
        <v>0</v>
      </c>
      <c r="L76" s="214">
        <v>0</v>
      </c>
      <c r="M76" s="214">
        <v>0</v>
      </c>
      <c r="N76" s="214">
        <v>0</v>
      </c>
      <c r="O76" s="214">
        <v>0</v>
      </c>
      <c r="P76" s="214">
        <v>0</v>
      </c>
      <c r="Q76" s="214">
        <v>0</v>
      </c>
      <c r="R76" s="214">
        <v>0</v>
      </c>
      <c r="S76" s="214">
        <v>0</v>
      </c>
      <c r="T76" s="214">
        <v>0</v>
      </c>
      <c r="U76" s="214">
        <v>0</v>
      </c>
      <c r="V76" s="214">
        <v>0</v>
      </c>
      <c r="W76" s="214">
        <f t="shared" si="0"/>
        <v>0</v>
      </c>
    </row>
    <row r="77" spans="1:23" x14ac:dyDescent="0.2">
      <c r="A77" s="189" t="str">
        <f>$A$7</f>
        <v>SPP 2</v>
      </c>
      <c r="B77" s="190" t="s">
        <v>2547</v>
      </c>
      <c r="C77" s="208" t="s">
        <v>2550</v>
      </c>
      <c r="D77" s="208" t="s">
        <v>2551</v>
      </c>
      <c r="E77" s="208" t="s">
        <v>102</v>
      </c>
      <c r="F77" s="208" t="str">
        <f>$F$7</f>
        <v>Est In-Service Date not needed for retirements</v>
      </c>
      <c r="G77" s="208" t="s">
        <v>2548</v>
      </c>
      <c r="H77" s="209">
        <v>0.16</v>
      </c>
      <c r="I77" s="208" t="s">
        <v>2546</v>
      </c>
      <c r="J77" s="228">
        <v>2030</v>
      </c>
      <c r="K77" s="211">
        <v>0</v>
      </c>
      <c r="L77" s="211">
        <v>0</v>
      </c>
      <c r="M77" s="211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1">
        <v>0</v>
      </c>
      <c r="W77" s="211">
        <f t="shared" si="0"/>
        <v>0</v>
      </c>
    </row>
    <row r="78" spans="1:23" x14ac:dyDescent="0.2">
      <c r="A78" s="1" t="str">
        <f>$A$8</f>
        <v>SPP 3</v>
      </c>
      <c r="B78" s="135" t="s">
        <v>2543</v>
      </c>
      <c r="C78" s="212" t="s">
        <v>2553</v>
      </c>
      <c r="D78" s="212" t="s">
        <v>2554</v>
      </c>
      <c r="E78" s="212" t="s">
        <v>2555</v>
      </c>
      <c r="F78" s="212" t="str">
        <f>$F$8</f>
        <v>12 months</v>
      </c>
      <c r="G78" s="212" t="s">
        <v>2545</v>
      </c>
      <c r="H78" s="213">
        <v>1</v>
      </c>
      <c r="I78" s="212" t="s">
        <v>2546</v>
      </c>
      <c r="J78" s="228">
        <v>2030</v>
      </c>
      <c r="K78" s="214">
        <v>601666.66666666663</v>
      </c>
      <c r="L78" s="214">
        <v>601666.66666666663</v>
      </c>
      <c r="M78" s="214">
        <v>601666.66666666663</v>
      </c>
      <c r="N78" s="214">
        <v>601666.66666666663</v>
      </c>
      <c r="O78" s="214">
        <v>601666.66666666663</v>
      </c>
      <c r="P78" s="214">
        <v>601666.66666666663</v>
      </c>
      <c r="Q78" s="214">
        <v>601666.66666666663</v>
      </c>
      <c r="R78" s="214">
        <v>601666.66666666663</v>
      </c>
      <c r="S78" s="214">
        <v>601666.66666666663</v>
      </c>
      <c r="T78" s="214">
        <v>601666.66666666663</v>
      </c>
      <c r="U78" s="214">
        <v>601666.66666666663</v>
      </c>
      <c r="V78" s="214">
        <v>601666.66666666663</v>
      </c>
      <c r="W78" s="214">
        <f t="shared" si="0"/>
        <v>7220000.0000000009</v>
      </c>
    </row>
    <row r="79" spans="1:23" x14ac:dyDescent="0.2">
      <c r="A79" s="189" t="str">
        <f>$A$9</f>
        <v>SPP4</v>
      </c>
      <c r="B79" s="135" t="s">
        <v>2543</v>
      </c>
      <c r="C79" s="212" t="s">
        <v>2557</v>
      </c>
      <c r="D79" s="212" t="s">
        <v>2558</v>
      </c>
      <c r="E79" s="212" t="s">
        <v>137</v>
      </c>
      <c r="F79" s="212" t="str">
        <f>$F$9</f>
        <v>12 months</v>
      </c>
      <c r="G79" s="212" t="s">
        <v>2545</v>
      </c>
      <c r="H79" s="213">
        <v>1</v>
      </c>
      <c r="I79" s="212" t="s">
        <v>2546</v>
      </c>
      <c r="J79" s="228">
        <v>2030</v>
      </c>
      <c r="K79" s="214">
        <v>3082906.2373833335</v>
      </c>
      <c r="L79" s="214">
        <v>3082906.2373833335</v>
      </c>
      <c r="M79" s="214">
        <v>3082906.2373833335</v>
      </c>
      <c r="N79" s="214">
        <v>3082906.2373833335</v>
      </c>
      <c r="O79" s="214">
        <v>3082906.2373833335</v>
      </c>
      <c r="P79" s="214">
        <v>3082906.2373833335</v>
      </c>
      <c r="Q79" s="214">
        <v>3082906.2373833335</v>
      </c>
      <c r="R79" s="214">
        <v>3082906.2373833335</v>
      </c>
      <c r="S79" s="214">
        <v>3082906.2373833335</v>
      </c>
      <c r="T79" s="214">
        <v>3082906.2373833335</v>
      </c>
      <c r="U79" s="214">
        <v>3082906.2373833335</v>
      </c>
      <c r="V79" s="214">
        <v>3082906.2373833335</v>
      </c>
      <c r="W79" s="214">
        <f t="shared" si="0"/>
        <v>36994874.8486</v>
      </c>
    </row>
    <row r="80" spans="1:23" x14ac:dyDescent="0.2">
      <c r="A80" s="189" t="str">
        <f>$A$10</f>
        <v>SPP4</v>
      </c>
      <c r="B80" s="190" t="s">
        <v>2547</v>
      </c>
      <c r="C80" s="208" t="s">
        <v>2557</v>
      </c>
      <c r="D80" s="208" t="s">
        <v>2558</v>
      </c>
      <c r="E80" s="208" t="s">
        <v>137</v>
      </c>
      <c r="F80" s="208" t="str">
        <f>$F$10</f>
        <v>Est In-Service Date not needed for retirements</v>
      </c>
      <c r="G80" s="208" t="s">
        <v>2548</v>
      </c>
      <c r="H80" s="209">
        <v>0.13</v>
      </c>
      <c r="I80" s="208" t="s">
        <v>2546</v>
      </c>
      <c r="J80" s="228">
        <v>2030</v>
      </c>
      <c r="K80" s="211">
        <v>400777.81085983338</v>
      </c>
      <c r="L80" s="211">
        <v>400777.81085983338</v>
      </c>
      <c r="M80" s="211">
        <v>400777.81085983338</v>
      </c>
      <c r="N80" s="211">
        <v>400777.81085983338</v>
      </c>
      <c r="O80" s="211">
        <v>400777.81085983338</v>
      </c>
      <c r="P80" s="211">
        <v>400777.81085983338</v>
      </c>
      <c r="Q80" s="211">
        <v>400777.81085983338</v>
      </c>
      <c r="R80" s="211">
        <v>400777.81085983338</v>
      </c>
      <c r="S80" s="211">
        <v>400777.81085983338</v>
      </c>
      <c r="T80" s="211">
        <v>400777.81085983338</v>
      </c>
      <c r="U80" s="211">
        <v>400777.81085983338</v>
      </c>
      <c r="V80" s="211">
        <v>400777.81085983338</v>
      </c>
      <c r="W80" s="211">
        <f t="shared" si="0"/>
        <v>4809333.7303180005</v>
      </c>
    </row>
    <row r="81" spans="1:23" x14ac:dyDescent="0.2">
      <c r="A81" s="189" t="str">
        <f>$A$11</f>
        <v>SPP 5</v>
      </c>
      <c r="B81" s="135" t="s">
        <v>2543</v>
      </c>
      <c r="C81" s="212" t="s">
        <v>2560</v>
      </c>
      <c r="D81" s="212" t="s">
        <v>2561</v>
      </c>
      <c r="E81" s="212" t="s">
        <v>169</v>
      </c>
      <c r="F81" s="212" t="str">
        <f>$F$11</f>
        <v>9 months</v>
      </c>
      <c r="G81" s="212" t="s">
        <v>2545</v>
      </c>
      <c r="H81" s="213">
        <v>1</v>
      </c>
      <c r="I81" s="212" t="s">
        <v>2546</v>
      </c>
      <c r="J81" s="228">
        <v>2030</v>
      </c>
      <c r="K81" s="214">
        <v>170068.66666666666</v>
      </c>
      <c r="L81" s="214">
        <v>170068.66666666666</v>
      </c>
      <c r="M81" s="214">
        <v>170068.66666666666</v>
      </c>
      <c r="N81" s="214">
        <v>170068.66666666666</v>
      </c>
      <c r="O81" s="214">
        <v>170068.66666666666</v>
      </c>
      <c r="P81" s="214">
        <v>170068.66666666666</v>
      </c>
      <c r="Q81" s="214">
        <v>170068.66666666666</v>
      </c>
      <c r="R81" s="214">
        <v>170068.66666666666</v>
      </c>
      <c r="S81" s="214">
        <v>170068.66666666666</v>
      </c>
      <c r="T81" s="214">
        <v>170068.66666666666</v>
      </c>
      <c r="U81" s="214">
        <v>170068.66666666666</v>
      </c>
      <c r="V81" s="214">
        <v>170068.66666666666</v>
      </c>
      <c r="W81" s="214">
        <f t="shared" si="0"/>
        <v>2040824.0000000002</v>
      </c>
    </row>
    <row r="82" spans="1:23" s="152" customFormat="1" x14ac:dyDescent="0.2">
      <c r="A82" s="152" t="str">
        <f>$A$12</f>
        <v>SPP 6</v>
      </c>
      <c r="B82" s="195" t="s">
        <v>2514</v>
      </c>
      <c r="C82" s="215" t="s">
        <v>2563</v>
      </c>
      <c r="D82" s="215" t="s">
        <v>2564</v>
      </c>
      <c r="E82" s="215" t="s">
        <v>137</v>
      </c>
      <c r="F82" s="215" t="str">
        <f>$F$12</f>
        <v>? months</v>
      </c>
      <c r="G82" s="215" t="s">
        <v>2545</v>
      </c>
      <c r="H82" s="216">
        <v>0.85</v>
      </c>
      <c r="I82" s="215" t="s">
        <v>2546</v>
      </c>
      <c r="J82" s="230">
        <v>2030</v>
      </c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>
        <f t="shared" si="0"/>
        <v>0</v>
      </c>
    </row>
    <row r="83" spans="1:23" s="152" customFormat="1" ht="15.75" thickBot="1" x14ac:dyDescent="0.25">
      <c r="A83" s="152" t="str">
        <f>$A$13</f>
        <v>SPP 6</v>
      </c>
      <c r="B83" s="195" t="s">
        <v>2514</v>
      </c>
      <c r="C83" s="219" t="s">
        <v>2563</v>
      </c>
      <c r="D83" s="219" t="s">
        <v>2564</v>
      </c>
      <c r="E83" s="219" t="s">
        <v>137</v>
      </c>
      <c r="F83" s="219" t="str">
        <f>$F$13</f>
        <v>Est In-Service Date not needed for retirements</v>
      </c>
      <c r="G83" s="219" t="s">
        <v>2565</v>
      </c>
      <c r="H83" s="220">
        <v>0.15</v>
      </c>
      <c r="I83" s="219" t="s">
        <v>2546</v>
      </c>
      <c r="J83" s="230">
        <v>2030</v>
      </c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>
        <f t="shared" si="0"/>
        <v>0</v>
      </c>
    </row>
    <row r="84" spans="1:23" x14ac:dyDescent="0.2">
      <c r="A84" s="1" t="str">
        <f>$A$4</f>
        <v>SPP 1</v>
      </c>
      <c r="B84" s="135" t="s">
        <v>2543</v>
      </c>
      <c r="C84" s="222" t="s">
        <v>1273</v>
      </c>
      <c r="D84" s="222" t="s">
        <v>2544</v>
      </c>
      <c r="E84" s="222" t="s">
        <v>1217</v>
      </c>
      <c r="F84" s="222" t="str">
        <f>$F$4</f>
        <v>15 months</v>
      </c>
      <c r="G84" s="222" t="s">
        <v>2545</v>
      </c>
      <c r="H84" s="223">
        <v>1</v>
      </c>
      <c r="I84" s="222" t="s">
        <v>2546</v>
      </c>
      <c r="J84" s="240">
        <v>2031</v>
      </c>
      <c r="K84" s="225">
        <v>9583333.333333334</v>
      </c>
      <c r="L84" s="225">
        <v>9583333.333333334</v>
      </c>
      <c r="M84" s="225">
        <v>9583333.333333334</v>
      </c>
      <c r="N84" s="225">
        <v>9583333.333333334</v>
      </c>
      <c r="O84" s="225">
        <v>9583333.333333334</v>
      </c>
      <c r="P84" s="225">
        <v>9583333.333333334</v>
      </c>
      <c r="Q84" s="225">
        <v>9583333.333333334</v>
      </c>
      <c r="R84" s="225">
        <v>9583333.333333334</v>
      </c>
      <c r="S84" s="225">
        <v>9583333.333333334</v>
      </c>
      <c r="T84" s="225">
        <v>9583333.333333334</v>
      </c>
      <c r="U84" s="225">
        <v>9583333.333333334</v>
      </c>
      <c r="V84" s="225">
        <v>9583333.333333334</v>
      </c>
      <c r="W84" s="225">
        <f t="shared" si="0"/>
        <v>114999999.99999999</v>
      </c>
    </row>
    <row r="85" spans="1:23" x14ac:dyDescent="0.2">
      <c r="A85" s="189" t="str">
        <f>$A$5</f>
        <v>SPP 1</v>
      </c>
      <c r="B85" s="190" t="s">
        <v>2547</v>
      </c>
      <c r="C85" s="226" t="s">
        <v>1273</v>
      </c>
      <c r="D85" s="226" t="s">
        <v>2544</v>
      </c>
      <c r="E85" s="226" t="s">
        <v>1217</v>
      </c>
      <c r="F85" s="226" t="str">
        <f>$F$5</f>
        <v>Est In-Service Date not needed for retirements</v>
      </c>
      <c r="G85" s="226" t="s">
        <v>2548</v>
      </c>
      <c r="H85" s="227">
        <v>0.06</v>
      </c>
      <c r="I85" s="226" t="s">
        <v>2546</v>
      </c>
      <c r="J85" s="232">
        <v>2031</v>
      </c>
      <c r="K85" s="229">
        <v>575000</v>
      </c>
      <c r="L85" s="229">
        <v>575000</v>
      </c>
      <c r="M85" s="229">
        <v>575000</v>
      </c>
      <c r="N85" s="229">
        <v>575000</v>
      </c>
      <c r="O85" s="229">
        <v>575000</v>
      </c>
      <c r="P85" s="229">
        <v>575000</v>
      </c>
      <c r="Q85" s="229">
        <v>575000</v>
      </c>
      <c r="R85" s="229">
        <v>575000</v>
      </c>
      <c r="S85" s="229">
        <v>575000</v>
      </c>
      <c r="T85" s="229">
        <v>575000</v>
      </c>
      <c r="U85" s="229">
        <v>575000</v>
      </c>
      <c r="V85" s="229">
        <v>575000</v>
      </c>
      <c r="W85" s="229">
        <f t="shared" ref="W85:W93" si="1">SUM(K85:V85)</f>
        <v>6900000</v>
      </c>
    </row>
    <row r="86" spans="1:23" x14ac:dyDescent="0.2">
      <c r="A86" s="1" t="str">
        <f>$A$6</f>
        <v>SPP 2</v>
      </c>
      <c r="B86" s="135" t="s">
        <v>2543</v>
      </c>
      <c r="C86" s="185" t="s">
        <v>2550</v>
      </c>
      <c r="D86" s="185" t="s">
        <v>2551</v>
      </c>
      <c r="E86" s="185" t="s">
        <v>102</v>
      </c>
      <c r="F86" s="185" t="str">
        <f>$F$6</f>
        <v>9 months</v>
      </c>
      <c r="G86" s="185" t="s">
        <v>2545</v>
      </c>
      <c r="H86" s="186">
        <v>1</v>
      </c>
      <c r="I86" s="185" t="s">
        <v>2546</v>
      </c>
      <c r="J86" s="232">
        <v>2031</v>
      </c>
      <c r="K86" s="188">
        <v>0</v>
      </c>
      <c r="L86" s="188">
        <v>0</v>
      </c>
      <c r="M86" s="188">
        <v>0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88">
        <v>0</v>
      </c>
      <c r="V86" s="188">
        <v>0</v>
      </c>
      <c r="W86" s="188">
        <f t="shared" si="1"/>
        <v>0</v>
      </c>
    </row>
    <row r="87" spans="1:23" x14ac:dyDescent="0.2">
      <c r="A87" s="189" t="str">
        <f>$A$7</f>
        <v>SPP 2</v>
      </c>
      <c r="B87" s="190" t="s">
        <v>2547</v>
      </c>
      <c r="C87" s="226" t="s">
        <v>2550</v>
      </c>
      <c r="D87" s="226" t="s">
        <v>2551</v>
      </c>
      <c r="E87" s="226" t="s">
        <v>102</v>
      </c>
      <c r="F87" s="226" t="str">
        <f>$F$7</f>
        <v>Est In-Service Date not needed for retirements</v>
      </c>
      <c r="G87" s="226" t="s">
        <v>2548</v>
      </c>
      <c r="H87" s="227">
        <v>0.16</v>
      </c>
      <c r="I87" s="226" t="s">
        <v>2546</v>
      </c>
      <c r="J87" s="232">
        <v>2031</v>
      </c>
      <c r="K87" s="229">
        <v>0</v>
      </c>
      <c r="L87" s="229">
        <v>0</v>
      </c>
      <c r="M87" s="229">
        <v>0</v>
      </c>
      <c r="N87" s="229">
        <v>0</v>
      </c>
      <c r="O87" s="229">
        <v>0</v>
      </c>
      <c r="P87" s="229">
        <v>0</v>
      </c>
      <c r="Q87" s="229">
        <v>0</v>
      </c>
      <c r="R87" s="229">
        <v>0</v>
      </c>
      <c r="S87" s="229">
        <v>0</v>
      </c>
      <c r="T87" s="229">
        <v>0</v>
      </c>
      <c r="U87" s="229">
        <v>0</v>
      </c>
      <c r="V87" s="229">
        <v>0</v>
      </c>
      <c r="W87" s="229">
        <f t="shared" si="1"/>
        <v>0</v>
      </c>
    </row>
    <row r="88" spans="1:23" x14ac:dyDescent="0.2">
      <c r="A88" s="1" t="str">
        <f>$A$8</f>
        <v>SPP 3</v>
      </c>
      <c r="B88" s="135" t="s">
        <v>2543</v>
      </c>
      <c r="C88" s="185" t="s">
        <v>2553</v>
      </c>
      <c r="D88" s="185" t="s">
        <v>2554</v>
      </c>
      <c r="E88" s="185" t="s">
        <v>2555</v>
      </c>
      <c r="F88" s="185" t="str">
        <f>$F$8</f>
        <v>12 months</v>
      </c>
      <c r="G88" s="185" t="s">
        <v>2545</v>
      </c>
      <c r="H88" s="186">
        <v>1</v>
      </c>
      <c r="I88" s="185" t="s">
        <v>2546</v>
      </c>
      <c r="J88" s="232">
        <v>2031</v>
      </c>
      <c r="K88" s="188">
        <v>71250</v>
      </c>
      <c r="L88" s="188">
        <v>71250</v>
      </c>
      <c r="M88" s="188">
        <v>71250</v>
      </c>
      <c r="N88" s="188">
        <v>71250</v>
      </c>
      <c r="O88" s="188">
        <v>71250</v>
      </c>
      <c r="P88" s="188">
        <v>71250</v>
      </c>
      <c r="Q88" s="188">
        <v>71250</v>
      </c>
      <c r="R88" s="188">
        <v>71250</v>
      </c>
      <c r="S88" s="188">
        <v>71250</v>
      </c>
      <c r="T88" s="188">
        <v>71250</v>
      </c>
      <c r="U88" s="188">
        <v>71250</v>
      </c>
      <c r="V88" s="188">
        <v>71250</v>
      </c>
      <c r="W88" s="188">
        <f t="shared" si="1"/>
        <v>855000</v>
      </c>
    </row>
    <row r="89" spans="1:23" x14ac:dyDescent="0.2">
      <c r="A89" s="189" t="str">
        <f>$A$9</f>
        <v>SPP4</v>
      </c>
      <c r="B89" s="135" t="s">
        <v>2543</v>
      </c>
      <c r="C89" s="185" t="s">
        <v>2557</v>
      </c>
      <c r="D89" s="185" t="s">
        <v>2558</v>
      </c>
      <c r="E89" s="185" t="s">
        <v>137</v>
      </c>
      <c r="F89" s="185" t="str">
        <f>$F$9</f>
        <v>12 months</v>
      </c>
      <c r="G89" s="185" t="s">
        <v>2545</v>
      </c>
      <c r="H89" s="186">
        <v>1</v>
      </c>
      <c r="I89" s="185" t="s">
        <v>2546</v>
      </c>
      <c r="J89" s="232">
        <v>2031</v>
      </c>
      <c r="K89" s="188">
        <v>3082695.3321333327</v>
      </c>
      <c r="L89" s="188">
        <v>3082695.3321333327</v>
      </c>
      <c r="M89" s="188">
        <v>3082695.3321333327</v>
      </c>
      <c r="N89" s="188">
        <v>3082695.3321333327</v>
      </c>
      <c r="O89" s="188">
        <v>3082695.3321333327</v>
      </c>
      <c r="P89" s="188">
        <v>3082695.3321333327</v>
      </c>
      <c r="Q89" s="188">
        <v>3082695.3321333327</v>
      </c>
      <c r="R89" s="188">
        <v>3082695.3321333327</v>
      </c>
      <c r="S89" s="188">
        <v>3082695.3321333327</v>
      </c>
      <c r="T89" s="188">
        <v>3082695.3321333327</v>
      </c>
      <c r="U89" s="188">
        <v>3082695.3321333327</v>
      </c>
      <c r="V89" s="188">
        <v>3082695.3321333327</v>
      </c>
      <c r="W89" s="188">
        <f t="shared" si="1"/>
        <v>36992343.985599995</v>
      </c>
    </row>
    <row r="90" spans="1:23" x14ac:dyDescent="0.2">
      <c r="A90" s="189" t="str">
        <f>$A$10</f>
        <v>SPP4</v>
      </c>
      <c r="B90" s="190" t="s">
        <v>2547</v>
      </c>
      <c r="C90" s="226" t="s">
        <v>2557</v>
      </c>
      <c r="D90" s="226" t="s">
        <v>2558</v>
      </c>
      <c r="E90" s="226" t="s">
        <v>137</v>
      </c>
      <c r="F90" s="226" t="str">
        <f>$F$10</f>
        <v>Est In-Service Date not needed for retirements</v>
      </c>
      <c r="G90" s="226" t="s">
        <v>2548</v>
      </c>
      <c r="H90" s="227">
        <v>0.13</v>
      </c>
      <c r="I90" s="226" t="s">
        <v>2546</v>
      </c>
      <c r="J90" s="232">
        <v>2031</v>
      </c>
      <c r="K90" s="229">
        <v>400750.39317733329</v>
      </c>
      <c r="L90" s="229">
        <v>400750.39317733329</v>
      </c>
      <c r="M90" s="229">
        <v>400750.39317733329</v>
      </c>
      <c r="N90" s="229">
        <v>400750.39317733329</v>
      </c>
      <c r="O90" s="229">
        <v>400750.39317733329</v>
      </c>
      <c r="P90" s="229">
        <v>400750.39317733329</v>
      </c>
      <c r="Q90" s="229">
        <v>400750.39317733329</v>
      </c>
      <c r="R90" s="229">
        <v>400750.39317733329</v>
      </c>
      <c r="S90" s="229">
        <v>400750.39317733329</v>
      </c>
      <c r="T90" s="229">
        <v>400750.39317733329</v>
      </c>
      <c r="U90" s="229">
        <v>400750.39317733329</v>
      </c>
      <c r="V90" s="229">
        <v>400750.39317733329</v>
      </c>
      <c r="W90" s="229">
        <f t="shared" si="1"/>
        <v>4809004.7181279995</v>
      </c>
    </row>
    <row r="91" spans="1:23" x14ac:dyDescent="0.2">
      <c r="A91" s="189" t="str">
        <f>$A$11</f>
        <v>SPP 5</v>
      </c>
      <c r="B91" s="135" t="s">
        <v>2543</v>
      </c>
      <c r="C91" s="185" t="s">
        <v>2560</v>
      </c>
      <c r="D91" s="185" t="s">
        <v>2561</v>
      </c>
      <c r="E91" s="185" t="s">
        <v>169</v>
      </c>
      <c r="F91" s="185" t="str">
        <f>$F$11</f>
        <v>9 months</v>
      </c>
      <c r="G91" s="185" t="s">
        <v>2545</v>
      </c>
      <c r="H91" s="186">
        <v>1</v>
      </c>
      <c r="I91" s="185" t="s">
        <v>2546</v>
      </c>
      <c r="J91" s="232">
        <v>2031</v>
      </c>
      <c r="K91" s="188">
        <v>368731</v>
      </c>
      <c r="L91" s="188">
        <v>368731</v>
      </c>
      <c r="M91" s="188">
        <v>368731</v>
      </c>
      <c r="N91" s="188">
        <v>368731</v>
      </c>
      <c r="O91" s="188">
        <v>368731</v>
      </c>
      <c r="P91" s="188">
        <v>368731</v>
      </c>
      <c r="Q91" s="188">
        <v>368731</v>
      </c>
      <c r="R91" s="188">
        <v>368731</v>
      </c>
      <c r="S91" s="188">
        <v>368731</v>
      </c>
      <c r="T91" s="188">
        <v>368731</v>
      </c>
      <c r="U91" s="188">
        <v>368731</v>
      </c>
      <c r="V91" s="188">
        <v>368731</v>
      </c>
      <c r="W91" s="188">
        <f t="shared" si="1"/>
        <v>4424772</v>
      </c>
    </row>
    <row r="92" spans="1:23" s="152" customFormat="1" x14ac:dyDescent="0.2">
      <c r="A92" s="152" t="str">
        <f>$A$12</f>
        <v>SPP 6</v>
      </c>
      <c r="B92" s="195" t="s">
        <v>2514</v>
      </c>
      <c r="C92" s="196" t="s">
        <v>2563</v>
      </c>
      <c r="D92" s="196" t="s">
        <v>2564</v>
      </c>
      <c r="E92" s="196" t="s">
        <v>137</v>
      </c>
      <c r="F92" s="196" t="str">
        <f>$F$12</f>
        <v>? months</v>
      </c>
      <c r="G92" s="196" t="s">
        <v>2545</v>
      </c>
      <c r="H92" s="197">
        <v>0.85</v>
      </c>
      <c r="I92" s="196" t="s">
        <v>2546</v>
      </c>
      <c r="J92" s="233">
        <v>2031</v>
      </c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>
        <f t="shared" si="1"/>
        <v>0</v>
      </c>
    </row>
    <row r="93" spans="1:23" s="152" customFormat="1" x14ac:dyDescent="0.2">
      <c r="A93" s="152" t="str">
        <f>$A$13</f>
        <v>SPP 6</v>
      </c>
      <c r="B93" s="195" t="s">
        <v>2514</v>
      </c>
      <c r="C93" s="200" t="s">
        <v>2563</v>
      </c>
      <c r="D93" s="200" t="s">
        <v>2564</v>
      </c>
      <c r="E93" s="200" t="s">
        <v>137</v>
      </c>
      <c r="F93" s="200" t="str">
        <f>$F$13</f>
        <v>Est In-Service Date not needed for retirements</v>
      </c>
      <c r="G93" s="200" t="s">
        <v>2565</v>
      </c>
      <c r="H93" s="201">
        <v>0.15</v>
      </c>
      <c r="I93" s="200" t="s">
        <v>2546</v>
      </c>
      <c r="J93" s="233">
        <v>2031</v>
      </c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>
        <f t="shared" si="1"/>
        <v>0</v>
      </c>
    </row>
    <row r="98" spans="2:24" x14ac:dyDescent="0.2">
      <c r="B98" s="241"/>
      <c r="C98" s="242"/>
      <c r="D98" s="242"/>
      <c r="E98" s="242"/>
      <c r="F98" s="242"/>
      <c r="G98" s="242"/>
      <c r="H98" s="242"/>
      <c r="I98" s="242"/>
      <c r="J98" s="243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</row>
    <row r="99" spans="2:24" ht="15.75" x14ac:dyDescent="0.25">
      <c r="B99" s="241"/>
      <c r="C99" s="35"/>
      <c r="D99" s="242"/>
      <c r="E99" s="242"/>
      <c r="F99" s="242"/>
      <c r="G99" s="242"/>
      <c r="H99" s="242"/>
      <c r="I99" s="242"/>
      <c r="J99" s="243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</row>
    <row r="100" spans="2:24" x14ac:dyDescent="0.2">
      <c r="B100" s="241"/>
      <c r="C100" s="242"/>
      <c r="D100" s="242"/>
      <c r="E100" s="242"/>
      <c r="F100" s="242"/>
      <c r="G100" s="242"/>
      <c r="H100" s="244"/>
      <c r="I100" s="242"/>
      <c r="J100" s="245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2"/>
    </row>
    <row r="101" spans="2:24" x14ac:dyDescent="0.2">
      <c r="B101" s="241"/>
      <c r="C101" s="242"/>
      <c r="D101" s="242"/>
      <c r="E101" s="242"/>
      <c r="F101" s="242"/>
      <c r="G101" s="242"/>
      <c r="H101" s="244"/>
      <c r="I101" s="242"/>
      <c r="J101" s="245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2"/>
    </row>
    <row r="102" spans="2:24" x14ac:dyDescent="0.2">
      <c r="B102" s="241"/>
      <c r="C102" s="242"/>
      <c r="D102" s="242"/>
      <c r="E102" s="242"/>
      <c r="F102" s="242"/>
      <c r="G102" s="242"/>
      <c r="H102" s="244"/>
      <c r="I102" s="242"/>
      <c r="J102" s="245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2"/>
    </row>
    <row r="103" spans="2:24" x14ac:dyDescent="0.2">
      <c r="B103" s="241"/>
      <c r="C103" s="242"/>
      <c r="D103" s="242"/>
      <c r="E103" s="242"/>
      <c r="F103" s="242"/>
      <c r="G103" s="242"/>
      <c r="H103" s="244"/>
      <c r="I103" s="242"/>
      <c r="J103" s="245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2"/>
    </row>
    <row r="104" spans="2:24" x14ac:dyDescent="0.2">
      <c r="B104" s="241"/>
      <c r="C104" s="242"/>
      <c r="D104" s="242"/>
      <c r="E104" s="242"/>
      <c r="F104" s="242"/>
      <c r="G104" s="242"/>
      <c r="H104" s="244"/>
      <c r="I104" s="242"/>
      <c r="J104" s="245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2"/>
    </row>
    <row r="105" spans="2:24" x14ac:dyDescent="0.2">
      <c r="B105" s="241"/>
      <c r="C105" s="242"/>
      <c r="D105" s="242"/>
      <c r="E105" s="242"/>
      <c r="F105" s="242"/>
      <c r="G105" s="242"/>
      <c r="H105" s="244"/>
      <c r="I105" s="242"/>
      <c r="J105" s="245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2"/>
    </row>
    <row r="106" spans="2:24" x14ac:dyDescent="0.2">
      <c r="B106" s="241"/>
      <c r="C106" s="242"/>
      <c r="D106" s="242"/>
      <c r="E106" s="242"/>
      <c r="F106" s="242"/>
      <c r="G106" s="242"/>
      <c r="H106" s="244"/>
      <c r="I106" s="242"/>
      <c r="J106" s="245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2"/>
    </row>
    <row r="107" spans="2:24" x14ac:dyDescent="0.2">
      <c r="B107" s="241"/>
      <c r="C107" s="242"/>
      <c r="D107" s="242"/>
      <c r="E107" s="242"/>
      <c r="F107" s="242"/>
      <c r="G107" s="242"/>
      <c r="H107" s="244"/>
      <c r="I107" s="242"/>
      <c r="J107" s="245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2"/>
    </row>
    <row r="108" spans="2:24" x14ac:dyDescent="0.2">
      <c r="B108" s="241"/>
      <c r="C108" s="242"/>
      <c r="D108" s="242"/>
      <c r="E108" s="242"/>
      <c r="F108" s="242"/>
      <c r="G108" s="242"/>
      <c r="H108" s="244"/>
      <c r="I108" s="242"/>
      <c r="J108" s="245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2"/>
    </row>
    <row r="109" spans="2:24" x14ac:dyDescent="0.2">
      <c r="B109" s="241"/>
      <c r="C109" s="242"/>
      <c r="D109" s="242"/>
      <c r="E109" s="242"/>
      <c r="F109" s="242"/>
      <c r="G109" s="242"/>
      <c r="H109" s="244"/>
      <c r="I109" s="242"/>
      <c r="J109" s="245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2"/>
    </row>
    <row r="110" spans="2:24" x14ac:dyDescent="0.2">
      <c r="B110" s="241"/>
      <c r="C110" s="242"/>
      <c r="D110" s="242"/>
      <c r="E110" s="242"/>
      <c r="F110" s="242"/>
      <c r="G110" s="242"/>
      <c r="H110" s="244"/>
      <c r="I110" s="242"/>
      <c r="J110" s="245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2"/>
    </row>
    <row r="111" spans="2:24" x14ac:dyDescent="0.2">
      <c r="B111" s="241"/>
      <c r="C111" s="242"/>
      <c r="D111" s="242"/>
      <c r="E111" s="242"/>
      <c r="F111" s="242"/>
      <c r="G111" s="242"/>
      <c r="H111" s="244"/>
      <c r="I111" s="242"/>
      <c r="J111" s="245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2"/>
    </row>
    <row r="112" spans="2:24" x14ac:dyDescent="0.2">
      <c r="B112" s="241"/>
      <c r="C112" s="242"/>
      <c r="D112" s="242"/>
      <c r="E112" s="242"/>
      <c r="F112" s="242"/>
      <c r="G112" s="242"/>
      <c r="H112" s="244"/>
      <c r="I112" s="242"/>
      <c r="J112" s="247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2"/>
    </row>
    <row r="113" spans="2:24" x14ac:dyDescent="0.2">
      <c r="B113" s="241"/>
      <c r="C113" s="242"/>
      <c r="D113" s="242"/>
      <c r="E113" s="242"/>
      <c r="F113" s="242"/>
      <c r="G113" s="242"/>
      <c r="H113" s="244"/>
      <c r="I113" s="242"/>
      <c r="J113" s="247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2"/>
    </row>
    <row r="114" spans="2:24" x14ac:dyDescent="0.2">
      <c r="B114" s="241"/>
      <c r="C114" s="242"/>
      <c r="D114" s="242"/>
      <c r="E114" s="242"/>
      <c r="F114" s="242"/>
      <c r="G114" s="242"/>
      <c r="H114" s="244"/>
      <c r="I114" s="242"/>
      <c r="J114" s="245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2"/>
    </row>
    <row r="115" spans="2:24" x14ac:dyDescent="0.2">
      <c r="B115" s="241"/>
      <c r="C115" s="242"/>
      <c r="D115" s="242"/>
      <c r="E115" s="242"/>
      <c r="F115" s="242"/>
      <c r="G115" s="242"/>
      <c r="H115" s="244"/>
      <c r="I115" s="242"/>
      <c r="J115" s="245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2"/>
    </row>
    <row r="116" spans="2:24" x14ac:dyDescent="0.2">
      <c r="B116" s="241"/>
      <c r="C116" s="242"/>
      <c r="D116" s="242"/>
      <c r="E116" s="242"/>
      <c r="F116" s="242"/>
      <c r="G116" s="242"/>
      <c r="H116" s="244"/>
      <c r="I116" s="242"/>
      <c r="J116" s="245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2"/>
    </row>
    <row r="117" spans="2:24" x14ac:dyDescent="0.2">
      <c r="B117" s="241"/>
      <c r="C117" s="242"/>
      <c r="D117" s="242"/>
      <c r="E117" s="242"/>
      <c r="F117" s="242"/>
      <c r="G117" s="242"/>
      <c r="H117" s="244"/>
      <c r="I117" s="242"/>
      <c r="J117" s="245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2"/>
    </row>
    <row r="118" spans="2:24" x14ac:dyDescent="0.2">
      <c r="B118" s="241"/>
      <c r="C118" s="242"/>
      <c r="D118" s="242"/>
      <c r="E118" s="242"/>
      <c r="F118" s="242"/>
      <c r="G118" s="242"/>
      <c r="H118" s="244"/>
      <c r="I118" s="242"/>
      <c r="J118" s="245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2"/>
    </row>
    <row r="119" spans="2:24" x14ac:dyDescent="0.2">
      <c r="B119" s="241"/>
      <c r="C119" s="242"/>
      <c r="D119" s="242"/>
      <c r="E119" s="242"/>
      <c r="F119" s="242"/>
      <c r="G119" s="242"/>
      <c r="H119" s="244"/>
      <c r="I119" s="242"/>
      <c r="J119" s="245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2"/>
    </row>
    <row r="120" spans="2:24" x14ac:dyDescent="0.2">
      <c r="B120" s="241"/>
      <c r="C120" s="242"/>
      <c r="D120" s="242"/>
      <c r="E120" s="242"/>
      <c r="F120" s="242"/>
      <c r="G120" s="242"/>
      <c r="H120" s="242"/>
      <c r="I120" s="242"/>
      <c r="J120" s="243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</row>
  </sheetData>
  <conditionalFormatting sqref="D1:D7 D11:D12 D21:D22 D31 D41 D61 D81 D51 D71 D91 D14:D18 D24:D28 D34:D38 D54:D58 D74:D78 D44:D48 D64:D68 D84:D88 D94:D1048576">
    <cfRule type="containsText" dxfId="21" priority="27" operator="containsText" text="FEEDER">
      <formula>NOT(ISERROR(SEARCH("FEEDER",D1)))</formula>
    </cfRule>
  </conditionalFormatting>
  <conditionalFormatting sqref="D8">
    <cfRule type="containsText" dxfId="20" priority="26" operator="containsText" text="FEEDER">
      <formula>NOT(ISERROR(SEARCH("FEEDER",D8)))</formula>
    </cfRule>
  </conditionalFormatting>
  <conditionalFormatting sqref="D9">
    <cfRule type="containsText" dxfId="19" priority="25" operator="containsText" text="FEEDER">
      <formula>NOT(ISERROR(SEARCH("FEEDER",D9)))</formula>
    </cfRule>
  </conditionalFormatting>
  <conditionalFormatting sqref="D10">
    <cfRule type="containsText" dxfId="18" priority="24" operator="containsText" text="FEEDER">
      <formula>NOT(ISERROR(SEARCH("FEEDER",D10)))</formula>
    </cfRule>
  </conditionalFormatting>
  <conditionalFormatting sqref="D29">
    <cfRule type="containsText" dxfId="17" priority="22" operator="containsText" text="FEEDER">
      <formula>NOT(ISERROR(SEARCH("FEEDER",D29)))</formula>
    </cfRule>
  </conditionalFormatting>
  <conditionalFormatting sqref="D19:D20">
    <cfRule type="containsText" dxfId="16" priority="23" operator="containsText" text="FEEDER">
      <formula>NOT(ISERROR(SEARCH("FEEDER",D19)))</formula>
    </cfRule>
  </conditionalFormatting>
  <conditionalFormatting sqref="D30">
    <cfRule type="containsText" dxfId="15" priority="21" operator="containsText" text="FEEDER">
      <formula>NOT(ISERROR(SEARCH("FEEDER",D30)))</formula>
    </cfRule>
  </conditionalFormatting>
  <conditionalFormatting sqref="D39:D40">
    <cfRule type="containsText" dxfId="14" priority="20" operator="containsText" text="FEEDER">
      <formula>NOT(ISERROR(SEARCH("FEEDER",D39)))</formula>
    </cfRule>
  </conditionalFormatting>
  <conditionalFormatting sqref="D59:D60">
    <cfRule type="containsText" dxfId="13" priority="19" operator="containsText" text="FEEDER">
      <formula>NOT(ISERROR(SEARCH("FEEDER",D59)))</formula>
    </cfRule>
  </conditionalFormatting>
  <conditionalFormatting sqref="D79:D80">
    <cfRule type="containsText" dxfId="12" priority="18" operator="containsText" text="FEEDER">
      <formula>NOT(ISERROR(SEARCH("FEEDER",D79)))</formula>
    </cfRule>
  </conditionalFormatting>
  <conditionalFormatting sqref="D49">
    <cfRule type="containsText" dxfId="11" priority="16" operator="containsText" text="FEEDER">
      <formula>NOT(ISERROR(SEARCH("FEEDER",D49)))</formula>
    </cfRule>
  </conditionalFormatting>
  <conditionalFormatting sqref="D50">
    <cfRule type="containsText" dxfId="10" priority="15" operator="containsText" text="FEEDER">
      <formula>NOT(ISERROR(SEARCH("FEEDER",D50)))</formula>
    </cfRule>
  </conditionalFormatting>
  <conditionalFormatting sqref="D70">
    <cfRule type="containsText" dxfId="9" priority="13" operator="containsText" text="FEEDER">
      <formula>NOT(ISERROR(SEARCH("FEEDER",D70)))</formula>
    </cfRule>
  </conditionalFormatting>
  <conditionalFormatting sqref="D90">
    <cfRule type="containsText" dxfId="8" priority="11" operator="containsText" text="FEEDER">
      <formula>NOT(ISERROR(SEARCH("FEEDER",D90)))</formula>
    </cfRule>
  </conditionalFormatting>
  <conditionalFormatting sqref="D69">
    <cfRule type="containsText" dxfId="7" priority="14" operator="containsText" text="FEEDER">
      <formula>NOT(ISERROR(SEARCH("FEEDER",D69)))</formula>
    </cfRule>
  </conditionalFormatting>
  <conditionalFormatting sqref="D89">
    <cfRule type="containsText" dxfId="6" priority="12" operator="containsText" text="FEEDER">
      <formula>NOT(ISERROR(SEARCH("FEEDER",D89)))</formula>
    </cfRule>
  </conditionalFormatting>
  <conditionalFormatting sqref="D13">
    <cfRule type="containsText" dxfId="5" priority="10" operator="containsText" text="FEEDER">
      <formula>NOT(ISERROR(SEARCH("FEEDER",D13)))</formula>
    </cfRule>
  </conditionalFormatting>
  <conditionalFormatting sqref="D23">
    <cfRule type="containsText" dxfId="4" priority="9" operator="containsText" text="FEEDER">
      <formula>NOT(ISERROR(SEARCH("FEEDER",D23)))</formula>
    </cfRule>
  </conditionalFormatting>
  <conditionalFormatting sqref="D92 D72 D52 D32">
    <cfRule type="containsText" dxfId="3" priority="8" operator="containsText" text="FEEDER">
      <formula>NOT(ISERROR(SEARCH("FEEDER",D32)))</formula>
    </cfRule>
  </conditionalFormatting>
  <conditionalFormatting sqref="D93 D73 D53 D33">
    <cfRule type="containsText" dxfId="2" priority="7" operator="containsText" text="FEEDER">
      <formula>NOT(ISERROR(SEARCH("FEEDER",D33)))</formula>
    </cfRule>
  </conditionalFormatting>
  <conditionalFormatting sqref="D82 D62 D42">
    <cfRule type="containsText" dxfId="1" priority="6" operator="containsText" text="FEEDER">
      <formula>NOT(ISERROR(SEARCH("FEEDER",D42)))</formula>
    </cfRule>
  </conditionalFormatting>
  <conditionalFormatting sqref="D83 D63 D43">
    <cfRule type="containsText" dxfId="0" priority="5" operator="containsText" text="FEEDER">
      <formula>NOT(ISERROR(SEARCH("FEEDER",D43)))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238BA-9BFE-4B5C-AB40-573338B26B9C}">
  <dimension ref="A2:N34"/>
  <sheetViews>
    <sheetView zoomScale="70" zoomScaleNormal="70" workbookViewId="0">
      <selection activeCell="B32" sqref="B32:M32"/>
    </sheetView>
  </sheetViews>
  <sheetFormatPr defaultRowHeight="15" x14ac:dyDescent="0.2"/>
  <cols>
    <col min="1" max="1" width="6.33203125" customWidth="1"/>
    <col min="2" max="2" width="12.77734375" customWidth="1"/>
    <col min="3" max="10" width="11.6640625" customWidth="1"/>
    <col min="14" max="14" width="10.6640625" bestFit="1" customWidth="1"/>
  </cols>
  <sheetData>
    <row r="2" spans="1:10" x14ac:dyDescent="0.2">
      <c r="A2" s="280" t="s">
        <v>2545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0" x14ac:dyDescent="0.2">
      <c r="A3" s="280"/>
      <c r="B3" s="284">
        <v>2023</v>
      </c>
      <c r="C3" s="280">
        <v>2024</v>
      </c>
      <c r="D3" s="280">
        <v>2025</v>
      </c>
      <c r="E3" s="280">
        <v>2026</v>
      </c>
      <c r="F3" s="280">
        <v>2027</v>
      </c>
      <c r="G3" s="280">
        <v>2028</v>
      </c>
      <c r="H3" s="280">
        <v>2029</v>
      </c>
      <c r="I3" s="280">
        <v>2030</v>
      </c>
      <c r="J3" s="280">
        <v>2031</v>
      </c>
    </row>
    <row r="4" spans="1:10" x14ac:dyDescent="0.2">
      <c r="A4" s="280" t="s">
        <v>2988</v>
      </c>
      <c r="B4" s="283">
        <v>105000000</v>
      </c>
      <c r="C4" s="283">
        <v>105000000</v>
      </c>
      <c r="D4" s="283">
        <v>105000000</v>
      </c>
      <c r="E4" s="283">
        <v>105000000</v>
      </c>
      <c r="F4" s="283">
        <v>105000000</v>
      </c>
      <c r="G4" s="283">
        <v>105000000</v>
      </c>
      <c r="H4" s="283">
        <v>105000000</v>
      </c>
      <c r="I4" s="283">
        <v>115000000</v>
      </c>
      <c r="J4" s="283">
        <v>115000000</v>
      </c>
    </row>
    <row r="5" spans="1:10" x14ac:dyDescent="0.2">
      <c r="A5" s="280" t="s">
        <v>2989</v>
      </c>
      <c r="B5" s="280">
        <v>29615183</v>
      </c>
      <c r="C5" s="282">
        <v>29998165.038799901</v>
      </c>
      <c r="D5" s="282">
        <v>29988469.854200002</v>
      </c>
      <c r="E5" s="282">
        <v>29989699.957899898</v>
      </c>
      <c r="F5" s="282">
        <v>29996667.7522</v>
      </c>
      <c r="G5" s="282">
        <v>29993019.549399901</v>
      </c>
      <c r="H5" s="282">
        <v>29987340.3851</v>
      </c>
      <c r="I5" s="282">
        <v>36994874.8486</v>
      </c>
      <c r="J5" s="282">
        <v>36992343.985599995</v>
      </c>
    </row>
    <row r="6" spans="1:10" x14ac:dyDescent="0.2">
      <c r="A6" s="280" t="s">
        <v>2990</v>
      </c>
      <c r="B6" s="280">
        <v>17463787.199999999</v>
      </c>
      <c r="C6" s="282">
        <v>17540040</v>
      </c>
      <c r="D6" s="282">
        <v>17916840</v>
      </c>
      <c r="E6" s="282">
        <v>18240120</v>
      </c>
      <c r="F6" s="282">
        <v>16889760</v>
      </c>
      <c r="G6" s="282">
        <v>17347560</v>
      </c>
      <c r="H6" s="282">
        <v>17242440</v>
      </c>
      <c r="I6" s="282">
        <v>0</v>
      </c>
      <c r="J6" s="282">
        <v>0</v>
      </c>
    </row>
    <row r="7" spans="1:10" x14ac:dyDescent="0.2">
      <c r="A7" s="280" t="s">
        <v>2991</v>
      </c>
      <c r="B7" s="280">
        <v>3037445.8800000008</v>
      </c>
      <c r="C7" s="282">
        <v>3006580</v>
      </c>
      <c r="D7" s="282">
        <v>3702893</v>
      </c>
      <c r="E7" s="282">
        <v>3446516</v>
      </c>
      <c r="F7" s="282">
        <v>3403726</v>
      </c>
      <c r="G7" s="282">
        <v>3142341</v>
      </c>
      <c r="H7" s="282">
        <v>2838771</v>
      </c>
      <c r="I7" s="282">
        <v>2040824</v>
      </c>
      <c r="J7" s="282">
        <v>4424772</v>
      </c>
    </row>
    <row r="8" spans="1:10" x14ac:dyDescent="0.2">
      <c r="A8" s="280" t="s">
        <v>2992</v>
      </c>
      <c r="B8" s="280">
        <v>700000</v>
      </c>
      <c r="C8" s="282">
        <v>4275000</v>
      </c>
      <c r="D8" s="282">
        <v>2660000</v>
      </c>
      <c r="E8" s="282">
        <v>3325000</v>
      </c>
      <c r="F8" s="282">
        <v>2945000</v>
      </c>
      <c r="G8" s="282">
        <v>4750000</v>
      </c>
      <c r="H8" s="282">
        <v>665000</v>
      </c>
      <c r="I8" s="282">
        <v>7220000</v>
      </c>
      <c r="J8" s="282">
        <v>855000</v>
      </c>
    </row>
    <row r="9" spans="1:10" x14ac:dyDescent="0.2">
      <c r="A9" s="280"/>
      <c r="B9" s="280">
        <f t="shared" ref="B9:I9" si="0">SUM(B4:B8)</f>
        <v>155816416.07999998</v>
      </c>
      <c r="C9" s="280">
        <f t="shared" si="0"/>
        <v>159819785.03879991</v>
      </c>
      <c r="D9" s="280">
        <f t="shared" si="0"/>
        <v>159268202.85420001</v>
      </c>
      <c r="E9" s="280">
        <f t="shared" si="0"/>
        <v>160001335.9578999</v>
      </c>
      <c r="F9" s="280">
        <f t="shared" si="0"/>
        <v>158235153.75220001</v>
      </c>
      <c r="G9" s="280">
        <f t="shared" si="0"/>
        <v>160232920.54939991</v>
      </c>
      <c r="H9" s="280">
        <f t="shared" si="0"/>
        <v>155733551.38510001</v>
      </c>
      <c r="I9" s="280">
        <f t="shared" si="0"/>
        <v>161255698.8486</v>
      </c>
      <c r="J9" s="280">
        <f>SUM(J4:J8)</f>
        <v>157272115.98559999</v>
      </c>
    </row>
    <row r="10" spans="1:10" x14ac:dyDescent="0.2">
      <c r="A10" s="280" t="s">
        <v>2548</v>
      </c>
      <c r="B10" s="280"/>
      <c r="C10" s="280"/>
      <c r="D10" s="280"/>
      <c r="E10" s="280"/>
      <c r="F10" s="280"/>
      <c r="G10" s="280"/>
      <c r="H10" s="280"/>
      <c r="I10" s="280"/>
      <c r="J10" s="280"/>
    </row>
    <row r="11" spans="1:10" x14ac:dyDescent="0.2">
      <c r="A11" s="280"/>
      <c r="B11" s="280">
        <f>B4*0.05</f>
        <v>5250000</v>
      </c>
      <c r="C11" s="280">
        <f t="shared" ref="C11:J11" si="1">C4*0.05</f>
        <v>5250000</v>
      </c>
      <c r="D11" s="280">
        <f t="shared" si="1"/>
        <v>5250000</v>
      </c>
      <c r="E11" s="280">
        <f t="shared" si="1"/>
        <v>5250000</v>
      </c>
      <c r="F11" s="280">
        <f t="shared" si="1"/>
        <v>5250000</v>
      </c>
      <c r="G11" s="280">
        <f t="shared" si="1"/>
        <v>5250000</v>
      </c>
      <c r="H11" s="280">
        <f t="shared" si="1"/>
        <v>5250000</v>
      </c>
      <c r="I11" s="280">
        <f t="shared" si="1"/>
        <v>5750000</v>
      </c>
      <c r="J11" s="280">
        <f t="shared" si="1"/>
        <v>5750000</v>
      </c>
    </row>
    <row r="12" spans="1:10" x14ac:dyDescent="0.2">
      <c r="A12" s="280"/>
      <c r="B12" s="280">
        <f>B5*0.13</f>
        <v>3849973.79</v>
      </c>
      <c r="C12" s="280">
        <f t="shared" ref="C12:J12" si="2">C5*0.13</f>
        <v>3899761.4550439874</v>
      </c>
      <c r="D12" s="280">
        <f t="shared" si="2"/>
        <v>3898501.0810460006</v>
      </c>
      <c r="E12" s="280">
        <f t="shared" si="2"/>
        <v>3898660.994526987</v>
      </c>
      <c r="F12" s="280">
        <f t="shared" si="2"/>
        <v>3899566.807786</v>
      </c>
      <c r="G12" s="280">
        <f t="shared" si="2"/>
        <v>3899092.5414219871</v>
      </c>
      <c r="H12" s="280">
        <f t="shared" si="2"/>
        <v>3898354.2500630002</v>
      </c>
      <c r="I12" s="280">
        <f t="shared" si="2"/>
        <v>4809333.7303180005</v>
      </c>
      <c r="J12" s="280">
        <f t="shared" si="2"/>
        <v>4809004.7181279995</v>
      </c>
    </row>
    <row r="13" spans="1:10" x14ac:dyDescent="0.2">
      <c r="A13" s="280"/>
      <c r="B13" s="280">
        <f>B6*0.16</f>
        <v>2794205.952</v>
      </c>
      <c r="C13" s="280">
        <f t="shared" ref="C13:J13" si="3">C6*0.16</f>
        <v>2806406.4</v>
      </c>
      <c r="D13" s="280">
        <f t="shared" si="3"/>
        <v>2866694.4</v>
      </c>
      <c r="E13" s="280">
        <f t="shared" si="3"/>
        <v>2918419.2</v>
      </c>
      <c r="F13" s="280">
        <f t="shared" si="3"/>
        <v>2702361.6</v>
      </c>
      <c r="G13" s="280">
        <f t="shared" si="3"/>
        <v>2775609.6</v>
      </c>
      <c r="H13" s="280">
        <f t="shared" si="3"/>
        <v>2758790.4</v>
      </c>
      <c r="I13" s="280">
        <f t="shared" si="3"/>
        <v>0</v>
      </c>
      <c r="J13" s="280">
        <f t="shared" si="3"/>
        <v>0</v>
      </c>
    </row>
    <row r="14" spans="1:10" x14ac:dyDescent="0.2">
      <c r="A14" s="280"/>
      <c r="B14" s="280">
        <f>SUM(B11:B13)</f>
        <v>11894179.741999999</v>
      </c>
      <c r="C14" s="280">
        <f t="shared" ref="C14:J14" si="4">SUM(C11:C13)</f>
        <v>11956167.855043987</v>
      </c>
      <c r="D14" s="280">
        <f t="shared" si="4"/>
        <v>12015195.481046</v>
      </c>
      <c r="E14" s="280">
        <f t="shared" si="4"/>
        <v>12067080.194526985</v>
      </c>
      <c r="F14" s="280">
        <f t="shared" si="4"/>
        <v>11851928.407785999</v>
      </c>
      <c r="G14" s="280">
        <f t="shared" si="4"/>
        <v>11924702.141421987</v>
      </c>
      <c r="H14" s="280">
        <f t="shared" si="4"/>
        <v>11907144.650063001</v>
      </c>
      <c r="I14" s="280">
        <f t="shared" si="4"/>
        <v>10559333.730318001</v>
      </c>
      <c r="J14" s="280">
        <f t="shared" si="4"/>
        <v>10559004.718127999</v>
      </c>
    </row>
    <row r="15" spans="1:10" x14ac:dyDescent="0.2">
      <c r="B15" s="280"/>
      <c r="C15" s="280"/>
      <c r="D15" s="280"/>
      <c r="E15" s="280"/>
      <c r="F15" s="280"/>
      <c r="G15" s="280"/>
      <c r="H15" s="280"/>
      <c r="I15" s="280"/>
      <c r="J15" s="280"/>
    </row>
    <row r="17" spans="1:14" x14ac:dyDescent="0.2">
      <c r="A17" s="280">
        <v>2023</v>
      </c>
      <c r="B17" s="280">
        <f>$B$4/12</f>
        <v>8750000</v>
      </c>
      <c r="C17" s="280">
        <f t="shared" ref="C17:M17" si="5">$B$4/12</f>
        <v>8750000</v>
      </c>
      <c r="D17" s="280">
        <f t="shared" si="5"/>
        <v>8750000</v>
      </c>
      <c r="E17" s="280">
        <f t="shared" si="5"/>
        <v>8750000</v>
      </c>
      <c r="F17" s="280">
        <f t="shared" si="5"/>
        <v>8750000</v>
      </c>
      <c r="G17" s="280">
        <f t="shared" si="5"/>
        <v>8750000</v>
      </c>
      <c r="H17" s="280">
        <f t="shared" si="5"/>
        <v>8750000</v>
      </c>
      <c r="I17" s="280">
        <f t="shared" si="5"/>
        <v>8750000</v>
      </c>
      <c r="J17" s="280">
        <f t="shared" si="5"/>
        <v>8750000</v>
      </c>
      <c r="K17" s="280">
        <f t="shared" si="5"/>
        <v>8750000</v>
      </c>
      <c r="L17" s="280">
        <f t="shared" si="5"/>
        <v>8750000</v>
      </c>
      <c r="M17" s="280">
        <f t="shared" si="5"/>
        <v>8750000</v>
      </c>
      <c r="N17" s="280">
        <f t="shared" ref="N17:N34" si="6">SUM(B17:M17)</f>
        <v>105000000</v>
      </c>
    </row>
    <row r="18" spans="1:14" x14ac:dyDescent="0.2">
      <c r="A18" s="280"/>
      <c r="B18" s="280">
        <f>B17*0.06</f>
        <v>525000</v>
      </c>
      <c r="C18" s="280">
        <f t="shared" ref="C18:M18" si="7">C17*0.06</f>
        <v>525000</v>
      </c>
      <c r="D18" s="280">
        <f t="shared" si="7"/>
        <v>525000</v>
      </c>
      <c r="E18" s="280">
        <f t="shared" si="7"/>
        <v>525000</v>
      </c>
      <c r="F18" s="280">
        <f t="shared" si="7"/>
        <v>525000</v>
      </c>
      <c r="G18" s="280">
        <f t="shared" si="7"/>
        <v>525000</v>
      </c>
      <c r="H18" s="280">
        <f t="shared" si="7"/>
        <v>525000</v>
      </c>
      <c r="I18" s="280">
        <f t="shared" si="7"/>
        <v>525000</v>
      </c>
      <c r="J18" s="280">
        <f t="shared" si="7"/>
        <v>525000</v>
      </c>
      <c r="K18" s="280">
        <f t="shared" si="7"/>
        <v>525000</v>
      </c>
      <c r="L18" s="280">
        <f t="shared" si="7"/>
        <v>525000</v>
      </c>
      <c r="M18" s="280">
        <f t="shared" si="7"/>
        <v>525000</v>
      </c>
      <c r="N18" s="280">
        <f t="shared" si="6"/>
        <v>6300000</v>
      </c>
    </row>
    <row r="19" spans="1:14" x14ac:dyDescent="0.2">
      <c r="A19" s="280">
        <v>2024</v>
      </c>
      <c r="B19" s="280">
        <f>$C$4/12</f>
        <v>8750000</v>
      </c>
      <c r="C19" s="280">
        <f t="shared" ref="C19:M19" si="8">$C$4/12</f>
        <v>8750000</v>
      </c>
      <c r="D19" s="280">
        <f t="shared" si="8"/>
        <v>8750000</v>
      </c>
      <c r="E19" s="280">
        <f t="shared" si="8"/>
        <v>8750000</v>
      </c>
      <c r="F19" s="280">
        <f t="shared" si="8"/>
        <v>8750000</v>
      </c>
      <c r="G19" s="280">
        <f t="shared" si="8"/>
        <v>8750000</v>
      </c>
      <c r="H19" s="280">
        <f t="shared" si="8"/>
        <v>8750000</v>
      </c>
      <c r="I19" s="280">
        <f t="shared" si="8"/>
        <v>8750000</v>
      </c>
      <c r="J19" s="280">
        <f t="shared" si="8"/>
        <v>8750000</v>
      </c>
      <c r="K19" s="280">
        <f t="shared" si="8"/>
        <v>8750000</v>
      </c>
      <c r="L19" s="280">
        <f t="shared" si="8"/>
        <v>8750000</v>
      </c>
      <c r="M19" s="280">
        <f t="shared" si="8"/>
        <v>8750000</v>
      </c>
      <c r="N19" s="280">
        <f t="shared" si="6"/>
        <v>105000000</v>
      </c>
    </row>
    <row r="20" spans="1:14" x14ac:dyDescent="0.2">
      <c r="A20" s="280"/>
      <c r="B20" s="280">
        <f>B19*0.06</f>
        <v>525000</v>
      </c>
      <c r="C20" s="280">
        <f t="shared" ref="C20" si="9">C19*0.06</f>
        <v>525000</v>
      </c>
      <c r="D20" s="280">
        <f t="shared" ref="D20" si="10">D19*0.06</f>
        <v>525000</v>
      </c>
      <c r="E20" s="280">
        <f t="shared" ref="E20" si="11">E19*0.06</f>
        <v>525000</v>
      </c>
      <c r="F20" s="280">
        <f t="shared" ref="F20" si="12">F19*0.06</f>
        <v>525000</v>
      </c>
      <c r="G20" s="280">
        <f t="shared" ref="G20" si="13">G19*0.06</f>
        <v>525000</v>
      </c>
      <c r="H20" s="280">
        <f t="shared" ref="H20" si="14">H19*0.06</f>
        <v>525000</v>
      </c>
      <c r="I20" s="280">
        <f t="shared" ref="I20" si="15">I19*0.06</f>
        <v>525000</v>
      </c>
      <c r="J20" s="280">
        <f t="shared" ref="J20" si="16">J19*0.06</f>
        <v>525000</v>
      </c>
      <c r="K20" s="280">
        <f t="shared" ref="K20" si="17">K19*0.06</f>
        <v>525000</v>
      </c>
      <c r="L20" s="280">
        <f t="shared" ref="L20" si="18">L19*0.06</f>
        <v>525000</v>
      </c>
      <c r="M20" s="280">
        <f t="shared" ref="M20" si="19">M19*0.06</f>
        <v>525000</v>
      </c>
      <c r="N20" s="280">
        <f t="shared" si="6"/>
        <v>6300000</v>
      </c>
    </row>
    <row r="21" spans="1:14" x14ac:dyDescent="0.2">
      <c r="A21" s="280">
        <v>2025</v>
      </c>
      <c r="B21" s="280">
        <f>$D$4/12</f>
        <v>8750000</v>
      </c>
      <c r="C21" s="280">
        <f t="shared" ref="C21:M21" si="20">$D$4/12</f>
        <v>8750000</v>
      </c>
      <c r="D21" s="280">
        <f t="shared" si="20"/>
        <v>8750000</v>
      </c>
      <c r="E21" s="280">
        <f t="shared" si="20"/>
        <v>8750000</v>
      </c>
      <c r="F21" s="280">
        <f t="shared" si="20"/>
        <v>8750000</v>
      </c>
      <c r="G21" s="280">
        <f t="shared" si="20"/>
        <v>8750000</v>
      </c>
      <c r="H21" s="280">
        <f t="shared" si="20"/>
        <v>8750000</v>
      </c>
      <c r="I21" s="280">
        <f t="shared" si="20"/>
        <v>8750000</v>
      </c>
      <c r="J21" s="280">
        <f t="shared" si="20"/>
        <v>8750000</v>
      </c>
      <c r="K21" s="280">
        <f t="shared" si="20"/>
        <v>8750000</v>
      </c>
      <c r="L21" s="280">
        <f t="shared" si="20"/>
        <v>8750000</v>
      </c>
      <c r="M21" s="280">
        <f t="shared" si="20"/>
        <v>8750000</v>
      </c>
      <c r="N21" s="280">
        <f t="shared" si="6"/>
        <v>105000000</v>
      </c>
    </row>
    <row r="22" spans="1:14" x14ac:dyDescent="0.2">
      <c r="A22" s="280"/>
      <c r="B22" s="280">
        <f>B21*0.06</f>
        <v>525000</v>
      </c>
      <c r="C22" s="280">
        <f t="shared" ref="C22" si="21">C21*0.06</f>
        <v>525000</v>
      </c>
      <c r="D22" s="280">
        <f t="shared" ref="D22" si="22">D21*0.06</f>
        <v>525000</v>
      </c>
      <c r="E22" s="280">
        <f t="shared" ref="E22" si="23">E21*0.06</f>
        <v>525000</v>
      </c>
      <c r="F22" s="280">
        <f t="shared" ref="F22" si="24">F21*0.06</f>
        <v>525000</v>
      </c>
      <c r="G22" s="280">
        <f t="shared" ref="G22" si="25">G21*0.06</f>
        <v>525000</v>
      </c>
      <c r="H22" s="280">
        <f t="shared" ref="H22" si="26">H21*0.06</f>
        <v>525000</v>
      </c>
      <c r="I22" s="280">
        <f t="shared" ref="I22" si="27">I21*0.06</f>
        <v>525000</v>
      </c>
      <c r="J22" s="280">
        <f t="shared" ref="J22" si="28">J21*0.06</f>
        <v>525000</v>
      </c>
      <c r="K22" s="280">
        <f t="shared" ref="K22" si="29">K21*0.06</f>
        <v>525000</v>
      </c>
      <c r="L22" s="280">
        <f t="shared" ref="L22" si="30">L21*0.06</f>
        <v>525000</v>
      </c>
      <c r="M22" s="280">
        <f t="shared" ref="M22" si="31">M21*0.06</f>
        <v>525000</v>
      </c>
      <c r="N22" s="280">
        <f t="shared" si="6"/>
        <v>6300000</v>
      </c>
    </row>
    <row r="23" spans="1:14" x14ac:dyDescent="0.2">
      <c r="A23" s="280">
        <v>2026</v>
      </c>
      <c r="B23" s="280">
        <f>$E$4/12</f>
        <v>8750000</v>
      </c>
      <c r="C23" s="280">
        <f t="shared" ref="C23:M23" si="32">$E$4/12</f>
        <v>8750000</v>
      </c>
      <c r="D23" s="280">
        <f t="shared" si="32"/>
        <v>8750000</v>
      </c>
      <c r="E23" s="280">
        <f t="shared" si="32"/>
        <v>8750000</v>
      </c>
      <c r="F23" s="280">
        <f t="shared" si="32"/>
        <v>8750000</v>
      </c>
      <c r="G23" s="280">
        <f t="shared" si="32"/>
        <v>8750000</v>
      </c>
      <c r="H23" s="280">
        <f t="shared" si="32"/>
        <v>8750000</v>
      </c>
      <c r="I23" s="280">
        <f t="shared" si="32"/>
        <v>8750000</v>
      </c>
      <c r="J23" s="280">
        <f t="shared" si="32"/>
        <v>8750000</v>
      </c>
      <c r="K23" s="280">
        <f t="shared" si="32"/>
        <v>8750000</v>
      </c>
      <c r="L23" s="280">
        <f t="shared" si="32"/>
        <v>8750000</v>
      </c>
      <c r="M23" s="280">
        <f t="shared" si="32"/>
        <v>8750000</v>
      </c>
      <c r="N23" s="280">
        <f t="shared" si="6"/>
        <v>105000000</v>
      </c>
    </row>
    <row r="24" spans="1:14" x14ac:dyDescent="0.2">
      <c r="A24" s="280"/>
      <c r="B24" s="280">
        <f>B23*0.06</f>
        <v>525000</v>
      </c>
      <c r="C24" s="280">
        <f t="shared" ref="C24" si="33">C23*0.06</f>
        <v>525000</v>
      </c>
      <c r="D24" s="280">
        <f t="shared" ref="D24" si="34">D23*0.06</f>
        <v>525000</v>
      </c>
      <c r="E24" s="280">
        <f t="shared" ref="E24" si="35">E23*0.06</f>
        <v>525000</v>
      </c>
      <c r="F24" s="280">
        <f t="shared" ref="F24" si="36">F23*0.06</f>
        <v>525000</v>
      </c>
      <c r="G24" s="280">
        <f t="shared" ref="G24" si="37">G23*0.06</f>
        <v>525000</v>
      </c>
      <c r="H24" s="280">
        <f t="shared" ref="H24" si="38">H23*0.06</f>
        <v>525000</v>
      </c>
      <c r="I24" s="280">
        <f t="shared" ref="I24" si="39">I23*0.06</f>
        <v>525000</v>
      </c>
      <c r="J24" s="280">
        <f t="shared" ref="J24" si="40">J23*0.06</f>
        <v>525000</v>
      </c>
      <c r="K24" s="280">
        <f t="shared" ref="K24" si="41">K23*0.06</f>
        <v>525000</v>
      </c>
      <c r="L24" s="280">
        <f t="shared" ref="L24" si="42">L23*0.06</f>
        <v>525000</v>
      </c>
      <c r="M24" s="280">
        <f t="shared" ref="M24" si="43">M23*0.06</f>
        <v>525000</v>
      </c>
      <c r="N24" s="280">
        <f t="shared" si="6"/>
        <v>6300000</v>
      </c>
    </row>
    <row r="25" spans="1:14" x14ac:dyDescent="0.2">
      <c r="A25" s="280">
        <v>2027</v>
      </c>
      <c r="B25" s="280">
        <f>$F$4/12</f>
        <v>8750000</v>
      </c>
      <c r="C25" s="280">
        <f t="shared" ref="C25:M25" si="44">$F$4/12</f>
        <v>8750000</v>
      </c>
      <c r="D25" s="280">
        <f t="shared" si="44"/>
        <v>8750000</v>
      </c>
      <c r="E25" s="280">
        <f t="shared" si="44"/>
        <v>8750000</v>
      </c>
      <c r="F25" s="280">
        <f t="shared" si="44"/>
        <v>8750000</v>
      </c>
      <c r="G25" s="280">
        <f t="shared" si="44"/>
        <v>8750000</v>
      </c>
      <c r="H25" s="280">
        <f t="shared" si="44"/>
        <v>8750000</v>
      </c>
      <c r="I25" s="280">
        <f t="shared" si="44"/>
        <v>8750000</v>
      </c>
      <c r="J25" s="280">
        <f t="shared" si="44"/>
        <v>8750000</v>
      </c>
      <c r="K25" s="280">
        <f t="shared" si="44"/>
        <v>8750000</v>
      </c>
      <c r="L25" s="280">
        <f t="shared" si="44"/>
        <v>8750000</v>
      </c>
      <c r="M25" s="280">
        <f t="shared" si="44"/>
        <v>8750000</v>
      </c>
      <c r="N25" s="280">
        <f t="shared" si="6"/>
        <v>105000000</v>
      </c>
    </row>
    <row r="26" spans="1:14" x14ac:dyDescent="0.2">
      <c r="A26" s="280"/>
      <c r="B26" s="280">
        <f>B25*0.06</f>
        <v>525000</v>
      </c>
      <c r="C26" s="280">
        <f t="shared" ref="C26" si="45">C25*0.06</f>
        <v>525000</v>
      </c>
      <c r="D26" s="280">
        <f t="shared" ref="D26" si="46">D25*0.06</f>
        <v>525000</v>
      </c>
      <c r="E26" s="280">
        <f t="shared" ref="E26" si="47">E25*0.06</f>
        <v>525000</v>
      </c>
      <c r="F26" s="280">
        <f t="shared" ref="F26" si="48">F25*0.06</f>
        <v>525000</v>
      </c>
      <c r="G26" s="280">
        <f t="shared" ref="G26" si="49">G25*0.06</f>
        <v>525000</v>
      </c>
      <c r="H26" s="280">
        <f t="shared" ref="H26" si="50">H25*0.06</f>
        <v>525000</v>
      </c>
      <c r="I26" s="280">
        <f t="shared" ref="I26" si="51">I25*0.06</f>
        <v>525000</v>
      </c>
      <c r="J26" s="280">
        <f t="shared" ref="J26" si="52">J25*0.06</f>
        <v>525000</v>
      </c>
      <c r="K26" s="280">
        <f t="shared" ref="K26" si="53">K25*0.06</f>
        <v>525000</v>
      </c>
      <c r="L26" s="280">
        <f t="shared" ref="L26" si="54">L25*0.06</f>
        <v>525000</v>
      </c>
      <c r="M26" s="280">
        <f t="shared" ref="M26" si="55">M25*0.06</f>
        <v>525000</v>
      </c>
      <c r="N26" s="280">
        <f t="shared" si="6"/>
        <v>6300000</v>
      </c>
    </row>
    <row r="27" spans="1:14" x14ac:dyDescent="0.2">
      <c r="A27" s="280">
        <v>2028</v>
      </c>
      <c r="B27" s="280">
        <f>$G$4/12</f>
        <v>8750000</v>
      </c>
      <c r="C27" s="280">
        <f t="shared" ref="C27:M27" si="56">$G$4/12</f>
        <v>8750000</v>
      </c>
      <c r="D27" s="280">
        <f t="shared" si="56"/>
        <v>8750000</v>
      </c>
      <c r="E27" s="280">
        <f t="shared" si="56"/>
        <v>8750000</v>
      </c>
      <c r="F27" s="280">
        <f t="shared" si="56"/>
        <v>8750000</v>
      </c>
      <c r="G27" s="280">
        <f t="shared" si="56"/>
        <v>8750000</v>
      </c>
      <c r="H27" s="280">
        <f t="shared" si="56"/>
        <v>8750000</v>
      </c>
      <c r="I27" s="280">
        <f t="shared" si="56"/>
        <v>8750000</v>
      </c>
      <c r="J27" s="280">
        <f t="shared" si="56"/>
        <v>8750000</v>
      </c>
      <c r="K27" s="280">
        <f t="shared" si="56"/>
        <v>8750000</v>
      </c>
      <c r="L27" s="280">
        <f t="shared" si="56"/>
        <v>8750000</v>
      </c>
      <c r="M27" s="280">
        <f t="shared" si="56"/>
        <v>8750000</v>
      </c>
      <c r="N27" s="280">
        <f t="shared" si="6"/>
        <v>105000000</v>
      </c>
    </row>
    <row r="28" spans="1:14" x14ac:dyDescent="0.2">
      <c r="A28" s="280"/>
      <c r="B28" s="280">
        <f>B27*0.06</f>
        <v>525000</v>
      </c>
      <c r="C28" s="280">
        <f t="shared" ref="C28" si="57">C27*0.06</f>
        <v>525000</v>
      </c>
      <c r="D28" s="280">
        <f t="shared" ref="D28" si="58">D27*0.06</f>
        <v>525000</v>
      </c>
      <c r="E28" s="280">
        <f t="shared" ref="E28" si="59">E27*0.06</f>
        <v>525000</v>
      </c>
      <c r="F28" s="280">
        <f t="shared" ref="F28" si="60">F27*0.06</f>
        <v>525000</v>
      </c>
      <c r="G28" s="280">
        <f t="shared" ref="G28" si="61">G27*0.06</f>
        <v>525000</v>
      </c>
      <c r="H28" s="280">
        <f t="shared" ref="H28" si="62">H27*0.06</f>
        <v>525000</v>
      </c>
      <c r="I28" s="280">
        <f t="shared" ref="I28" si="63">I27*0.06</f>
        <v>525000</v>
      </c>
      <c r="J28" s="280">
        <f t="shared" ref="J28" si="64">J27*0.06</f>
        <v>525000</v>
      </c>
      <c r="K28" s="280">
        <f t="shared" ref="K28" si="65">K27*0.06</f>
        <v>525000</v>
      </c>
      <c r="L28" s="280">
        <f t="shared" ref="L28" si="66">L27*0.06</f>
        <v>525000</v>
      </c>
      <c r="M28" s="280">
        <f t="shared" ref="M28" si="67">M27*0.06</f>
        <v>525000</v>
      </c>
      <c r="N28" s="280">
        <f t="shared" si="6"/>
        <v>6300000</v>
      </c>
    </row>
    <row r="29" spans="1:14" x14ac:dyDescent="0.2">
      <c r="A29" s="280">
        <v>2029</v>
      </c>
      <c r="B29" s="280">
        <f>$H$4/12</f>
        <v>8750000</v>
      </c>
      <c r="C29" s="280">
        <f t="shared" ref="C29:M29" si="68">$H$4/12</f>
        <v>8750000</v>
      </c>
      <c r="D29" s="280">
        <f t="shared" si="68"/>
        <v>8750000</v>
      </c>
      <c r="E29" s="280">
        <f t="shared" si="68"/>
        <v>8750000</v>
      </c>
      <c r="F29" s="280">
        <f t="shared" si="68"/>
        <v>8750000</v>
      </c>
      <c r="G29" s="280">
        <f t="shared" si="68"/>
        <v>8750000</v>
      </c>
      <c r="H29" s="280">
        <f t="shared" si="68"/>
        <v>8750000</v>
      </c>
      <c r="I29" s="280">
        <f t="shared" si="68"/>
        <v>8750000</v>
      </c>
      <c r="J29" s="280">
        <f t="shared" si="68"/>
        <v>8750000</v>
      </c>
      <c r="K29" s="280">
        <f t="shared" si="68"/>
        <v>8750000</v>
      </c>
      <c r="L29" s="280">
        <f t="shared" si="68"/>
        <v>8750000</v>
      </c>
      <c r="M29" s="280">
        <f t="shared" si="68"/>
        <v>8750000</v>
      </c>
      <c r="N29" s="280">
        <f t="shared" si="6"/>
        <v>105000000</v>
      </c>
    </row>
    <row r="30" spans="1:14" x14ac:dyDescent="0.2">
      <c r="A30" s="280"/>
      <c r="B30" s="280">
        <f>B29*0.06</f>
        <v>525000</v>
      </c>
      <c r="C30" s="280">
        <f t="shared" ref="C30" si="69">C29*0.06</f>
        <v>525000</v>
      </c>
      <c r="D30" s="280">
        <f t="shared" ref="D30" si="70">D29*0.06</f>
        <v>525000</v>
      </c>
      <c r="E30" s="280">
        <f t="shared" ref="E30" si="71">E29*0.06</f>
        <v>525000</v>
      </c>
      <c r="F30" s="280">
        <f t="shared" ref="F30" si="72">F29*0.06</f>
        <v>525000</v>
      </c>
      <c r="G30" s="280">
        <f t="shared" ref="G30" si="73">G29*0.06</f>
        <v>525000</v>
      </c>
      <c r="H30" s="280">
        <f t="shared" ref="H30" si="74">H29*0.06</f>
        <v>525000</v>
      </c>
      <c r="I30" s="280">
        <f t="shared" ref="I30" si="75">I29*0.06</f>
        <v>525000</v>
      </c>
      <c r="J30" s="280">
        <f t="shared" ref="J30" si="76">J29*0.06</f>
        <v>525000</v>
      </c>
      <c r="K30" s="280">
        <f t="shared" ref="K30" si="77">K29*0.06</f>
        <v>525000</v>
      </c>
      <c r="L30" s="280">
        <f t="shared" ref="L30" si="78">L29*0.06</f>
        <v>525000</v>
      </c>
      <c r="M30" s="280">
        <f t="shared" ref="M30" si="79">M29*0.06</f>
        <v>525000</v>
      </c>
      <c r="N30" s="280">
        <f t="shared" si="6"/>
        <v>6300000</v>
      </c>
    </row>
    <row r="31" spans="1:14" x14ac:dyDescent="0.2">
      <c r="A31" s="280">
        <v>2030</v>
      </c>
      <c r="B31" s="280">
        <f>$I$4/12</f>
        <v>9583333.333333334</v>
      </c>
      <c r="C31" s="280">
        <f t="shared" ref="C31:M31" si="80">$I$4/12</f>
        <v>9583333.333333334</v>
      </c>
      <c r="D31" s="280">
        <f t="shared" si="80"/>
        <v>9583333.333333334</v>
      </c>
      <c r="E31" s="280">
        <f t="shared" si="80"/>
        <v>9583333.333333334</v>
      </c>
      <c r="F31" s="280">
        <f t="shared" si="80"/>
        <v>9583333.333333334</v>
      </c>
      <c r="G31" s="280">
        <f t="shared" si="80"/>
        <v>9583333.333333334</v>
      </c>
      <c r="H31" s="280">
        <f t="shared" si="80"/>
        <v>9583333.333333334</v>
      </c>
      <c r="I31" s="280">
        <f t="shared" si="80"/>
        <v>9583333.333333334</v>
      </c>
      <c r="J31" s="280">
        <f t="shared" si="80"/>
        <v>9583333.333333334</v>
      </c>
      <c r="K31" s="280">
        <f t="shared" si="80"/>
        <v>9583333.333333334</v>
      </c>
      <c r="L31" s="280">
        <f t="shared" si="80"/>
        <v>9583333.333333334</v>
      </c>
      <c r="M31" s="280">
        <f t="shared" si="80"/>
        <v>9583333.333333334</v>
      </c>
      <c r="N31" s="280">
        <f t="shared" si="6"/>
        <v>114999999.99999999</v>
      </c>
    </row>
    <row r="32" spans="1:14" x14ac:dyDescent="0.2">
      <c r="A32" s="280"/>
      <c r="B32" s="280">
        <f>B31*0.06</f>
        <v>575000</v>
      </c>
      <c r="C32" s="280">
        <f t="shared" ref="C32" si="81">C31*0.06</f>
        <v>575000</v>
      </c>
      <c r="D32" s="280">
        <f t="shared" ref="D32" si="82">D31*0.06</f>
        <v>575000</v>
      </c>
      <c r="E32" s="280">
        <f t="shared" ref="E32" si="83">E31*0.06</f>
        <v>575000</v>
      </c>
      <c r="F32" s="280">
        <f t="shared" ref="F32" si="84">F31*0.06</f>
        <v>575000</v>
      </c>
      <c r="G32" s="280">
        <f t="shared" ref="G32" si="85">G31*0.06</f>
        <v>575000</v>
      </c>
      <c r="H32" s="280">
        <f t="shared" ref="H32" si="86">H31*0.06</f>
        <v>575000</v>
      </c>
      <c r="I32" s="280">
        <f t="shared" ref="I32" si="87">I31*0.06</f>
        <v>575000</v>
      </c>
      <c r="J32" s="280">
        <f t="shared" ref="J32" si="88">J31*0.06</f>
        <v>575000</v>
      </c>
      <c r="K32" s="280">
        <f t="shared" ref="K32" si="89">K31*0.06</f>
        <v>575000</v>
      </c>
      <c r="L32" s="280">
        <f t="shared" ref="L32" si="90">L31*0.06</f>
        <v>575000</v>
      </c>
      <c r="M32" s="280">
        <f t="shared" ref="M32" si="91">M31*0.06</f>
        <v>575000</v>
      </c>
      <c r="N32" s="280">
        <f t="shared" si="6"/>
        <v>6900000</v>
      </c>
    </row>
    <row r="33" spans="1:14" x14ac:dyDescent="0.2">
      <c r="A33" s="280">
        <v>2031</v>
      </c>
      <c r="B33" s="280">
        <f>$J$4/12</f>
        <v>9583333.333333334</v>
      </c>
      <c r="C33" s="280">
        <f t="shared" ref="C33:M33" si="92">$J$4/12</f>
        <v>9583333.333333334</v>
      </c>
      <c r="D33" s="280">
        <f t="shared" si="92"/>
        <v>9583333.333333334</v>
      </c>
      <c r="E33" s="280">
        <f t="shared" si="92"/>
        <v>9583333.333333334</v>
      </c>
      <c r="F33" s="280">
        <f t="shared" si="92"/>
        <v>9583333.333333334</v>
      </c>
      <c r="G33" s="280">
        <f t="shared" si="92"/>
        <v>9583333.333333334</v>
      </c>
      <c r="H33" s="280">
        <f t="shared" si="92"/>
        <v>9583333.333333334</v>
      </c>
      <c r="I33" s="280">
        <f t="shared" si="92"/>
        <v>9583333.333333334</v>
      </c>
      <c r="J33" s="280">
        <f t="shared" si="92"/>
        <v>9583333.333333334</v>
      </c>
      <c r="K33" s="280">
        <f t="shared" si="92"/>
        <v>9583333.333333334</v>
      </c>
      <c r="L33" s="280">
        <f t="shared" si="92"/>
        <v>9583333.333333334</v>
      </c>
      <c r="M33" s="280">
        <f t="shared" si="92"/>
        <v>9583333.333333334</v>
      </c>
      <c r="N33" s="280">
        <f t="shared" si="6"/>
        <v>114999999.99999999</v>
      </c>
    </row>
    <row r="34" spans="1:14" x14ac:dyDescent="0.2">
      <c r="A34" s="280"/>
      <c r="B34" s="280">
        <f>B33*0.06</f>
        <v>575000</v>
      </c>
      <c r="C34" s="280">
        <f t="shared" ref="C34" si="93">C33*0.06</f>
        <v>575000</v>
      </c>
      <c r="D34" s="280">
        <f t="shared" ref="D34" si="94">D33*0.06</f>
        <v>575000</v>
      </c>
      <c r="E34" s="280">
        <f t="shared" ref="E34" si="95">E33*0.06</f>
        <v>575000</v>
      </c>
      <c r="F34" s="280">
        <f t="shared" ref="F34" si="96">F33*0.06</f>
        <v>575000</v>
      </c>
      <c r="G34" s="280">
        <f t="shared" ref="G34" si="97">G33*0.06</f>
        <v>575000</v>
      </c>
      <c r="H34" s="280">
        <f t="shared" ref="H34" si="98">H33*0.06</f>
        <v>575000</v>
      </c>
      <c r="I34" s="280">
        <f t="shared" ref="I34" si="99">I33*0.06</f>
        <v>575000</v>
      </c>
      <c r="J34" s="280">
        <f t="shared" ref="J34" si="100">J33*0.06</f>
        <v>575000</v>
      </c>
      <c r="K34" s="280">
        <f t="shared" ref="K34" si="101">K33*0.06</f>
        <v>575000</v>
      </c>
      <c r="L34" s="280">
        <f t="shared" ref="L34" si="102">L33*0.06</f>
        <v>575000</v>
      </c>
      <c r="M34" s="280">
        <f t="shared" ref="M34" si="103">M33*0.06</f>
        <v>575000</v>
      </c>
      <c r="N34" s="280">
        <f t="shared" si="6"/>
        <v>6900000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70314-7830-4DC3-ADB5-BD79CC358B21}">
  <dimension ref="A2:AI69"/>
  <sheetViews>
    <sheetView topLeftCell="A19" zoomScale="70" zoomScaleNormal="70" workbookViewId="0">
      <selection activeCell="S69" sqref="S69"/>
    </sheetView>
  </sheetViews>
  <sheetFormatPr defaultRowHeight="15" x14ac:dyDescent="0.2"/>
  <cols>
    <col min="1" max="1" width="4.44140625" bestFit="1" customWidth="1"/>
    <col min="2" max="2" width="16.33203125" customWidth="1"/>
    <col min="3" max="3" width="10.21875" bestFit="1" customWidth="1"/>
    <col min="4" max="4" width="45.77734375" bestFit="1" customWidth="1"/>
    <col min="5" max="5" width="11.6640625" bestFit="1" customWidth="1"/>
    <col min="6" max="6" width="3.44140625" customWidth="1"/>
    <col min="7" max="12" width="9.44140625" customWidth="1"/>
    <col min="13" max="19" width="11.6640625" customWidth="1"/>
    <col min="21" max="21" width="3.88671875" customWidth="1"/>
    <col min="22" max="29" width="9.44140625" bestFit="1" customWidth="1"/>
    <col min="30" max="30" width="9.6640625" bestFit="1" customWidth="1"/>
    <col min="31" max="33" width="9.44140625" bestFit="1" customWidth="1"/>
    <col min="34" max="34" width="11.109375" customWidth="1"/>
    <col min="35" max="35" width="10.44140625" bestFit="1" customWidth="1"/>
  </cols>
  <sheetData>
    <row r="2" spans="1:35" x14ac:dyDescent="0.2">
      <c r="B2" s="1" t="s">
        <v>1265</v>
      </c>
    </row>
    <row r="3" spans="1:35" x14ac:dyDescent="0.2">
      <c r="A3" s="53"/>
      <c r="B3" s="53"/>
      <c r="C3" s="5"/>
      <c r="D3" s="5"/>
      <c r="E3" s="5"/>
      <c r="F3" s="6"/>
      <c r="G3" s="5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16" t="s">
        <v>2</v>
      </c>
      <c r="T3" s="294"/>
      <c r="U3" s="294"/>
      <c r="V3" s="115"/>
      <c r="W3" s="115"/>
      <c r="X3" s="115"/>
      <c r="Y3" s="115"/>
      <c r="Z3" s="115"/>
      <c r="AA3" s="115"/>
      <c r="AB3" s="1"/>
      <c r="AC3" s="1"/>
      <c r="AD3" s="1"/>
      <c r="AE3" s="1"/>
      <c r="AF3" s="1"/>
      <c r="AG3" s="1"/>
      <c r="AH3" s="116" t="s">
        <v>2</v>
      </c>
    </row>
    <row r="4" spans="1:35" x14ac:dyDescent="0.2">
      <c r="A4" s="53"/>
      <c r="B4" s="53"/>
      <c r="C4" s="1"/>
      <c r="D4" s="1"/>
      <c r="E4" s="1"/>
      <c r="F4" s="6"/>
      <c r="G4" s="8" t="s">
        <v>20</v>
      </c>
      <c r="H4" s="8" t="s">
        <v>20</v>
      </c>
      <c r="I4" s="8" t="s">
        <v>20</v>
      </c>
      <c r="J4" s="8" t="s">
        <v>20</v>
      </c>
      <c r="K4" s="8" t="s">
        <v>20</v>
      </c>
      <c r="L4" s="8" t="s">
        <v>20</v>
      </c>
      <c r="M4" s="8" t="s">
        <v>55</v>
      </c>
      <c r="N4" s="8" t="s">
        <v>55</v>
      </c>
      <c r="O4" s="8" t="s">
        <v>55</v>
      </c>
      <c r="P4" s="8" t="s">
        <v>55</v>
      </c>
      <c r="Q4" s="8" t="s">
        <v>55</v>
      </c>
      <c r="R4" s="8" t="s">
        <v>55</v>
      </c>
      <c r="S4" s="116" t="s">
        <v>4</v>
      </c>
      <c r="T4" s="294"/>
      <c r="U4" s="294"/>
      <c r="V4" s="8" t="s">
        <v>20</v>
      </c>
      <c r="W4" s="8" t="s">
        <v>20</v>
      </c>
      <c r="X4" s="8" t="s">
        <v>20</v>
      </c>
      <c r="Y4" s="8" t="s">
        <v>20</v>
      </c>
      <c r="Z4" s="8" t="s">
        <v>20</v>
      </c>
      <c r="AA4" s="8" t="s">
        <v>20</v>
      </c>
      <c r="AB4" s="8" t="s">
        <v>55</v>
      </c>
      <c r="AC4" s="8" t="s">
        <v>55</v>
      </c>
      <c r="AD4" s="8" t="s">
        <v>55</v>
      </c>
      <c r="AE4" s="8" t="s">
        <v>55</v>
      </c>
      <c r="AF4" s="8" t="s">
        <v>55</v>
      </c>
      <c r="AG4" s="8" t="s">
        <v>55</v>
      </c>
      <c r="AH4" s="116" t="s">
        <v>4</v>
      </c>
    </row>
    <row r="5" spans="1:35" ht="15.75" thickBot="1" x14ac:dyDescent="0.25">
      <c r="A5" s="59" t="s">
        <v>5</v>
      </c>
      <c r="B5" s="59" t="s">
        <v>54</v>
      </c>
      <c r="C5" s="57" t="s">
        <v>35</v>
      </c>
      <c r="D5" s="57" t="s">
        <v>34</v>
      </c>
      <c r="E5" s="57" t="s">
        <v>38</v>
      </c>
      <c r="F5" s="9"/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0" t="s">
        <v>17</v>
      </c>
      <c r="S5" s="10" t="s">
        <v>18</v>
      </c>
      <c r="T5" s="82"/>
      <c r="U5" s="82"/>
      <c r="V5" s="10" t="s">
        <v>6</v>
      </c>
      <c r="W5" s="10" t="s">
        <v>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0" t="s">
        <v>15</v>
      </c>
      <c r="AF5" s="10" t="s">
        <v>16</v>
      </c>
      <c r="AG5" s="10" t="s">
        <v>17</v>
      </c>
      <c r="AH5" s="10" t="s">
        <v>18</v>
      </c>
      <c r="AI5" s="117"/>
    </row>
    <row r="6" spans="1:35" ht="15.75" x14ac:dyDescent="0.25">
      <c r="A6" s="85"/>
      <c r="B6" s="85"/>
      <c r="C6" s="83"/>
      <c r="D6" s="1"/>
      <c r="E6" s="1"/>
      <c r="F6" s="2"/>
      <c r="G6" s="45"/>
      <c r="H6" s="45"/>
      <c r="I6" s="45"/>
      <c r="J6" s="45"/>
      <c r="K6" s="45"/>
      <c r="L6" s="45"/>
      <c r="M6" s="1"/>
      <c r="N6" s="1"/>
      <c r="O6" s="1"/>
      <c r="P6" s="1"/>
      <c r="Q6" s="1"/>
      <c r="R6" s="1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"/>
    </row>
    <row r="7" spans="1:35" ht="15.75" x14ac:dyDescent="0.25">
      <c r="A7" s="87" t="s">
        <v>41</v>
      </c>
      <c r="B7" s="3" t="s">
        <v>21</v>
      </c>
      <c r="C7" s="83"/>
      <c r="D7" s="1"/>
      <c r="E7" s="1"/>
      <c r="F7" s="2"/>
      <c r="G7" s="45"/>
      <c r="H7" s="45"/>
      <c r="I7" s="45"/>
      <c r="J7" s="45"/>
      <c r="K7" s="45"/>
      <c r="L7" s="45"/>
      <c r="M7" s="3">
        <v>1751901.2</v>
      </c>
      <c r="N7" s="3">
        <v>1442978</v>
      </c>
      <c r="O7" s="3">
        <v>1381183</v>
      </c>
      <c r="P7" s="3">
        <v>1774090</v>
      </c>
      <c r="Q7" s="3">
        <v>1567316.4</v>
      </c>
      <c r="R7" s="3">
        <v>1889280</v>
      </c>
      <c r="S7" s="3">
        <v>9806748.5999999996</v>
      </c>
      <c r="T7" s="1"/>
      <c r="U7" s="1"/>
      <c r="V7" s="1"/>
      <c r="W7" s="1"/>
      <c r="X7" s="1"/>
      <c r="Y7" s="1"/>
      <c r="Z7" s="1"/>
      <c r="AA7" s="1"/>
      <c r="AB7" s="3">
        <f t="shared" ref="AB7:AG7" si="0">SUM(AB8:AB10)</f>
        <v>1901885.2</v>
      </c>
      <c r="AC7" s="3">
        <f t="shared" si="0"/>
        <v>1567812</v>
      </c>
      <c r="AD7" s="3">
        <f t="shared" si="0"/>
        <v>1506017</v>
      </c>
      <c r="AE7" s="3">
        <f t="shared" si="0"/>
        <v>1851496</v>
      </c>
      <c r="AF7" s="3">
        <f t="shared" si="0"/>
        <v>1665343.4</v>
      </c>
      <c r="AG7" s="3">
        <f t="shared" si="0"/>
        <v>1999187</v>
      </c>
      <c r="AH7" s="3">
        <f>SUM(AB7:AG7)</f>
        <v>10491740.6</v>
      </c>
      <c r="AI7" s="3" t="b">
        <f>EXACT(SUM(S7,S11),AH7)</f>
        <v>1</v>
      </c>
    </row>
    <row r="8" spans="1:35" ht="15.75" x14ac:dyDescent="0.25">
      <c r="A8" s="85" t="s">
        <v>49</v>
      </c>
      <c r="B8" s="95"/>
      <c r="C8" s="58" t="s">
        <v>1228</v>
      </c>
      <c r="D8" s="58" t="s">
        <v>1235</v>
      </c>
      <c r="E8" s="58" t="s">
        <v>1228</v>
      </c>
      <c r="F8" s="62"/>
      <c r="G8" s="64"/>
      <c r="H8" s="64"/>
      <c r="I8" s="64"/>
      <c r="J8" s="64"/>
      <c r="K8" s="64"/>
      <c r="L8" s="64"/>
      <c r="M8" s="65">
        <v>1026057.5</v>
      </c>
      <c r="N8" s="65">
        <v>1006230</v>
      </c>
      <c r="O8" s="65">
        <v>944435</v>
      </c>
      <c r="P8" s="65">
        <v>1203749.5</v>
      </c>
      <c r="Q8" s="65">
        <v>1108822</v>
      </c>
      <c r="R8" s="65">
        <v>1486023.5</v>
      </c>
      <c r="S8" s="63">
        <v>6775317.5</v>
      </c>
      <c r="T8" s="1"/>
      <c r="U8" s="1"/>
      <c r="V8" s="1"/>
      <c r="W8" s="1"/>
      <c r="X8" s="1"/>
      <c r="Y8" s="1"/>
      <c r="Z8" s="1"/>
      <c r="AA8" s="1"/>
      <c r="AB8" s="65">
        <v>1901885.2</v>
      </c>
      <c r="AC8" s="65">
        <v>1567812</v>
      </c>
      <c r="AD8" s="65">
        <v>1506017</v>
      </c>
      <c r="AE8" s="65">
        <v>1851496</v>
      </c>
      <c r="AF8" s="65">
        <v>1665343.4</v>
      </c>
      <c r="AG8" s="65">
        <v>1999187</v>
      </c>
      <c r="AH8" s="3">
        <f>SUM(AB8:AG8)</f>
        <v>10491740.6</v>
      </c>
    </row>
    <row r="9" spans="1:35" x14ac:dyDescent="0.2">
      <c r="A9" s="85" t="s">
        <v>50</v>
      </c>
      <c r="B9" s="95"/>
      <c r="C9" s="58" t="s">
        <v>1229</v>
      </c>
      <c r="D9" s="58" t="s">
        <v>1236</v>
      </c>
      <c r="E9" s="58" t="s">
        <v>1231</v>
      </c>
      <c r="F9" s="62"/>
      <c r="G9" s="64"/>
      <c r="H9" s="64"/>
      <c r="I9" s="64"/>
      <c r="J9" s="64"/>
      <c r="K9" s="64"/>
      <c r="L9" s="64"/>
      <c r="M9" s="65">
        <v>725843.7</v>
      </c>
      <c r="N9" s="65">
        <v>436748</v>
      </c>
      <c r="O9" s="65">
        <v>436748</v>
      </c>
      <c r="P9" s="65">
        <v>537006.5</v>
      </c>
      <c r="Q9" s="65">
        <v>425161.4</v>
      </c>
      <c r="R9" s="65">
        <v>369923.5</v>
      </c>
      <c r="S9" s="63">
        <v>2931431.1</v>
      </c>
      <c r="T9" s="1"/>
      <c r="U9" s="1"/>
      <c r="V9" s="1"/>
      <c r="W9" s="1"/>
      <c r="X9" s="1"/>
      <c r="Y9" s="1"/>
      <c r="Z9" s="1"/>
      <c r="AA9" s="1"/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3">
        <f t="shared" ref="AH9:AH31" si="1">SUM(AB9:AG9)</f>
        <v>0</v>
      </c>
    </row>
    <row r="10" spans="1:35" x14ac:dyDescent="0.2">
      <c r="A10" s="85" t="s">
        <v>51</v>
      </c>
      <c r="B10" s="95"/>
      <c r="C10" s="58" t="s">
        <v>1229</v>
      </c>
      <c r="D10" s="58" t="s">
        <v>1237</v>
      </c>
      <c r="E10" s="58" t="s">
        <v>1232</v>
      </c>
      <c r="F10" s="62"/>
      <c r="G10" s="64"/>
      <c r="H10" s="64"/>
      <c r="I10" s="64"/>
      <c r="J10" s="64"/>
      <c r="K10" s="64"/>
      <c r="L10" s="64"/>
      <c r="M10" s="65">
        <v>0</v>
      </c>
      <c r="N10" s="65">
        <v>0</v>
      </c>
      <c r="O10" s="65">
        <v>0</v>
      </c>
      <c r="P10" s="65">
        <v>33334</v>
      </c>
      <c r="Q10" s="65">
        <v>33333</v>
      </c>
      <c r="R10" s="65">
        <v>33333</v>
      </c>
      <c r="S10" s="63">
        <v>100000</v>
      </c>
      <c r="T10" s="1"/>
      <c r="U10" s="1"/>
      <c r="V10" s="1"/>
      <c r="W10" s="1"/>
      <c r="X10" s="1"/>
      <c r="Y10" s="1"/>
      <c r="Z10" s="1"/>
      <c r="AA10" s="1"/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3">
        <f t="shared" si="1"/>
        <v>0</v>
      </c>
    </row>
    <row r="11" spans="1:35" ht="15.75" x14ac:dyDescent="0.25">
      <c r="A11" s="87" t="s">
        <v>42</v>
      </c>
      <c r="B11" s="3" t="s">
        <v>48</v>
      </c>
      <c r="C11" s="83"/>
      <c r="D11" s="1"/>
      <c r="E11" s="3"/>
      <c r="F11" s="51"/>
      <c r="G11" s="50"/>
      <c r="H11" s="50"/>
      <c r="I11" s="50"/>
      <c r="J11" s="50"/>
      <c r="K11" s="50"/>
      <c r="L11" s="50"/>
      <c r="M11" s="3">
        <v>149984</v>
      </c>
      <c r="N11" s="3">
        <v>124834</v>
      </c>
      <c r="O11" s="3">
        <v>124834</v>
      </c>
      <c r="P11" s="3">
        <v>77406</v>
      </c>
      <c r="Q11" s="3">
        <v>98027</v>
      </c>
      <c r="R11" s="3">
        <v>109907</v>
      </c>
      <c r="S11" s="3">
        <v>684992</v>
      </c>
      <c r="T11" s="1"/>
      <c r="U11" s="1"/>
      <c r="V11" s="1"/>
      <c r="W11" s="1"/>
      <c r="X11" s="1"/>
      <c r="Y11" s="1"/>
      <c r="Z11" s="1"/>
      <c r="AA11" s="1"/>
      <c r="AB11" s="3">
        <f t="shared" ref="AB11:AG11" si="2">SUM(AB12:AB14)</f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>SUM(AB11:AG11)</f>
        <v>0</v>
      </c>
    </row>
    <row r="12" spans="1:35" x14ac:dyDescent="0.2">
      <c r="A12" s="85" t="s">
        <v>49</v>
      </c>
      <c r="B12" s="95"/>
      <c r="C12" s="58" t="s">
        <v>1230</v>
      </c>
      <c r="D12" s="58" t="s">
        <v>1238</v>
      </c>
      <c r="E12" s="58" t="s">
        <v>1230</v>
      </c>
      <c r="F12" s="62"/>
      <c r="G12" s="64"/>
      <c r="H12" s="64"/>
      <c r="I12" s="64"/>
      <c r="J12" s="64"/>
      <c r="K12" s="64"/>
      <c r="L12" s="64"/>
      <c r="M12" s="65">
        <v>43081</v>
      </c>
      <c r="N12" s="65">
        <v>52159</v>
      </c>
      <c r="O12" s="65">
        <v>52159</v>
      </c>
      <c r="P12" s="65">
        <v>64039</v>
      </c>
      <c r="Q12" s="65">
        <v>52159</v>
      </c>
      <c r="R12" s="65">
        <v>64039</v>
      </c>
      <c r="S12" s="63">
        <v>327636</v>
      </c>
      <c r="T12" s="1"/>
      <c r="U12" s="1"/>
      <c r="V12" s="1"/>
      <c r="W12" s="1"/>
      <c r="X12" s="1"/>
      <c r="Y12" s="1"/>
      <c r="Z12" s="1"/>
      <c r="AA12" s="1"/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3">
        <f t="shared" si="1"/>
        <v>0</v>
      </c>
    </row>
    <row r="13" spans="1:35" x14ac:dyDescent="0.2">
      <c r="A13" s="85" t="s">
        <v>50</v>
      </c>
      <c r="B13" s="95"/>
      <c r="C13" s="58" t="s">
        <v>1233</v>
      </c>
      <c r="D13" s="58" t="s">
        <v>1239</v>
      </c>
      <c r="E13" s="58" t="s">
        <v>1233</v>
      </c>
      <c r="F13" s="62"/>
      <c r="G13" s="64"/>
      <c r="H13" s="64"/>
      <c r="I13" s="64"/>
      <c r="J13" s="64"/>
      <c r="K13" s="64"/>
      <c r="L13" s="64"/>
      <c r="M13" s="65">
        <v>101070</v>
      </c>
      <c r="N13" s="65">
        <v>66842</v>
      </c>
      <c r="O13" s="65">
        <v>66842</v>
      </c>
      <c r="P13" s="65">
        <v>7534</v>
      </c>
      <c r="Q13" s="65">
        <v>7534</v>
      </c>
      <c r="R13" s="65">
        <v>7534</v>
      </c>
      <c r="S13" s="63">
        <v>257356</v>
      </c>
      <c r="T13" s="1"/>
      <c r="U13" s="1"/>
      <c r="V13" s="1"/>
      <c r="W13" s="1"/>
      <c r="X13" s="1"/>
      <c r="Y13" s="1"/>
      <c r="Z13" s="1"/>
      <c r="AA13" s="1"/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3">
        <f t="shared" si="1"/>
        <v>0</v>
      </c>
    </row>
    <row r="14" spans="1:35" x14ac:dyDescent="0.2">
      <c r="A14" s="85" t="s">
        <v>51</v>
      </c>
      <c r="B14" s="95"/>
      <c r="C14" s="58" t="s">
        <v>1234</v>
      </c>
      <c r="D14" s="58" t="s">
        <v>1240</v>
      </c>
      <c r="E14" s="58" t="s">
        <v>1241</v>
      </c>
      <c r="F14" s="62"/>
      <c r="G14" s="64"/>
      <c r="H14" s="64"/>
      <c r="I14" s="64"/>
      <c r="J14" s="64"/>
      <c r="K14" s="64"/>
      <c r="L14" s="64"/>
      <c r="M14" s="65">
        <v>5833</v>
      </c>
      <c r="N14" s="65">
        <v>5833</v>
      </c>
      <c r="O14" s="65">
        <v>5833</v>
      </c>
      <c r="P14" s="65">
        <v>5833</v>
      </c>
      <c r="Q14" s="65">
        <v>38334</v>
      </c>
      <c r="R14" s="65">
        <v>38334</v>
      </c>
      <c r="S14" s="63">
        <v>100000</v>
      </c>
      <c r="T14" s="1"/>
      <c r="U14" s="1"/>
      <c r="V14" s="1"/>
      <c r="W14" s="1"/>
      <c r="X14" s="1"/>
      <c r="Y14" s="1"/>
      <c r="Z14" s="1"/>
      <c r="AA14" s="1"/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3">
        <f t="shared" si="1"/>
        <v>0</v>
      </c>
    </row>
    <row r="15" spans="1:35" ht="15.75" x14ac:dyDescent="0.25">
      <c r="A15" s="87" t="s">
        <v>44</v>
      </c>
      <c r="B15" s="3" t="s">
        <v>22</v>
      </c>
      <c r="C15" s="83"/>
      <c r="D15" s="1"/>
      <c r="E15" s="3"/>
      <c r="F15" s="51"/>
      <c r="G15" s="50"/>
      <c r="H15" s="50"/>
      <c r="I15" s="50"/>
      <c r="J15" s="50"/>
      <c r="K15" s="50"/>
      <c r="L15" s="50"/>
      <c r="M15" s="3">
        <f>M16</f>
        <v>58508.915000000001</v>
      </c>
      <c r="N15" s="3">
        <f t="shared" ref="N15:S15" si="3">N16</f>
        <v>58695.975000000006</v>
      </c>
      <c r="O15" s="3">
        <f t="shared" si="3"/>
        <v>75185.635000000009</v>
      </c>
      <c r="P15" s="3">
        <f t="shared" si="3"/>
        <v>51577.500000000007</v>
      </c>
      <c r="Q15" s="3">
        <f t="shared" si="3"/>
        <v>51143.475000000006</v>
      </c>
      <c r="R15" s="3">
        <f t="shared" si="3"/>
        <v>35128.75</v>
      </c>
      <c r="S15" s="3">
        <f t="shared" si="3"/>
        <v>330240.25</v>
      </c>
      <c r="T15" s="1"/>
      <c r="U15" s="1"/>
      <c r="V15" s="1"/>
      <c r="W15" s="1"/>
      <c r="X15" s="1"/>
      <c r="Y15" s="1"/>
      <c r="Z15" s="1"/>
      <c r="AA15" s="1"/>
      <c r="AB15" s="3">
        <f t="shared" ref="AB15:AG15" si="4">AB16</f>
        <v>58508.915000000001</v>
      </c>
      <c r="AC15" s="3">
        <f t="shared" si="4"/>
        <v>58695.975000000006</v>
      </c>
      <c r="AD15" s="3">
        <f t="shared" si="4"/>
        <v>75185.635000000009</v>
      </c>
      <c r="AE15" s="3">
        <f t="shared" si="4"/>
        <v>51577.500000000007</v>
      </c>
      <c r="AF15" s="3">
        <f t="shared" si="4"/>
        <v>51143.475000000006</v>
      </c>
      <c r="AG15" s="3">
        <f t="shared" si="4"/>
        <v>35128.75</v>
      </c>
      <c r="AH15" s="3">
        <f>SUM(AB15:AG15)</f>
        <v>330240.25</v>
      </c>
      <c r="AI15" s="3" t="b">
        <f>EXACT(AH15,S15)</f>
        <v>1</v>
      </c>
    </row>
    <row r="16" spans="1:35" ht="15.75" x14ac:dyDescent="0.25">
      <c r="A16" s="85">
        <v>1</v>
      </c>
      <c r="B16" s="87"/>
      <c r="C16" s="105" t="s">
        <v>1248</v>
      </c>
      <c r="D16" s="111" t="s">
        <v>1248</v>
      </c>
      <c r="E16" s="58" t="s">
        <v>1248</v>
      </c>
      <c r="F16" s="51"/>
      <c r="G16" s="64"/>
      <c r="H16" s="64"/>
      <c r="I16" s="64"/>
      <c r="J16" s="64"/>
      <c r="K16" s="64"/>
      <c r="L16" s="64"/>
      <c r="M16" s="65">
        <v>58508.915000000001</v>
      </c>
      <c r="N16" s="65">
        <v>58695.975000000006</v>
      </c>
      <c r="O16" s="65">
        <v>75185.635000000009</v>
      </c>
      <c r="P16" s="65">
        <v>51577.500000000007</v>
      </c>
      <c r="Q16" s="65">
        <v>51143.475000000006</v>
      </c>
      <c r="R16" s="65">
        <v>35128.75</v>
      </c>
      <c r="S16" s="63">
        <f>SUM(M16:R16)</f>
        <v>330240.25</v>
      </c>
      <c r="T16" s="1"/>
      <c r="U16" s="1"/>
      <c r="V16" s="1"/>
      <c r="W16" s="1"/>
      <c r="X16" s="1"/>
      <c r="Y16" s="1"/>
      <c r="Z16" s="1"/>
      <c r="AA16" s="1"/>
      <c r="AB16" s="65">
        <v>58508.915000000001</v>
      </c>
      <c r="AC16" s="65">
        <v>58695.975000000006</v>
      </c>
      <c r="AD16" s="65">
        <v>75185.635000000009</v>
      </c>
      <c r="AE16" s="65">
        <v>51577.500000000007</v>
      </c>
      <c r="AF16" s="65">
        <v>51143.475000000006</v>
      </c>
      <c r="AG16" s="65">
        <v>35128.75</v>
      </c>
      <c r="AH16" s="63">
        <f t="shared" si="1"/>
        <v>330240.25</v>
      </c>
    </row>
    <row r="17" spans="1:35" ht="15.75" x14ac:dyDescent="0.25">
      <c r="A17" s="87" t="s">
        <v>43</v>
      </c>
      <c r="B17" s="3" t="s">
        <v>23</v>
      </c>
      <c r="C17" s="83"/>
      <c r="D17" s="1"/>
      <c r="E17" s="3"/>
      <c r="F17" s="51"/>
      <c r="G17" s="50"/>
      <c r="H17" s="50"/>
      <c r="I17" s="50"/>
      <c r="J17" s="50"/>
      <c r="K17" s="50"/>
      <c r="L17" s="50"/>
      <c r="M17" s="3">
        <f t="shared" ref="M17:S17" si="5">M18</f>
        <v>0</v>
      </c>
      <c r="N17" s="3">
        <f t="shared" si="5"/>
        <v>6654.6672196607997</v>
      </c>
      <c r="O17" s="3">
        <f t="shared" si="5"/>
        <v>35019.625427529594</v>
      </c>
      <c r="P17" s="3">
        <f t="shared" si="5"/>
        <v>60769.657407877799</v>
      </c>
      <c r="Q17" s="3">
        <f t="shared" si="5"/>
        <v>60052.251443132402</v>
      </c>
      <c r="R17" s="3">
        <f t="shared" si="5"/>
        <v>48342.009281650804</v>
      </c>
      <c r="S17" s="3">
        <f t="shared" si="5"/>
        <v>210838.21077985139</v>
      </c>
      <c r="T17" s="1"/>
      <c r="U17" s="1"/>
      <c r="V17" s="1"/>
      <c r="W17" s="1"/>
      <c r="X17" s="1"/>
      <c r="Y17" s="1"/>
      <c r="Z17" s="1"/>
      <c r="AA17" s="1"/>
      <c r="AB17" s="3">
        <f t="shared" ref="AB17:AG17" si="6">AB18</f>
        <v>0</v>
      </c>
      <c r="AC17" s="3">
        <f t="shared" si="6"/>
        <v>6654.6672196607997</v>
      </c>
      <c r="AD17" s="3">
        <f t="shared" si="6"/>
        <v>35019.625427529594</v>
      </c>
      <c r="AE17" s="3">
        <f t="shared" si="6"/>
        <v>60769.657407877799</v>
      </c>
      <c r="AF17" s="3">
        <f t="shared" si="6"/>
        <v>60052.251443132402</v>
      </c>
      <c r="AG17" s="3">
        <f t="shared" si="6"/>
        <v>48342.009281650804</v>
      </c>
      <c r="AH17" s="3">
        <f>SUM(AB17:AG17)</f>
        <v>210838.21077985139</v>
      </c>
      <c r="AI17" s="3" t="b">
        <f>EXACT(AH17,S17)</f>
        <v>1</v>
      </c>
    </row>
    <row r="18" spans="1:35" ht="15.75" x14ac:dyDescent="0.25">
      <c r="A18" s="85">
        <v>1</v>
      </c>
      <c r="B18" s="87"/>
      <c r="C18" s="105" t="s">
        <v>1248</v>
      </c>
      <c r="D18" s="111" t="s">
        <v>1248</v>
      </c>
      <c r="E18" s="58" t="s">
        <v>1248</v>
      </c>
      <c r="F18" s="51"/>
      <c r="G18" s="64"/>
      <c r="H18" s="64"/>
      <c r="I18" s="64"/>
      <c r="J18" s="64"/>
      <c r="K18" s="64"/>
      <c r="L18" s="64"/>
      <c r="M18" s="65">
        <v>0</v>
      </c>
      <c r="N18" s="65">
        <v>6654.6672196607997</v>
      </c>
      <c r="O18" s="65">
        <v>35019.625427529594</v>
      </c>
      <c r="P18" s="65">
        <v>60769.657407877799</v>
      </c>
      <c r="Q18" s="65">
        <v>60052.251443132402</v>
      </c>
      <c r="R18" s="65">
        <v>48342.009281650804</v>
      </c>
      <c r="S18" s="63">
        <f>SUM(M18:R18)</f>
        <v>210838.21077985139</v>
      </c>
      <c r="T18" s="3"/>
      <c r="U18" s="3"/>
      <c r="V18" s="3"/>
      <c r="W18" s="3"/>
      <c r="X18" s="3"/>
      <c r="Y18" s="3"/>
      <c r="Z18" s="3"/>
      <c r="AA18" s="3"/>
      <c r="AB18" s="65">
        <v>0</v>
      </c>
      <c r="AC18" s="65">
        <v>6654.6672196607997</v>
      </c>
      <c r="AD18" s="65">
        <v>35019.625427529594</v>
      </c>
      <c r="AE18" s="65">
        <v>60769.657407877799</v>
      </c>
      <c r="AF18" s="65">
        <v>60052.251443132402</v>
      </c>
      <c r="AG18" s="65">
        <v>48342.009281650804</v>
      </c>
      <c r="AH18" s="63">
        <f t="shared" si="1"/>
        <v>210838.21077985139</v>
      </c>
    </row>
    <row r="19" spans="1:35" ht="15.75" x14ac:dyDescent="0.25">
      <c r="A19" s="87" t="s">
        <v>45</v>
      </c>
      <c r="B19" s="3" t="s">
        <v>24</v>
      </c>
      <c r="C19" s="83"/>
      <c r="D19" s="1"/>
      <c r="E19" s="3"/>
      <c r="F19" s="51"/>
      <c r="G19" s="50"/>
      <c r="H19" s="50"/>
      <c r="I19" s="50"/>
      <c r="J19" s="50"/>
      <c r="K19" s="50"/>
      <c r="L19" s="50"/>
      <c r="M19" s="3">
        <v>250</v>
      </c>
      <c r="N19" s="3">
        <v>250</v>
      </c>
      <c r="O19" s="3">
        <v>250</v>
      </c>
      <c r="P19" s="3">
        <v>250</v>
      </c>
      <c r="Q19" s="3">
        <v>250</v>
      </c>
      <c r="R19" s="3">
        <v>250</v>
      </c>
      <c r="S19" s="3">
        <v>1500</v>
      </c>
      <c r="T19" s="1"/>
      <c r="U19" s="1"/>
      <c r="V19" s="1"/>
      <c r="W19" s="1"/>
      <c r="X19" s="1"/>
      <c r="Y19" s="1"/>
      <c r="Z19" s="1"/>
      <c r="AA19" s="1"/>
      <c r="AB19" s="3">
        <f t="shared" ref="AB19:AG19" si="7">AB20</f>
        <v>250</v>
      </c>
      <c r="AC19" s="3">
        <f t="shared" si="7"/>
        <v>250</v>
      </c>
      <c r="AD19" s="3">
        <f t="shared" si="7"/>
        <v>250</v>
      </c>
      <c r="AE19" s="3">
        <f t="shared" si="7"/>
        <v>250</v>
      </c>
      <c r="AF19" s="3">
        <f t="shared" si="7"/>
        <v>250</v>
      </c>
      <c r="AG19" s="3">
        <f t="shared" si="7"/>
        <v>250</v>
      </c>
      <c r="AH19" s="3">
        <f>SUM(AB19:AG19)</f>
        <v>1500</v>
      </c>
      <c r="AI19" s="3" t="b">
        <f>EXACT(AH19,S19)</f>
        <v>1</v>
      </c>
    </row>
    <row r="20" spans="1:35" ht="15.75" x14ac:dyDescent="0.25">
      <c r="A20" s="85">
        <v>1</v>
      </c>
      <c r="B20" s="87"/>
      <c r="C20" s="105" t="s">
        <v>1221</v>
      </c>
      <c r="D20" s="111" t="s">
        <v>1222</v>
      </c>
      <c r="E20" s="58" t="s">
        <v>1221</v>
      </c>
      <c r="F20" s="51"/>
      <c r="G20" s="64"/>
      <c r="H20" s="64"/>
      <c r="I20" s="64"/>
      <c r="J20" s="64"/>
      <c r="K20" s="64"/>
      <c r="L20" s="64"/>
      <c r="M20" s="65">
        <v>250</v>
      </c>
      <c r="N20" s="65">
        <v>250</v>
      </c>
      <c r="O20" s="65">
        <v>250</v>
      </c>
      <c r="P20" s="65">
        <v>250</v>
      </c>
      <c r="Q20" s="65">
        <v>250</v>
      </c>
      <c r="R20" s="65">
        <v>250</v>
      </c>
      <c r="S20" s="63">
        <v>1500</v>
      </c>
      <c r="T20" s="61"/>
      <c r="U20" s="61"/>
      <c r="V20" s="61"/>
      <c r="W20" s="61"/>
      <c r="X20" s="61"/>
      <c r="Y20" s="61"/>
      <c r="Z20" s="61"/>
      <c r="AA20" s="61"/>
      <c r="AB20" s="65">
        <v>250</v>
      </c>
      <c r="AC20" s="65">
        <v>250</v>
      </c>
      <c r="AD20" s="65">
        <v>250</v>
      </c>
      <c r="AE20" s="65">
        <v>250</v>
      </c>
      <c r="AF20" s="65">
        <v>250</v>
      </c>
      <c r="AG20" s="65">
        <v>250</v>
      </c>
      <c r="AH20" s="63">
        <f t="shared" si="1"/>
        <v>1500</v>
      </c>
    </row>
    <row r="21" spans="1:35" ht="15.75" x14ac:dyDescent="0.25">
      <c r="A21" s="87" t="s">
        <v>46</v>
      </c>
      <c r="B21" s="3" t="s">
        <v>25</v>
      </c>
      <c r="C21" s="83"/>
      <c r="D21" s="1"/>
      <c r="E21" s="3"/>
      <c r="F21" s="51"/>
      <c r="G21" s="50"/>
      <c r="H21" s="50"/>
      <c r="I21" s="50"/>
      <c r="J21" s="50"/>
      <c r="K21" s="50"/>
      <c r="L21" s="50"/>
      <c r="M21" s="3">
        <v>67255</v>
      </c>
      <c r="N21" s="3">
        <v>50150</v>
      </c>
      <c r="O21" s="3">
        <v>114065</v>
      </c>
      <c r="P21" s="3">
        <v>73150</v>
      </c>
      <c r="Q21" s="3">
        <v>34250</v>
      </c>
      <c r="R21" s="3">
        <v>35954</v>
      </c>
      <c r="S21" s="3">
        <v>374824</v>
      </c>
      <c r="T21" s="84"/>
      <c r="U21" s="84"/>
      <c r="V21" s="84"/>
      <c r="W21" s="84"/>
      <c r="X21" s="84"/>
      <c r="Y21" s="84"/>
      <c r="Z21" s="84"/>
      <c r="AA21" s="84"/>
      <c r="AB21" s="3" t="e">
        <f t="shared" ref="AB21:AG21" si="8">SUM(AB22:AB27)</f>
        <v>#REF!</v>
      </c>
      <c r="AC21" s="3" t="e">
        <f t="shared" si="8"/>
        <v>#REF!</v>
      </c>
      <c r="AD21" s="3" t="e">
        <f t="shared" si="8"/>
        <v>#REF!</v>
      </c>
      <c r="AE21" s="3" t="e">
        <f t="shared" si="8"/>
        <v>#REF!</v>
      </c>
      <c r="AF21" s="3" t="e">
        <f t="shared" si="8"/>
        <v>#REF!</v>
      </c>
      <c r="AG21" s="3" t="e">
        <f t="shared" si="8"/>
        <v>#REF!</v>
      </c>
      <c r="AH21" s="3" t="e">
        <f>SUM(AB21:AG21)</f>
        <v>#REF!</v>
      </c>
      <c r="AI21" s="3" t="e">
        <f>EXACT(AH21,S21)</f>
        <v>#REF!</v>
      </c>
    </row>
    <row r="22" spans="1:35" ht="15.75" x14ac:dyDescent="0.25">
      <c r="A22" s="85">
        <v>1</v>
      </c>
      <c r="B22" s="96"/>
      <c r="C22" s="111" t="s">
        <v>1223</v>
      </c>
      <c r="D22" s="111" t="s">
        <v>1224</v>
      </c>
      <c r="E22" s="58" t="s">
        <v>1223</v>
      </c>
      <c r="F22" s="51"/>
      <c r="G22" s="50"/>
      <c r="H22" s="50"/>
      <c r="I22" s="50"/>
      <c r="J22" s="50"/>
      <c r="K22" s="50"/>
      <c r="L22" s="50"/>
      <c r="M22" s="65">
        <v>15000</v>
      </c>
      <c r="N22" s="65">
        <v>15000</v>
      </c>
      <c r="O22" s="65">
        <v>15000</v>
      </c>
      <c r="P22" s="65">
        <v>15000</v>
      </c>
      <c r="Q22" s="65">
        <v>15000</v>
      </c>
      <c r="R22" s="65">
        <v>15000</v>
      </c>
      <c r="S22" s="63">
        <v>90000</v>
      </c>
      <c r="T22" s="61"/>
      <c r="U22" s="61"/>
      <c r="V22" s="61"/>
      <c r="W22" s="61"/>
      <c r="X22" s="61"/>
      <c r="Y22" s="61"/>
      <c r="Z22" s="61"/>
      <c r="AA22" s="61"/>
      <c r="AB22" s="65">
        <v>50000</v>
      </c>
      <c r="AC22" s="65">
        <v>32500</v>
      </c>
      <c r="AD22" s="65">
        <v>99000</v>
      </c>
      <c r="AE22" s="65">
        <v>51500</v>
      </c>
      <c r="AF22" s="65">
        <v>16500</v>
      </c>
      <c r="AG22" s="65">
        <v>15000</v>
      </c>
      <c r="AH22" s="63">
        <f t="shared" si="1"/>
        <v>264500</v>
      </c>
    </row>
    <row r="23" spans="1:35" x14ac:dyDescent="0.2">
      <c r="A23" s="85" t="s">
        <v>50</v>
      </c>
      <c r="B23" s="96"/>
      <c r="C23" s="58" t="s">
        <v>1242</v>
      </c>
      <c r="D23" s="111" t="s">
        <v>1243</v>
      </c>
      <c r="E23" s="58" t="s">
        <v>1242</v>
      </c>
      <c r="F23" s="62"/>
      <c r="G23" s="64"/>
      <c r="H23" s="64"/>
      <c r="I23" s="64"/>
      <c r="J23" s="64"/>
      <c r="K23" s="64"/>
      <c r="L23" s="64"/>
      <c r="M23" s="65">
        <v>0</v>
      </c>
      <c r="N23" s="65">
        <v>0</v>
      </c>
      <c r="O23" s="65">
        <v>1500</v>
      </c>
      <c r="P23" s="65">
        <v>1500</v>
      </c>
      <c r="Q23" s="65">
        <v>1500</v>
      </c>
      <c r="R23" s="65">
        <v>0</v>
      </c>
      <c r="S23" s="63">
        <v>4500</v>
      </c>
      <c r="T23" s="84"/>
      <c r="U23" s="84"/>
      <c r="V23" s="84"/>
      <c r="W23" s="84"/>
      <c r="X23" s="84"/>
      <c r="Y23" s="84"/>
      <c r="Z23" s="84"/>
      <c r="AA23" s="84"/>
      <c r="AB23" s="65" t="e">
        <f>#REF!</f>
        <v>#REF!</v>
      </c>
      <c r="AC23" s="65" t="e">
        <f>#REF!</f>
        <v>#REF!</v>
      </c>
      <c r="AD23" s="65" t="e">
        <f>#REF!</f>
        <v>#REF!</v>
      </c>
      <c r="AE23" s="65" t="e">
        <f>#REF!</f>
        <v>#REF!</v>
      </c>
      <c r="AF23" s="65" t="e">
        <f>#REF!</f>
        <v>#REF!</v>
      </c>
      <c r="AG23" s="65" t="e">
        <f>#REF!</f>
        <v>#REF!</v>
      </c>
      <c r="AH23" s="63" t="e">
        <f t="shared" si="1"/>
        <v>#REF!</v>
      </c>
    </row>
    <row r="24" spans="1:35" x14ac:dyDescent="0.2">
      <c r="A24" s="85" t="s">
        <v>51</v>
      </c>
      <c r="B24" s="96"/>
      <c r="C24" s="58" t="s">
        <v>1244</v>
      </c>
      <c r="D24" s="111" t="s">
        <v>1245</v>
      </c>
      <c r="E24" s="58" t="s">
        <v>1244</v>
      </c>
      <c r="F24" s="62"/>
      <c r="G24" s="64"/>
      <c r="H24" s="64"/>
      <c r="I24" s="64"/>
      <c r="J24" s="64"/>
      <c r="K24" s="64"/>
      <c r="L24" s="64"/>
      <c r="M24" s="65">
        <v>0</v>
      </c>
      <c r="N24" s="65">
        <v>0</v>
      </c>
      <c r="O24" s="65">
        <v>75000</v>
      </c>
      <c r="P24" s="65">
        <v>35000</v>
      </c>
      <c r="Q24" s="65">
        <v>0</v>
      </c>
      <c r="R24" s="65">
        <v>0</v>
      </c>
      <c r="S24" s="63">
        <v>110000</v>
      </c>
      <c r="T24" s="84"/>
      <c r="U24" s="84"/>
      <c r="V24" s="84"/>
      <c r="W24" s="84"/>
      <c r="X24" s="84"/>
      <c r="Y24" s="84"/>
      <c r="Z24" s="84"/>
      <c r="AA24" s="84"/>
      <c r="AB24" s="65" t="e">
        <f>#REF!</f>
        <v>#REF!</v>
      </c>
      <c r="AC24" s="65" t="e">
        <f>#REF!</f>
        <v>#REF!</v>
      </c>
      <c r="AD24" s="65" t="e">
        <f>#REF!</f>
        <v>#REF!</v>
      </c>
      <c r="AE24" s="65" t="e">
        <f>#REF!</f>
        <v>#REF!</v>
      </c>
      <c r="AF24" s="65" t="e">
        <f>#REF!</f>
        <v>#REF!</v>
      </c>
      <c r="AG24" s="65" t="e">
        <f>#REF!</f>
        <v>#REF!</v>
      </c>
      <c r="AH24" s="63" t="e">
        <f t="shared" si="1"/>
        <v>#REF!</v>
      </c>
    </row>
    <row r="25" spans="1:35" x14ac:dyDescent="0.2">
      <c r="A25" s="85" t="s">
        <v>1225</v>
      </c>
      <c r="B25" s="96"/>
      <c r="C25" s="58" t="s">
        <v>1246</v>
      </c>
      <c r="D25" s="111" t="s">
        <v>1247</v>
      </c>
      <c r="E25" s="58" t="s">
        <v>1246</v>
      </c>
      <c r="F25" s="62"/>
      <c r="G25" s="64"/>
      <c r="H25" s="64"/>
      <c r="I25" s="64"/>
      <c r="J25" s="64"/>
      <c r="K25" s="64"/>
      <c r="L25" s="64"/>
      <c r="M25" s="65">
        <v>35000</v>
      </c>
      <c r="N25" s="65">
        <v>17500</v>
      </c>
      <c r="O25" s="65">
        <v>7500</v>
      </c>
      <c r="P25" s="65">
        <v>0</v>
      </c>
      <c r="Q25" s="65">
        <v>0</v>
      </c>
      <c r="R25" s="65">
        <v>0</v>
      </c>
      <c r="S25" s="63">
        <v>60000</v>
      </c>
      <c r="T25" s="84"/>
      <c r="U25" s="84"/>
      <c r="V25" s="84"/>
      <c r="W25" s="84"/>
      <c r="X25" s="84"/>
      <c r="Y25" s="84"/>
      <c r="Z25" s="84"/>
      <c r="AA25" s="84"/>
      <c r="AB25" s="65" t="e">
        <f>#REF!</f>
        <v>#REF!</v>
      </c>
      <c r="AC25" s="65" t="e">
        <f>#REF!</f>
        <v>#REF!</v>
      </c>
      <c r="AD25" s="65" t="e">
        <f>#REF!</f>
        <v>#REF!</v>
      </c>
      <c r="AE25" s="65" t="e">
        <f>#REF!</f>
        <v>#REF!</v>
      </c>
      <c r="AF25" s="65" t="e">
        <f>#REF!</f>
        <v>#REF!</v>
      </c>
      <c r="AG25" s="65" t="e">
        <f>#REF!</f>
        <v>#REF!</v>
      </c>
      <c r="AH25" s="63" t="e">
        <f t="shared" si="1"/>
        <v>#REF!</v>
      </c>
    </row>
    <row r="26" spans="1:35" x14ac:dyDescent="0.2">
      <c r="A26" s="85" t="s">
        <v>1226</v>
      </c>
      <c r="B26" s="96"/>
      <c r="C26" s="58" t="s">
        <v>1252</v>
      </c>
      <c r="D26" s="111" t="s">
        <v>1253</v>
      </c>
      <c r="E26" s="58" t="s">
        <v>1254</v>
      </c>
      <c r="F26" s="62"/>
      <c r="G26" s="64"/>
      <c r="H26" s="64"/>
      <c r="I26" s="64"/>
      <c r="J26" s="64"/>
      <c r="K26" s="64"/>
      <c r="L26" s="64"/>
      <c r="M26" s="65">
        <v>6755</v>
      </c>
      <c r="N26" s="65">
        <v>10400</v>
      </c>
      <c r="O26" s="65">
        <v>9565</v>
      </c>
      <c r="P26" s="65">
        <v>12400</v>
      </c>
      <c r="Q26" s="65">
        <v>7500</v>
      </c>
      <c r="R26" s="65">
        <v>14204</v>
      </c>
      <c r="S26" s="63">
        <v>60824</v>
      </c>
      <c r="T26" s="84"/>
      <c r="U26" s="84"/>
      <c r="V26" s="84"/>
      <c r="W26" s="84"/>
      <c r="X26" s="84"/>
      <c r="Y26" s="84"/>
      <c r="Z26" s="84"/>
      <c r="AA26" s="84"/>
      <c r="AB26" s="65">
        <v>17255</v>
      </c>
      <c r="AC26" s="65">
        <v>17650</v>
      </c>
      <c r="AD26" s="65">
        <v>15065</v>
      </c>
      <c r="AE26" s="65">
        <v>21650</v>
      </c>
      <c r="AF26" s="65">
        <v>17750</v>
      </c>
      <c r="AG26" s="65">
        <v>20954</v>
      </c>
      <c r="AH26" s="63">
        <f t="shared" si="1"/>
        <v>110324</v>
      </c>
    </row>
    <row r="27" spans="1:35" x14ac:dyDescent="0.2">
      <c r="A27" s="85" t="s">
        <v>1227</v>
      </c>
      <c r="B27" s="96"/>
      <c r="C27" s="58" t="s">
        <v>1255</v>
      </c>
      <c r="D27" s="111" t="s">
        <v>1256</v>
      </c>
      <c r="E27" s="58" t="s">
        <v>1257</v>
      </c>
      <c r="F27" s="62"/>
      <c r="G27" s="64"/>
      <c r="H27" s="64"/>
      <c r="I27" s="64"/>
      <c r="J27" s="64"/>
      <c r="K27" s="64"/>
      <c r="L27" s="64"/>
      <c r="M27" s="65">
        <v>10500</v>
      </c>
      <c r="N27" s="65">
        <v>7250</v>
      </c>
      <c r="O27" s="65">
        <v>5500</v>
      </c>
      <c r="P27" s="65">
        <v>9250</v>
      </c>
      <c r="Q27" s="65">
        <v>10250</v>
      </c>
      <c r="R27" s="65">
        <v>6750</v>
      </c>
      <c r="S27" s="63">
        <v>49500</v>
      </c>
      <c r="T27" s="84"/>
      <c r="U27" s="84"/>
      <c r="V27" s="84"/>
      <c r="W27" s="84"/>
      <c r="X27" s="84"/>
      <c r="Y27" s="84"/>
      <c r="Z27" s="84"/>
      <c r="AA27" s="84"/>
      <c r="AB27" s="65" t="e">
        <f>#REF!</f>
        <v>#REF!</v>
      </c>
      <c r="AC27" s="65" t="e">
        <f>#REF!</f>
        <v>#REF!</v>
      </c>
      <c r="AD27" s="65" t="e">
        <f>#REF!</f>
        <v>#REF!</v>
      </c>
      <c r="AE27" s="65" t="e">
        <f>#REF!</f>
        <v>#REF!</v>
      </c>
      <c r="AF27" s="65" t="e">
        <f>#REF!</f>
        <v>#REF!</v>
      </c>
      <c r="AG27" s="65" t="e">
        <f>#REF!</f>
        <v>#REF!</v>
      </c>
      <c r="AH27" s="63" t="e">
        <f t="shared" si="1"/>
        <v>#REF!</v>
      </c>
    </row>
    <row r="28" spans="1:35" ht="15.75" x14ac:dyDescent="0.25">
      <c r="A28" s="87" t="s">
        <v>47</v>
      </c>
      <c r="B28" s="3" t="s">
        <v>26</v>
      </c>
      <c r="C28" s="83"/>
      <c r="D28" s="1"/>
      <c r="E28" s="3"/>
      <c r="F28" s="51"/>
      <c r="G28" s="50"/>
      <c r="H28" s="50"/>
      <c r="I28" s="50"/>
      <c r="J28" s="50"/>
      <c r="K28" s="50"/>
      <c r="L28" s="50"/>
      <c r="M28" s="3">
        <v>40420</v>
      </c>
      <c r="N28" s="3">
        <v>50120</v>
      </c>
      <c r="O28" s="3">
        <v>40120</v>
      </c>
      <c r="P28" s="3">
        <v>52820</v>
      </c>
      <c r="Q28" s="3">
        <v>40120</v>
      </c>
      <c r="R28" s="3">
        <v>40120</v>
      </c>
      <c r="S28" s="3">
        <v>263720</v>
      </c>
      <c r="T28" s="84"/>
      <c r="U28" s="84"/>
      <c r="V28" s="84"/>
      <c r="W28" s="84"/>
      <c r="X28" s="84"/>
      <c r="Y28" s="84"/>
      <c r="Z28" s="84"/>
      <c r="AA28" s="84"/>
      <c r="AB28" s="3">
        <f t="shared" ref="AB28:AG28" si="9">SUM(AB29:AB31)</f>
        <v>45420</v>
      </c>
      <c r="AC28" s="3">
        <f t="shared" si="9"/>
        <v>45120</v>
      </c>
      <c r="AD28" s="3">
        <f t="shared" si="9"/>
        <v>40120</v>
      </c>
      <c r="AE28" s="3">
        <f t="shared" si="9"/>
        <v>52820</v>
      </c>
      <c r="AF28" s="3">
        <f t="shared" si="9"/>
        <v>40120</v>
      </c>
      <c r="AG28" s="3">
        <f t="shared" si="9"/>
        <v>40120</v>
      </c>
      <c r="AH28" s="3">
        <f>SUM(AB28:AG28)</f>
        <v>263720</v>
      </c>
      <c r="AI28" s="3" t="b">
        <f>EXACT(AH28,S28)</f>
        <v>1</v>
      </c>
    </row>
    <row r="29" spans="1:35" ht="15.75" x14ac:dyDescent="0.25">
      <c r="A29" s="85">
        <v>1</v>
      </c>
      <c r="B29" s="96"/>
      <c r="C29" s="111" t="s">
        <v>1218</v>
      </c>
      <c r="D29" s="111" t="s">
        <v>1219</v>
      </c>
      <c r="E29" s="58" t="s">
        <v>1220</v>
      </c>
      <c r="F29" s="51"/>
      <c r="G29" s="50"/>
      <c r="H29" s="50"/>
      <c r="I29" s="50"/>
      <c r="J29" s="50"/>
      <c r="K29" s="50"/>
      <c r="L29" s="50"/>
      <c r="M29" s="65">
        <v>15060</v>
      </c>
      <c r="N29" s="65">
        <v>20060</v>
      </c>
      <c r="O29" s="65">
        <v>15060</v>
      </c>
      <c r="P29" s="65">
        <v>21260</v>
      </c>
      <c r="Q29" s="65">
        <v>15060</v>
      </c>
      <c r="R29" s="65">
        <v>15060</v>
      </c>
      <c r="S29" s="63">
        <v>101560</v>
      </c>
      <c r="T29" s="61"/>
      <c r="U29" s="61"/>
      <c r="V29" s="61"/>
      <c r="W29" s="61"/>
      <c r="X29" s="61"/>
      <c r="Y29" s="61"/>
      <c r="Z29" s="61"/>
      <c r="AA29" s="61"/>
      <c r="AB29" s="65">
        <v>20060</v>
      </c>
      <c r="AC29" s="65">
        <v>15060</v>
      </c>
      <c r="AD29" s="65">
        <v>15060</v>
      </c>
      <c r="AE29" s="65">
        <v>21260</v>
      </c>
      <c r="AF29" s="65">
        <v>15060</v>
      </c>
      <c r="AG29" s="65">
        <v>15060</v>
      </c>
      <c r="AH29" s="63">
        <f t="shared" si="1"/>
        <v>101560</v>
      </c>
    </row>
    <row r="30" spans="1:35" ht="15.75" x14ac:dyDescent="0.25">
      <c r="A30" s="85" t="s">
        <v>50</v>
      </c>
      <c r="B30" s="96"/>
      <c r="C30" s="111" t="s">
        <v>1218</v>
      </c>
      <c r="D30" s="111" t="s">
        <v>1250</v>
      </c>
      <c r="E30" s="58" t="s">
        <v>1251</v>
      </c>
      <c r="F30" s="51"/>
      <c r="G30" s="50"/>
      <c r="H30" s="50"/>
      <c r="I30" s="50"/>
      <c r="J30" s="50"/>
      <c r="K30" s="50"/>
      <c r="L30" s="50"/>
      <c r="M30" s="65">
        <v>15360</v>
      </c>
      <c r="N30" s="65">
        <v>20060</v>
      </c>
      <c r="O30" s="65">
        <v>15060</v>
      </c>
      <c r="P30" s="65">
        <v>21560</v>
      </c>
      <c r="Q30" s="65">
        <v>15060</v>
      </c>
      <c r="R30" s="65">
        <v>15060</v>
      </c>
      <c r="S30" s="63">
        <v>102160</v>
      </c>
      <c r="T30" s="61"/>
      <c r="U30" s="61"/>
      <c r="V30" s="61"/>
      <c r="W30" s="61"/>
      <c r="X30" s="61"/>
      <c r="Y30" s="61"/>
      <c r="Z30" s="61"/>
      <c r="AA30" s="61"/>
      <c r="AB30" s="65">
        <v>15360</v>
      </c>
      <c r="AC30" s="65">
        <v>20060</v>
      </c>
      <c r="AD30" s="65">
        <v>15060</v>
      </c>
      <c r="AE30" s="65">
        <v>21560</v>
      </c>
      <c r="AF30" s="65">
        <v>15060</v>
      </c>
      <c r="AG30" s="65">
        <v>15060</v>
      </c>
      <c r="AH30" s="63">
        <f t="shared" si="1"/>
        <v>102160</v>
      </c>
    </row>
    <row r="31" spans="1:35" ht="15.75" x14ac:dyDescent="0.25">
      <c r="A31" s="85" t="s">
        <v>51</v>
      </c>
      <c r="B31" s="96"/>
      <c r="C31" s="111" t="s">
        <v>1248</v>
      </c>
      <c r="D31" s="111" t="s">
        <v>1259</v>
      </c>
      <c r="E31" s="58" t="s">
        <v>1248</v>
      </c>
      <c r="F31" s="51"/>
      <c r="G31" s="50"/>
      <c r="H31" s="50"/>
      <c r="I31" s="50"/>
      <c r="J31" s="50"/>
      <c r="K31" s="50"/>
      <c r="L31" s="50"/>
      <c r="M31" s="65">
        <v>10000</v>
      </c>
      <c r="N31" s="65">
        <v>10000</v>
      </c>
      <c r="O31" s="65">
        <v>10000</v>
      </c>
      <c r="P31" s="65">
        <v>10000</v>
      </c>
      <c r="Q31" s="65">
        <v>10000</v>
      </c>
      <c r="R31" s="65">
        <v>10000</v>
      </c>
      <c r="S31" s="63">
        <v>60000</v>
      </c>
      <c r="T31" s="61"/>
      <c r="U31" s="61"/>
      <c r="V31" s="61"/>
      <c r="W31" s="61"/>
      <c r="X31" s="61"/>
      <c r="Y31" s="61"/>
      <c r="Z31" s="61"/>
      <c r="AA31" s="61"/>
      <c r="AB31" s="65">
        <v>10000</v>
      </c>
      <c r="AC31" s="65">
        <v>10000</v>
      </c>
      <c r="AD31" s="65">
        <v>10000</v>
      </c>
      <c r="AE31" s="65">
        <v>10000</v>
      </c>
      <c r="AF31" s="65">
        <v>10000</v>
      </c>
      <c r="AG31" s="65">
        <v>10000</v>
      </c>
      <c r="AH31" s="63">
        <f t="shared" si="1"/>
        <v>60000</v>
      </c>
    </row>
    <row r="32" spans="1:35" ht="15.75" x14ac:dyDescent="0.25">
      <c r="A32" s="85"/>
      <c r="B32" s="85"/>
      <c r="C32" s="83"/>
      <c r="D32" s="1"/>
      <c r="E32" s="1"/>
      <c r="F32" s="2"/>
      <c r="G32" s="45"/>
      <c r="H32" s="45"/>
      <c r="I32" s="45"/>
      <c r="J32" s="45"/>
      <c r="K32" s="45"/>
      <c r="L32" s="45"/>
      <c r="M32" s="1"/>
      <c r="N32" s="1"/>
      <c r="O32" s="1"/>
      <c r="P32" s="1"/>
      <c r="Q32" s="1"/>
      <c r="R32" s="1"/>
      <c r="S32" s="3"/>
      <c r="T32" s="84"/>
      <c r="U32" s="84"/>
      <c r="V32" s="84"/>
      <c r="W32" s="84"/>
      <c r="X32" s="84"/>
      <c r="Y32" s="84"/>
      <c r="Z32" s="84"/>
      <c r="AA32" s="84"/>
      <c r="AB32" s="1"/>
      <c r="AC32" s="1"/>
      <c r="AD32" s="1"/>
      <c r="AE32" s="1"/>
      <c r="AF32" s="1"/>
      <c r="AG32" s="1"/>
      <c r="AH32" s="3"/>
    </row>
    <row r="33" spans="1:35" ht="15.75" x14ac:dyDescent="0.25">
      <c r="A33" s="55"/>
      <c r="B33" s="55"/>
      <c r="C33" s="13"/>
      <c r="D33" s="1"/>
      <c r="E33" s="1"/>
      <c r="F33" s="2"/>
      <c r="G33" s="45"/>
      <c r="H33" s="45"/>
      <c r="I33" s="45"/>
      <c r="J33" s="45"/>
      <c r="K33" s="45"/>
      <c r="L33" s="45"/>
      <c r="M33" s="1"/>
      <c r="N33" s="1"/>
      <c r="O33" s="1"/>
      <c r="P33" s="1"/>
      <c r="Q33" s="1"/>
      <c r="R33" s="1"/>
      <c r="S33" s="3"/>
      <c r="T33" s="84"/>
      <c r="U33" s="84"/>
      <c r="V33" s="84"/>
      <c r="W33" s="84"/>
      <c r="X33" s="84"/>
      <c r="Y33" s="84"/>
      <c r="Z33" s="84"/>
      <c r="AA33" s="84"/>
      <c r="AB33" s="1"/>
      <c r="AC33" s="1"/>
      <c r="AD33" s="1"/>
      <c r="AE33" s="1"/>
      <c r="AF33" s="1"/>
      <c r="AG33" s="1"/>
      <c r="AH33" s="3"/>
    </row>
    <row r="34" spans="1:35" ht="15.75" x14ac:dyDescent="0.25">
      <c r="A34" s="55"/>
      <c r="B34" s="55"/>
      <c r="C34" s="13"/>
      <c r="D34" s="47" t="s">
        <v>19</v>
      </c>
      <c r="E34" s="47"/>
      <c r="F34" s="3"/>
      <c r="G34" s="3">
        <f t="shared" ref="G34:L34" si="10">G17+G19+G21+G29+G15+G11+G7</f>
        <v>0</v>
      </c>
      <c r="H34" s="3">
        <f t="shared" si="10"/>
        <v>0</v>
      </c>
      <c r="I34" s="3">
        <f t="shared" si="10"/>
        <v>0</v>
      </c>
      <c r="J34" s="3">
        <f t="shared" si="10"/>
        <v>0</v>
      </c>
      <c r="K34" s="3">
        <f t="shared" si="10"/>
        <v>0</v>
      </c>
      <c r="L34" s="3">
        <f t="shared" si="10"/>
        <v>0</v>
      </c>
      <c r="M34" s="3">
        <f t="shared" ref="M34:S34" si="11">M17+M19+M21+M28+M15+M11+M7</f>
        <v>2068319.115</v>
      </c>
      <c r="N34" s="3">
        <f t="shared" si="11"/>
        <v>1733682.6422196608</v>
      </c>
      <c r="O34" s="3">
        <f t="shared" si="11"/>
        <v>1770657.2604275295</v>
      </c>
      <c r="P34" s="3">
        <f t="shared" si="11"/>
        <v>2090063.1574078777</v>
      </c>
      <c r="Q34" s="3">
        <f t="shared" si="11"/>
        <v>1851159.1264431323</v>
      </c>
      <c r="R34" s="3">
        <f t="shared" si="11"/>
        <v>2158981.7592816507</v>
      </c>
      <c r="S34" s="3">
        <f t="shared" si="11"/>
        <v>11672863.060779851</v>
      </c>
      <c r="T34" s="29">
        <f>SUM(S17,S19,S21,S28,S15,S11,S7)-S34</f>
        <v>0</v>
      </c>
      <c r="U34" s="18"/>
      <c r="V34" s="18"/>
      <c r="W34" s="18"/>
      <c r="X34" s="18"/>
      <c r="Y34" s="18"/>
      <c r="Z34" s="18"/>
      <c r="AA34" s="18"/>
      <c r="AB34" s="3" t="e">
        <f t="shared" ref="AB34:AH34" si="12">AB17+AB19+AB21+AB28+AB15+AB11+AB7</f>
        <v>#REF!</v>
      </c>
      <c r="AC34" s="3" t="e">
        <f t="shared" si="12"/>
        <v>#REF!</v>
      </c>
      <c r="AD34" s="3" t="e">
        <f t="shared" si="12"/>
        <v>#REF!</v>
      </c>
      <c r="AE34" s="3" t="e">
        <f t="shared" si="12"/>
        <v>#REF!</v>
      </c>
      <c r="AF34" s="3" t="e">
        <f t="shared" si="12"/>
        <v>#REF!</v>
      </c>
      <c r="AG34" s="3" t="e">
        <f t="shared" si="12"/>
        <v>#REF!</v>
      </c>
      <c r="AH34" s="3" t="e">
        <f t="shared" si="12"/>
        <v>#REF!</v>
      </c>
      <c r="AI34" s="3" t="e">
        <f>EXACT(AH34,S34)</f>
        <v>#REF!</v>
      </c>
    </row>
    <row r="37" spans="1:35" x14ac:dyDescent="0.2">
      <c r="B37" s="1" t="s">
        <v>1266</v>
      </c>
    </row>
    <row r="38" spans="1:35" x14ac:dyDescent="0.2">
      <c r="A38" s="53"/>
      <c r="B38" s="53"/>
      <c r="C38" s="5"/>
      <c r="D38" s="5"/>
      <c r="E38" s="5"/>
      <c r="F38" s="6"/>
      <c r="G38" s="5"/>
      <c r="H38" s="5"/>
      <c r="I38" s="5"/>
      <c r="J38" s="5"/>
      <c r="K38" s="1"/>
      <c r="L38" s="1"/>
      <c r="M38" s="1"/>
      <c r="N38" s="1"/>
      <c r="O38" s="1"/>
      <c r="P38" s="1"/>
      <c r="Q38" s="1"/>
      <c r="R38" s="1"/>
      <c r="S38" s="116" t="s">
        <v>2</v>
      </c>
      <c r="T38" s="294"/>
      <c r="U38" s="294"/>
      <c r="V38" s="115"/>
      <c r="W38" s="115"/>
      <c r="X38" s="115"/>
      <c r="Y38" s="115"/>
      <c r="Z38" s="115"/>
      <c r="AA38" s="115"/>
      <c r="AB38" s="1"/>
      <c r="AC38" s="1"/>
      <c r="AD38" s="1"/>
      <c r="AE38" s="1"/>
      <c r="AF38" s="1"/>
      <c r="AG38" s="1"/>
      <c r="AH38" s="116" t="s">
        <v>2</v>
      </c>
    </row>
    <row r="39" spans="1:35" x14ac:dyDescent="0.2">
      <c r="A39" s="53"/>
      <c r="B39" s="53"/>
      <c r="C39" s="1"/>
      <c r="D39" s="1"/>
      <c r="E39" s="1"/>
      <c r="F39" s="6"/>
      <c r="G39" s="8" t="s">
        <v>3</v>
      </c>
      <c r="H39" s="8" t="s">
        <v>3</v>
      </c>
      <c r="I39" s="8" t="s">
        <v>3</v>
      </c>
      <c r="J39" s="8" t="s">
        <v>3</v>
      </c>
      <c r="K39" s="8" t="s">
        <v>3</v>
      </c>
      <c r="L39" s="8" t="s">
        <v>3</v>
      </c>
      <c r="M39" s="8" t="s">
        <v>3</v>
      </c>
      <c r="N39" s="8" t="s">
        <v>3</v>
      </c>
      <c r="O39" s="8" t="s">
        <v>3</v>
      </c>
      <c r="P39" s="8" t="s">
        <v>3</v>
      </c>
      <c r="Q39" s="8" t="s">
        <v>3</v>
      </c>
      <c r="R39" s="8" t="s">
        <v>3</v>
      </c>
      <c r="S39" s="116" t="s">
        <v>4</v>
      </c>
      <c r="T39" s="294"/>
      <c r="U39" s="294"/>
      <c r="V39" s="8" t="s">
        <v>3</v>
      </c>
      <c r="W39" s="8" t="s">
        <v>3</v>
      </c>
      <c r="X39" s="8" t="s">
        <v>3</v>
      </c>
      <c r="Y39" s="8" t="s">
        <v>3</v>
      </c>
      <c r="Z39" s="8" t="s">
        <v>3</v>
      </c>
      <c r="AA39" s="8" t="s">
        <v>3</v>
      </c>
      <c r="AB39" s="8" t="s">
        <v>55</v>
      </c>
      <c r="AC39" s="8" t="s">
        <v>55</v>
      </c>
      <c r="AD39" s="8" t="s">
        <v>55</v>
      </c>
      <c r="AE39" s="8" t="s">
        <v>55</v>
      </c>
      <c r="AF39" s="8" t="s">
        <v>55</v>
      </c>
      <c r="AG39" s="8" t="s">
        <v>55</v>
      </c>
      <c r="AH39" s="116" t="s">
        <v>4</v>
      </c>
    </row>
    <row r="40" spans="1:35" ht="15.75" thickBot="1" x14ac:dyDescent="0.25">
      <c r="A40" s="59" t="s">
        <v>5</v>
      </c>
      <c r="B40" s="59" t="s">
        <v>54</v>
      </c>
      <c r="C40" s="57" t="s">
        <v>35</v>
      </c>
      <c r="D40" s="57" t="s">
        <v>34</v>
      </c>
      <c r="E40" s="57" t="s">
        <v>38</v>
      </c>
      <c r="F40" s="9"/>
      <c r="G40" s="10" t="s">
        <v>6</v>
      </c>
      <c r="H40" s="10" t="s">
        <v>7</v>
      </c>
      <c r="I40" s="10" t="s">
        <v>8</v>
      </c>
      <c r="J40" s="10" t="s">
        <v>9</v>
      </c>
      <c r="K40" s="10" t="s">
        <v>10</v>
      </c>
      <c r="L40" s="10" t="s">
        <v>11</v>
      </c>
      <c r="M40" s="10" t="s">
        <v>12</v>
      </c>
      <c r="N40" s="10" t="s">
        <v>13</v>
      </c>
      <c r="O40" s="10" t="s">
        <v>14</v>
      </c>
      <c r="P40" s="10" t="s">
        <v>15</v>
      </c>
      <c r="Q40" s="10" t="s">
        <v>16</v>
      </c>
      <c r="R40" s="10" t="s">
        <v>17</v>
      </c>
      <c r="S40" s="10" t="s">
        <v>18</v>
      </c>
      <c r="T40" s="82"/>
      <c r="U40" s="82"/>
      <c r="V40" s="10" t="s">
        <v>6</v>
      </c>
      <c r="W40" s="10" t="s">
        <v>7</v>
      </c>
      <c r="X40" s="10" t="s">
        <v>8</v>
      </c>
      <c r="Y40" s="10" t="s">
        <v>9</v>
      </c>
      <c r="Z40" s="10" t="s">
        <v>10</v>
      </c>
      <c r="AA40" s="10" t="s">
        <v>11</v>
      </c>
      <c r="AB40" s="10" t="s">
        <v>12</v>
      </c>
      <c r="AC40" s="10" t="s">
        <v>13</v>
      </c>
      <c r="AD40" s="10" t="s">
        <v>14</v>
      </c>
      <c r="AE40" s="10" t="s">
        <v>15</v>
      </c>
      <c r="AF40" s="10" t="s">
        <v>16</v>
      </c>
      <c r="AG40" s="10" t="s">
        <v>17</v>
      </c>
      <c r="AH40" s="10" t="s">
        <v>18</v>
      </c>
      <c r="AI40" s="117"/>
    </row>
    <row r="41" spans="1:35" ht="15.75" x14ac:dyDescent="0.25">
      <c r="A41" s="85"/>
      <c r="B41" s="85"/>
      <c r="C41" s="83"/>
      <c r="D41" s="1"/>
      <c r="E41" s="1"/>
      <c r="F41" s="2"/>
      <c r="G41" s="45"/>
      <c r="H41" s="45"/>
      <c r="I41" s="45"/>
      <c r="J41" s="45"/>
      <c r="K41" s="45"/>
      <c r="L41" s="45"/>
      <c r="M41" s="1"/>
      <c r="N41" s="1"/>
      <c r="O41" s="1"/>
      <c r="P41" s="1"/>
      <c r="Q41" s="1"/>
      <c r="R41" s="1"/>
      <c r="S41" s="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3"/>
    </row>
    <row r="42" spans="1:35" ht="15.75" x14ac:dyDescent="0.25">
      <c r="A42" s="87" t="s">
        <v>41</v>
      </c>
      <c r="B42" s="3" t="s">
        <v>21</v>
      </c>
      <c r="C42" s="83"/>
      <c r="D42" s="1"/>
      <c r="E42" s="1"/>
      <c r="F42" s="2"/>
      <c r="G42" s="3">
        <v>1566001</v>
      </c>
      <c r="H42" s="3">
        <v>1566051</v>
      </c>
      <c r="I42" s="3">
        <v>1565901</v>
      </c>
      <c r="J42" s="3">
        <v>1677112</v>
      </c>
      <c r="K42" s="3">
        <v>1677011</v>
      </c>
      <c r="L42" s="3">
        <v>1677011</v>
      </c>
      <c r="M42" s="3">
        <v>1677111</v>
      </c>
      <c r="N42" s="3">
        <v>1677161</v>
      </c>
      <c r="O42" s="3">
        <v>1677011</v>
      </c>
      <c r="P42" s="3">
        <v>1677110</v>
      </c>
      <c r="Q42" s="3">
        <v>1677010</v>
      </c>
      <c r="R42" s="3">
        <v>1677160</v>
      </c>
      <c r="S42" s="3">
        <v>19791650</v>
      </c>
      <c r="T42" s="1"/>
      <c r="U42" s="1"/>
      <c r="V42" s="3">
        <f t="shared" ref="V42:AA42" si="13">SUM(V43:V45)</f>
        <v>1860618</v>
      </c>
      <c r="W42" s="3">
        <f t="shared" si="13"/>
        <v>1860568</v>
      </c>
      <c r="X42" s="3">
        <f t="shared" si="13"/>
        <v>1860418</v>
      </c>
      <c r="Y42" s="3">
        <f t="shared" si="13"/>
        <v>1971729</v>
      </c>
      <c r="Z42" s="3">
        <f t="shared" si="13"/>
        <v>1971528</v>
      </c>
      <c r="AA42" s="3">
        <f t="shared" si="13"/>
        <v>1971528</v>
      </c>
      <c r="AB42" s="3">
        <f t="shared" ref="AB42:AG42" si="14">SUM(AB43:AB45)</f>
        <v>1971728</v>
      </c>
      <c r="AC42" s="3">
        <f t="shared" si="14"/>
        <v>1971678</v>
      </c>
      <c r="AD42" s="3">
        <f t="shared" si="14"/>
        <v>1971527</v>
      </c>
      <c r="AE42" s="3">
        <f t="shared" si="14"/>
        <v>1971726</v>
      </c>
      <c r="AF42" s="3">
        <f t="shared" si="14"/>
        <v>1971526</v>
      </c>
      <c r="AG42" s="3">
        <f t="shared" si="14"/>
        <v>1971676</v>
      </c>
      <c r="AH42" s="3">
        <f>SUM(V42:AG42)</f>
        <v>23326250</v>
      </c>
      <c r="AI42" s="3" t="b">
        <f>EXACT(SUM(S42,S46),AH42)</f>
        <v>1</v>
      </c>
    </row>
    <row r="43" spans="1:35" ht="15.75" x14ac:dyDescent="0.25">
      <c r="A43" s="85" t="s">
        <v>49</v>
      </c>
      <c r="B43" s="95"/>
      <c r="C43" s="58" t="s">
        <v>1228</v>
      </c>
      <c r="D43" s="58" t="s">
        <v>1235</v>
      </c>
      <c r="E43" s="58" t="s">
        <v>1228</v>
      </c>
      <c r="F43" s="62"/>
      <c r="G43" s="65">
        <v>1085697</v>
      </c>
      <c r="H43" s="65">
        <v>1085697</v>
      </c>
      <c r="I43" s="65">
        <v>1085697</v>
      </c>
      <c r="J43" s="65">
        <v>1085697</v>
      </c>
      <c r="K43" s="65">
        <v>1085697</v>
      </c>
      <c r="L43" s="65">
        <v>1085697</v>
      </c>
      <c r="M43" s="65">
        <v>1085697</v>
      </c>
      <c r="N43" s="65">
        <v>1085697</v>
      </c>
      <c r="O43" s="65">
        <v>1085697</v>
      </c>
      <c r="P43" s="65">
        <v>1085697</v>
      </c>
      <c r="Q43" s="65">
        <v>1085697</v>
      </c>
      <c r="R43" s="65">
        <v>1085697</v>
      </c>
      <c r="S43" s="63">
        <v>13028364</v>
      </c>
      <c r="T43" s="1"/>
      <c r="U43" s="1"/>
      <c r="V43" s="65">
        <v>1860618</v>
      </c>
      <c r="W43" s="65">
        <v>1860568</v>
      </c>
      <c r="X43" s="65">
        <v>1860418</v>
      </c>
      <c r="Y43" s="65">
        <v>1971729</v>
      </c>
      <c r="Z43" s="65">
        <v>1971528</v>
      </c>
      <c r="AA43" s="65">
        <v>1971528</v>
      </c>
      <c r="AB43" s="65">
        <v>1971728</v>
      </c>
      <c r="AC43" s="65">
        <v>1971678</v>
      </c>
      <c r="AD43" s="65">
        <v>1971527</v>
      </c>
      <c r="AE43" s="65">
        <v>1971726</v>
      </c>
      <c r="AF43" s="65">
        <v>1971526</v>
      </c>
      <c r="AG43" s="65">
        <v>1971676</v>
      </c>
      <c r="AH43" s="3">
        <f>SUM(V43:AG43)</f>
        <v>23326250</v>
      </c>
    </row>
    <row r="44" spans="1:35" x14ac:dyDescent="0.2">
      <c r="A44" s="85" t="s">
        <v>50</v>
      </c>
      <c r="B44" s="95"/>
      <c r="C44" s="58" t="s">
        <v>1229</v>
      </c>
      <c r="D44" s="58" t="s">
        <v>1236</v>
      </c>
      <c r="E44" s="58" t="s">
        <v>1231</v>
      </c>
      <c r="F44" s="62"/>
      <c r="G44" s="65">
        <v>457974</v>
      </c>
      <c r="H44" s="65">
        <v>458024</v>
      </c>
      <c r="I44" s="65">
        <v>457874</v>
      </c>
      <c r="J44" s="65">
        <v>457974</v>
      </c>
      <c r="K44" s="65">
        <v>457873</v>
      </c>
      <c r="L44" s="65">
        <v>457873</v>
      </c>
      <c r="M44" s="65">
        <v>457973</v>
      </c>
      <c r="N44" s="65">
        <v>458023</v>
      </c>
      <c r="O44" s="65">
        <v>457873</v>
      </c>
      <c r="P44" s="65">
        <v>457973</v>
      </c>
      <c r="Q44" s="65">
        <v>457873</v>
      </c>
      <c r="R44" s="65">
        <v>458023</v>
      </c>
      <c r="S44" s="63">
        <v>5495330</v>
      </c>
      <c r="T44" s="1"/>
      <c r="U44" s="1"/>
      <c r="V44" s="65"/>
      <c r="W44" s="65"/>
      <c r="X44" s="65"/>
      <c r="Y44" s="65"/>
      <c r="Z44" s="65"/>
      <c r="AA44" s="65"/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3">
        <f t="shared" ref="AH44:AH49" si="15">SUM(AB44:AG44)</f>
        <v>0</v>
      </c>
    </row>
    <row r="45" spans="1:35" x14ac:dyDescent="0.2">
      <c r="A45" s="85" t="s">
        <v>51</v>
      </c>
      <c r="B45" s="95"/>
      <c r="C45" s="58" t="s">
        <v>1229</v>
      </c>
      <c r="D45" s="58" t="s">
        <v>1237</v>
      </c>
      <c r="E45" s="58" t="s">
        <v>1232</v>
      </c>
      <c r="F45" s="62"/>
      <c r="G45" s="65">
        <v>22330</v>
      </c>
      <c r="H45" s="65">
        <v>22330</v>
      </c>
      <c r="I45" s="65">
        <v>22330</v>
      </c>
      <c r="J45" s="65">
        <v>133441</v>
      </c>
      <c r="K45" s="65">
        <v>133441</v>
      </c>
      <c r="L45" s="65">
        <v>133441</v>
      </c>
      <c r="M45" s="65">
        <v>133441</v>
      </c>
      <c r="N45" s="65">
        <v>133441</v>
      </c>
      <c r="O45" s="65">
        <v>133441</v>
      </c>
      <c r="P45" s="65">
        <v>133440</v>
      </c>
      <c r="Q45" s="65">
        <v>133440</v>
      </c>
      <c r="R45" s="65">
        <v>133440</v>
      </c>
      <c r="S45" s="66">
        <v>1267956</v>
      </c>
      <c r="T45" s="1"/>
      <c r="U45" s="1"/>
      <c r="V45" s="65"/>
      <c r="W45" s="65"/>
      <c r="X45" s="65"/>
      <c r="Y45" s="65"/>
      <c r="Z45" s="65"/>
      <c r="AA45" s="65"/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3">
        <f t="shared" si="15"/>
        <v>0</v>
      </c>
    </row>
    <row r="46" spans="1:35" ht="15.75" x14ac:dyDescent="0.25">
      <c r="A46" s="87" t="s">
        <v>42</v>
      </c>
      <c r="B46" s="3" t="s">
        <v>48</v>
      </c>
      <c r="C46" s="83"/>
      <c r="D46" s="1"/>
      <c r="E46" s="3"/>
      <c r="F46" s="51"/>
      <c r="G46" s="3">
        <v>294617</v>
      </c>
      <c r="H46" s="3">
        <v>294517</v>
      </c>
      <c r="I46" s="3">
        <v>294517</v>
      </c>
      <c r="J46" s="3">
        <v>294617</v>
      </c>
      <c r="K46" s="3">
        <v>294517</v>
      </c>
      <c r="L46" s="3">
        <v>294517</v>
      </c>
      <c r="M46" s="3">
        <v>294617</v>
      </c>
      <c r="N46" s="3">
        <v>294517</v>
      </c>
      <c r="O46" s="3">
        <v>294516</v>
      </c>
      <c r="P46" s="3">
        <v>294616</v>
      </c>
      <c r="Q46" s="3">
        <v>294516</v>
      </c>
      <c r="R46" s="3">
        <v>294516</v>
      </c>
      <c r="S46" s="3">
        <v>3534600</v>
      </c>
      <c r="T46" s="1"/>
      <c r="U46" s="1"/>
      <c r="V46" s="3">
        <f t="shared" ref="V46:AA46" si="16">SUM(V47:V49)</f>
        <v>0</v>
      </c>
      <c r="W46" s="3">
        <f t="shared" si="16"/>
        <v>0</v>
      </c>
      <c r="X46" s="3">
        <f t="shared" si="16"/>
        <v>0</v>
      </c>
      <c r="Y46" s="3">
        <f t="shared" si="16"/>
        <v>0</v>
      </c>
      <c r="Z46" s="3">
        <f t="shared" si="16"/>
        <v>0</v>
      </c>
      <c r="AA46" s="3">
        <f t="shared" si="16"/>
        <v>0</v>
      </c>
      <c r="AB46" s="3">
        <f t="shared" ref="AB46:AG46" si="17">SUM(AB47:AB49)</f>
        <v>0</v>
      </c>
      <c r="AC46" s="3">
        <f t="shared" si="17"/>
        <v>0</v>
      </c>
      <c r="AD46" s="3">
        <f t="shared" si="17"/>
        <v>0</v>
      </c>
      <c r="AE46" s="3">
        <f t="shared" si="17"/>
        <v>0</v>
      </c>
      <c r="AF46" s="3">
        <f t="shared" si="17"/>
        <v>0</v>
      </c>
      <c r="AG46" s="3">
        <f t="shared" si="17"/>
        <v>0</v>
      </c>
      <c r="AH46" s="3">
        <f t="shared" si="15"/>
        <v>0</v>
      </c>
    </row>
    <row r="47" spans="1:35" x14ac:dyDescent="0.2">
      <c r="A47" s="85" t="s">
        <v>49</v>
      </c>
      <c r="B47" s="95"/>
      <c r="C47" s="58" t="s">
        <v>1230</v>
      </c>
      <c r="D47" s="58" t="s">
        <v>1238</v>
      </c>
      <c r="E47" s="58" t="s">
        <v>1230</v>
      </c>
      <c r="F47" s="62"/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3">
        <v>0</v>
      </c>
      <c r="T47" s="1"/>
      <c r="U47" s="1"/>
      <c r="V47" s="65"/>
      <c r="W47" s="65"/>
      <c r="X47" s="65"/>
      <c r="Y47" s="65"/>
      <c r="Z47" s="65"/>
      <c r="AA47" s="65"/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3">
        <f t="shared" si="15"/>
        <v>0</v>
      </c>
    </row>
    <row r="48" spans="1:35" x14ac:dyDescent="0.2">
      <c r="A48" s="85" t="s">
        <v>50</v>
      </c>
      <c r="B48" s="95"/>
      <c r="C48" s="58" t="s">
        <v>1233</v>
      </c>
      <c r="D48" s="58" t="s">
        <v>1239</v>
      </c>
      <c r="E48" s="58" t="s">
        <v>1233</v>
      </c>
      <c r="F48" s="62"/>
      <c r="G48" s="65">
        <v>236700</v>
      </c>
      <c r="H48" s="65">
        <v>236600</v>
      </c>
      <c r="I48" s="65">
        <v>236600</v>
      </c>
      <c r="J48" s="65">
        <v>236700</v>
      </c>
      <c r="K48" s="65">
        <v>236600</v>
      </c>
      <c r="L48" s="65">
        <v>236600</v>
      </c>
      <c r="M48" s="65">
        <v>236700</v>
      </c>
      <c r="N48" s="65">
        <v>236600</v>
      </c>
      <c r="O48" s="65">
        <v>236600</v>
      </c>
      <c r="P48" s="65">
        <v>236700</v>
      </c>
      <c r="Q48" s="65">
        <v>236600</v>
      </c>
      <c r="R48" s="65">
        <v>236600</v>
      </c>
      <c r="S48" s="63">
        <v>2839600</v>
      </c>
      <c r="T48" s="1"/>
      <c r="U48" s="1"/>
      <c r="V48" s="65"/>
      <c r="W48" s="65"/>
      <c r="X48" s="65"/>
      <c r="Y48" s="65"/>
      <c r="Z48" s="65"/>
      <c r="AA48" s="65"/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3">
        <f t="shared" si="15"/>
        <v>0</v>
      </c>
    </row>
    <row r="49" spans="1:35" x14ac:dyDescent="0.2">
      <c r="A49" s="85" t="s">
        <v>51</v>
      </c>
      <c r="B49" s="95"/>
      <c r="C49" s="58" t="s">
        <v>1234</v>
      </c>
      <c r="D49" s="58" t="s">
        <v>1240</v>
      </c>
      <c r="E49" s="58" t="s">
        <v>1241</v>
      </c>
      <c r="F49" s="62"/>
      <c r="G49" s="65">
        <v>57917</v>
      </c>
      <c r="H49" s="65">
        <v>57917</v>
      </c>
      <c r="I49" s="65">
        <v>57917</v>
      </c>
      <c r="J49" s="65">
        <v>57917</v>
      </c>
      <c r="K49" s="65">
        <v>57917</v>
      </c>
      <c r="L49" s="65">
        <v>57917</v>
      </c>
      <c r="M49" s="65">
        <v>57917</v>
      </c>
      <c r="N49" s="65">
        <v>57917</v>
      </c>
      <c r="O49" s="65">
        <v>57916</v>
      </c>
      <c r="P49" s="65">
        <v>57916</v>
      </c>
      <c r="Q49" s="65">
        <v>57916</v>
      </c>
      <c r="R49" s="65">
        <v>57916</v>
      </c>
      <c r="S49" s="66">
        <v>695000</v>
      </c>
      <c r="T49" s="1"/>
      <c r="U49" s="1"/>
      <c r="V49" s="65"/>
      <c r="W49" s="65"/>
      <c r="X49" s="65"/>
      <c r="Y49" s="65"/>
      <c r="Z49" s="65"/>
      <c r="AA49" s="65"/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3">
        <f t="shared" si="15"/>
        <v>0</v>
      </c>
    </row>
    <row r="50" spans="1:35" ht="15.75" x14ac:dyDescent="0.25">
      <c r="A50" s="87" t="s">
        <v>44</v>
      </c>
      <c r="B50" s="3" t="s">
        <v>22</v>
      </c>
      <c r="C50" s="83"/>
      <c r="D50" s="1"/>
      <c r="E50" s="3"/>
      <c r="F50" s="51"/>
      <c r="G50" s="3">
        <v>64181.475000000006</v>
      </c>
      <c r="H50" s="3">
        <v>62132.295000000013</v>
      </c>
      <c r="I50" s="3">
        <v>62157.270000000004</v>
      </c>
      <c r="J50" s="3">
        <v>74990.28</v>
      </c>
      <c r="K50" s="3">
        <v>69645.900000000023</v>
      </c>
      <c r="L50" s="3">
        <v>87478.950000000026</v>
      </c>
      <c r="M50" s="3">
        <v>90365.655000000013</v>
      </c>
      <c r="N50" s="3">
        <v>89835.239999999991</v>
      </c>
      <c r="O50" s="3">
        <v>90941.835000000006</v>
      </c>
      <c r="P50" s="3">
        <v>73616.700000000012</v>
      </c>
      <c r="Q50" s="3">
        <v>66604.17</v>
      </c>
      <c r="R50" s="3">
        <v>66774</v>
      </c>
      <c r="S50" s="3">
        <v>898723.77000000014</v>
      </c>
      <c r="T50" s="1"/>
      <c r="U50" s="1"/>
      <c r="V50" s="3">
        <f t="shared" ref="V50:AA50" si="18">V51</f>
        <v>64181.475000000006</v>
      </c>
      <c r="W50" s="3">
        <f t="shared" si="18"/>
        <v>62132.295000000013</v>
      </c>
      <c r="X50" s="3">
        <f t="shared" si="18"/>
        <v>62157.270000000004</v>
      </c>
      <c r="Y50" s="3">
        <f t="shared" si="18"/>
        <v>74990.28</v>
      </c>
      <c r="Z50" s="3">
        <f t="shared" si="18"/>
        <v>69645.900000000023</v>
      </c>
      <c r="AA50" s="3">
        <f t="shared" si="18"/>
        <v>87478.950000000026</v>
      </c>
      <c r="AB50" s="3">
        <f t="shared" ref="AB50:AG50" si="19">AB51</f>
        <v>90365.655000000013</v>
      </c>
      <c r="AC50" s="3">
        <f t="shared" si="19"/>
        <v>89835.239999999991</v>
      </c>
      <c r="AD50" s="3">
        <f t="shared" si="19"/>
        <v>90941.835000000006</v>
      </c>
      <c r="AE50" s="3">
        <f t="shared" si="19"/>
        <v>73616.700000000012</v>
      </c>
      <c r="AF50" s="3">
        <f t="shared" si="19"/>
        <v>66604.17</v>
      </c>
      <c r="AG50" s="3">
        <f t="shared" si="19"/>
        <v>66774</v>
      </c>
      <c r="AH50" s="3">
        <f>SUM(V50:AG50)</f>
        <v>898723.77000000014</v>
      </c>
      <c r="AI50" s="3" t="b">
        <f>EXACT(AH50,S50)</f>
        <v>1</v>
      </c>
    </row>
    <row r="51" spans="1:35" ht="15.75" x14ac:dyDescent="0.25">
      <c r="A51" s="85">
        <v>1</v>
      </c>
      <c r="B51" s="87"/>
      <c r="C51" s="105" t="s">
        <v>1248</v>
      </c>
      <c r="D51" s="111" t="s">
        <v>1248</v>
      </c>
      <c r="E51" s="58" t="s">
        <v>1248</v>
      </c>
      <c r="F51" s="51"/>
      <c r="G51" s="65">
        <v>64181.475000000006</v>
      </c>
      <c r="H51" s="65">
        <v>62132.295000000013</v>
      </c>
      <c r="I51" s="65">
        <v>62157.270000000004</v>
      </c>
      <c r="J51" s="65">
        <v>74990.28</v>
      </c>
      <c r="K51" s="65">
        <v>69645.900000000023</v>
      </c>
      <c r="L51" s="65">
        <v>87478.950000000026</v>
      </c>
      <c r="M51" s="65">
        <v>90365.655000000013</v>
      </c>
      <c r="N51" s="65">
        <v>89835.239999999991</v>
      </c>
      <c r="O51" s="65">
        <v>90941.835000000006</v>
      </c>
      <c r="P51" s="65">
        <v>73616.700000000012</v>
      </c>
      <c r="Q51" s="65">
        <v>66604.17</v>
      </c>
      <c r="R51" s="65">
        <v>66774</v>
      </c>
      <c r="S51" s="63">
        <v>898723.77000000014</v>
      </c>
      <c r="T51" s="1"/>
      <c r="U51" s="1"/>
      <c r="V51" s="65">
        <v>64181.475000000006</v>
      </c>
      <c r="W51" s="65">
        <v>62132.295000000013</v>
      </c>
      <c r="X51" s="65">
        <v>62157.270000000004</v>
      </c>
      <c r="Y51" s="65">
        <v>74990.28</v>
      </c>
      <c r="Z51" s="65">
        <v>69645.900000000023</v>
      </c>
      <c r="AA51" s="65">
        <v>87478.950000000026</v>
      </c>
      <c r="AB51" s="65">
        <v>90365.655000000013</v>
      </c>
      <c r="AC51" s="65">
        <v>89835.239999999991</v>
      </c>
      <c r="AD51" s="65">
        <v>90941.835000000006</v>
      </c>
      <c r="AE51" s="65">
        <v>73616.700000000012</v>
      </c>
      <c r="AF51" s="65">
        <v>66604.17</v>
      </c>
      <c r="AG51" s="65">
        <v>66774</v>
      </c>
      <c r="AH51" s="63">
        <f>SUM(AB51:AG51)</f>
        <v>478137.60000000003</v>
      </c>
    </row>
    <row r="52" spans="1:35" ht="15.75" x14ac:dyDescent="0.25">
      <c r="A52" s="87" t="s">
        <v>43</v>
      </c>
      <c r="B52" s="3" t="s">
        <v>23</v>
      </c>
      <c r="C52" s="83"/>
      <c r="D52" s="1"/>
      <c r="E52" s="3"/>
      <c r="F52" s="51"/>
      <c r="G52" s="3">
        <v>0</v>
      </c>
      <c r="H52" s="3">
        <v>20673.93639925266</v>
      </c>
      <c r="I52" s="3">
        <v>54507.268041016549</v>
      </c>
      <c r="J52" s="3">
        <v>61846.273134441297</v>
      </c>
      <c r="K52" s="3">
        <v>72922.335264845999</v>
      </c>
      <c r="L52" s="3">
        <v>47927.699968107438</v>
      </c>
      <c r="M52" s="3">
        <v>19162.631756179311</v>
      </c>
      <c r="N52" s="3">
        <v>28041.054703184323</v>
      </c>
      <c r="O52" s="3">
        <v>24349.42060493063</v>
      </c>
      <c r="P52" s="3">
        <v>25251.741187387906</v>
      </c>
      <c r="Q52" s="3">
        <v>24227.193718342209</v>
      </c>
      <c r="R52" s="3">
        <v>25083.961951788609</v>
      </c>
      <c r="S52" s="3">
        <v>403993.51672947698</v>
      </c>
      <c r="T52" s="1"/>
      <c r="U52" s="1"/>
      <c r="V52" s="3">
        <f t="shared" ref="V52:AA52" si="20">V53</f>
        <v>0</v>
      </c>
      <c r="W52" s="3">
        <f t="shared" si="20"/>
        <v>20673.93639925266</v>
      </c>
      <c r="X52" s="3">
        <f t="shared" si="20"/>
        <v>54507.268041016549</v>
      </c>
      <c r="Y52" s="3">
        <f t="shared" si="20"/>
        <v>61846.273134441297</v>
      </c>
      <c r="Z52" s="3">
        <f t="shared" si="20"/>
        <v>72922.335264845999</v>
      </c>
      <c r="AA52" s="3">
        <f t="shared" si="20"/>
        <v>47927.699968107438</v>
      </c>
      <c r="AB52" s="3">
        <f t="shared" ref="AB52:AG52" si="21">AB53</f>
        <v>19162.631756179311</v>
      </c>
      <c r="AC52" s="3">
        <f t="shared" si="21"/>
        <v>28041.054703184323</v>
      </c>
      <c r="AD52" s="3">
        <f t="shared" si="21"/>
        <v>24349.42060493063</v>
      </c>
      <c r="AE52" s="3">
        <f t="shared" si="21"/>
        <v>25251.741187387906</v>
      </c>
      <c r="AF52" s="3">
        <f t="shared" si="21"/>
        <v>24227.193718342209</v>
      </c>
      <c r="AG52" s="3">
        <f t="shared" si="21"/>
        <v>25083.961951788609</v>
      </c>
      <c r="AH52" s="3">
        <f>SUM(V52:AG52)</f>
        <v>403993.51672947698</v>
      </c>
      <c r="AI52" s="3" t="b">
        <f>EXACT(AH52,S52)</f>
        <v>1</v>
      </c>
    </row>
    <row r="53" spans="1:35" ht="15.75" x14ac:dyDescent="0.25">
      <c r="A53" s="85">
        <v>1</v>
      </c>
      <c r="B53" s="87"/>
      <c r="C53" s="105" t="s">
        <v>1248</v>
      </c>
      <c r="D53" s="111" t="s">
        <v>1248</v>
      </c>
      <c r="E53" s="58" t="s">
        <v>1248</v>
      </c>
      <c r="F53" s="51"/>
      <c r="G53" s="65">
        <v>0</v>
      </c>
      <c r="H53" s="65">
        <v>20673.93639925266</v>
      </c>
      <c r="I53" s="65">
        <v>54507.268041016549</v>
      </c>
      <c r="J53" s="65">
        <v>61846.273134441297</v>
      </c>
      <c r="K53" s="65">
        <v>72922.335264845999</v>
      </c>
      <c r="L53" s="65">
        <v>47927.699968107438</v>
      </c>
      <c r="M53" s="65">
        <v>19162.631756179311</v>
      </c>
      <c r="N53" s="65">
        <v>28041.054703184323</v>
      </c>
      <c r="O53" s="65">
        <v>24349.42060493063</v>
      </c>
      <c r="P53" s="65">
        <v>25251.741187387906</v>
      </c>
      <c r="Q53" s="65">
        <v>24227.193718342209</v>
      </c>
      <c r="R53" s="65">
        <v>25083.961951788609</v>
      </c>
      <c r="S53" s="63">
        <v>403993.51672947698</v>
      </c>
      <c r="T53" s="3"/>
      <c r="U53" s="3"/>
      <c r="V53" s="65">
        <v>0</v>
      </c>
      <c r="W53" s="65">
        <v>20673.93639925266</v>
      </c>
      <c r="X53" s="65">
        <v>54507.268041016549</v>
      </c>
      <c r="Y53" s="65">
        <v>61846.273134441297</v>
      </c>
      <c r="Z53" s="65">
        <v>72922.335264845999</v>
      </c>
      <c r="AA53" s="65">
        <v>47927.699968107438</v>
      </c>
      <c r="AB53" s="65">
        <v>19162.631756179311</v>
      </c>
      <c r="AC53" s="65">
        <v>28041.054703184323</v>
      </c>
      <c r="AD53" s="65">
        <v>24349.42060493063</v>
      </c>
      <c r="AE53" s="65">
        <v>25251.741187387906</v>
      </c>
      <c r="AF53" s="65">
        <v>24227.193718342209</v>
      </c>
      <c r="AG53" s="65">
        <v>25083.961951788609</v>
      </c>
      <c r="AH53" s="63">
        <f>SUM(AB53:AG53)</f>
        <v>146116.00392181298</v>
      </c>
    </row>
    <row r="54" spans="1:35" ht="15.75" x14ac:dyDescent="0.25">
      <c r="A54" s="87" t="s">
        <v>45</v>
      </c>
      <c r="B54" s="3" t="s">
        <v>24</v>
      </c>
      <c r="C54" s="83"/>
      <c r="D54" s="1"/>
      <c r="E54" s="3"/>
      <c r="F54" s="51"/>
      <c r="G54" s="3">
        <v>175800</v>
      </c>
      <c r="H54" s="3">
        <v>175800</v>
      </c>
      <c r="I54" s="3">
        <v>175800</v>
      </c>
      <c r="J54" s="3">
        <v>175800</v>
      </c>
      <c r="K54" s="3">
        <v>100200</v>
      </c>
      <c r="L54" s="3">
        <v>100200</v>
      </c>
      <c r="M54" s="3">
        <v>98500</v>
      </c>
      <c r="N54" s="3">
        <v>300</v>
      </c>
      <c r="O54" s="3">
        <v>300</v>
      </c>
      <c r="P54" s="3">
        <v>300</v>
      </c>
      <c r="Q54" s="3">
        <v>300</v>
      </c>
      <c r="R54" s="3">
        <v>300</v>
      </c>
      <c r="S54" s="3">
        <v>1003600</v>
      </c>
      <c r="T54" s="1"/>
      <c r="U54" s="1"/>
      <c r="V54" s="3">
        <f t="shared" ref="V54:AA54" si="22">V55</f>
        <v>175800</v>
      </c>
      <c r="W54" s="3">
        <f t="shared" si="22"/>
        <v>175800</v>
      </c>
      <c r="X54" s="3">
        <f t="shared" si="22"/>
        <v>175800</v>
      </c>
      <c r="Y54" s="3">
        <f t="shared" si="22"/>
        <v>175800</v>
      </c>
      <c r="Z54" s="3">
        <f t="shared" si="22"/>
        <v>100200</v>
      </c>
      <c r="AA54" s="3">
        <f t="shared" si="22"/>
        <v>100200</v>
      </c>
      <c r="AB54" s="3">
        <f t="shared" ref="AB54:AG54" si="23">AB55</f>
        <v>98500</v>
      </c>
      <c r="AC54" s="3">
        <f t="shared" si="23"/>
        <v>300</v>
      </c>
      <c r="AD54" s="3">
        <f t="shared" si="23"/>
        <v>300</v>
      </c>
      <c r="AE54" s="3">
        <f t="shared" si="23"/>
        <v>300</v>
      </c>
      <c r="AF54" s="3">
        <f t="shared" si="23"/>
        <v>300</v>
      </c>
      <c r="AG54" s="3">
        <f t="shared" si="23"/>
        <v>300</v>
      </c>
      <c r="AH54" s="3">
        <f>SUM(V54:AG54)</f>
        <v>1003600</v>
      </c>
      <c r="AI54" s="3" t="b">
        <f>EXACT(AH54,S54)</f>
        <v>1</v>
      </c>
    </row>
    <row r="55" spans="1:35" ht="15.75" x14ac:dyDescent="0.25">
      <c r="A55" s="85">
        <v>1</v>
      </c>
      <c r="B55" s="87"/>
      <c r="C55" s="105" t="s">
        <v>1221</v>
      </c>
      <c r="D55" s="111" t="s">
        <v>1222</v>
      </c>
      <c r="E55" s="58" t="s">
        <v>1221</v>
      </c>
      <c r="F55" s="51"/>
      <c r="G55" s="65">
        <v>175800</v>
      </c>
      <c r="H55" s="65">
        <v>175800</v>
      </c>
      <c r="I55" s="65">
        <v>175800</v>
      </c>
      <c r="J55" s="65">
        <v>175800</v>
      </c>
      <c r="K55" s="65">
        <v>100200</v>
      </c>
      <c r="L55" s="65">
        <v>100200</v>
      </c>
      <c r="M55" s="65">
        <v>98500</v>
      </c>
      <c r="N55" s="65">
        <v>300</v>
      </c>
      <c r="O55" s="65">
        <v>300</v>
      </c>
      <c r="P55" s="65">
        <v>300</v>
      </c>
      <c r="Q55" s="65">
        <v>300</v>
      </c>
      <c r="R55" s="65">
        <v>300</v>
      </c>
      <c r="S55" s="63">
        <v>1003600</v>
      </c>
      <c r="T55" s="61"/>
      <c r="U55" s="61"/>
      <c r="V55" s="65">
        <v>175800</v>
      </c>
      <c r="W55" s="65">
        <v>175800</v>
      </c>
      <c r="X55" s="65">
        <v>175800</v>
      </c>
      <c r="Y55" s="65">
        <v>175800</v>
      </c>
      <c r="Z55" s="65">
        <v>100200</v>
      </c>
      <c r="AA55" s="65">
        <v>100200</v>
      </c>
      <c r="AB55" s="65">
        <v>98500</v>
      </c>
      <c r="AC55" s="65">
        <v>300</v>
      </c>
      <c r="AD55" s="65">
        <v>300</v>
      </c>
      <c r="AE55" s="65">
        <v>300</v>
      </c>
      <c r="AF55" s="65">
        <v>300</v>
      </c>
      <c r="AG55" s="65">
        <v>300</v>
      </c>
      <c r="AH55" s="63">
        <f>SUM(AB55:AG55)</f>
        <v>100000</v>
      </c>
    </row>
    <row r="56" spans="1:35" ht="15.75" x14ac:dyDescent="0.25">
      <c r="A56" s="87" t="s">
        <v>46</v>
      </c>
      <c r="B56" s="3" t="s">
        <v>25</v>
      </c>
      <c r="C56" s="83"/>
      <c r="D56" s="1"/>
      <c r="E56" s="3"/>
      <c r="F56" s="51"/>
      <c r="G56" s="3">
        <v>24140</v>
      </c>
      <c r="H56" s="3">
        <v>64750</v>
      </c>
      <c r="I56" s="3">
        <v>51290</v>
      </c>
      <c r="J56" s="3">
        <v>38450</v>
      </c>
      <c r="K56" s="3">
        <v>25850</v>
      </c>
      <c r="L56" s="3">
        <v>45485</v>
      </c>
      <c r="M56" s="3">
        <v>38600</v>
      </c>
      <c r="N56" s="3">
        <v>37175</v>
      </c>
      <c r="O56" s="3">
        <v>112490</v>
      </c>
      <c r="P56" s="3">
        <v>70500</v>
      </c>
      <c r="Q56" s="3">
        <v>34450</v>
      </c>
      <c r="R56" s="3">
        <v>38250</v>
      </c>
      <c r="S56" s="3">
        <v>581430</v>
      </c>
      <c r="T56" s="84"/>
      <c r="U56" s="84"/>
      <c r="V56" s="3">
        <f t="shared" ref="V56:AA56" si="24">SUM(V57:V62)</f>
        <v>24140</v>
      </c>
      <c r="W56" s="3">
        <f t="shared" si="24"/>
        <v>64750</v>
      </c>
      <c r="X56" s="3">
        <f t="shared" si="24"/>
        <v>51290</v>
      </c>
      <c r="Y56" s="3">
        <f t="shared" si="24"/>
        <v>38450</v>
      </c>
      <c r="Z56" s="3">
        <f t="shared" si="24"/>
        <v>25850</v>
      </c>
      <c r="AA56" s="3">
        <f t="shared" si="24"/>
        <v>45485</v>
      </c>
      <c r="AB56" s="3" t="e">
        <f t="shared" ref="AB56:AG56" si="25">SUM(AB57:AB62)</f>
        <v>#REF!</v>
      </c>
      <c r="AC56" s="3" t="e">
        <f t="shared" si="25"/>
        <v>#REF!</v>
      </c>
      <c r="AD56" s="3" t="e">
        <f t="shared" si="25"/>
        <v>#REF!</v>
      </c>
      <c r="AE56" s="3" t="e">
        <f t="shared" si="25"/>
        <v>#REF!</v>
      </c>
      <c r="AF56" s="3" t="e">
        <f t="shared" si="25"/>
        <v>#REF!</v>
      </c>
      <c r="AG56" s="3" t="e">
        <f t="shared" si="25"/>
        <v>#REF!</v>
      </c>
      <c r="AH56" s="3" t="e">
        <f>SUM(V56:AG56)</f>
        <v>#REF!</v>
      </c>
      <c r="AI56" s="3" t="e">
        <f>EXACT(AH56,S56)</f>
        <v>#REF!</v>
      </c>
    </row>
    <row r="57" spans="1:35" ht="15.75" x14ac:dyDescent="0.25">
      <c r="A57" s="85">
        <v>1</v>
      </c>
      <c r="B57" s="96"/>
      <c r="C57" s="111" t="s">
        <v>1223</v>
      </c>
      <c r="D57" s="111" t="s">
        <v>1224</v>
      </c>
      <c r="E57" s="58" t="s">
        <v>1223</v>
      </c>
      <c r="F57" s="51"/>
      <c r="G57" s="65">
        <v>17000</v>
      </c>
      <c r="H57" s="65">
        <v>17000</v>
      </c>
      <c r="I57" s="65">
        <v>17000</v>
      </c>
      <c r="J57" s="65">
        <v>17000</v>
      </c>
      <c r="K57" s="65">
        <v>17000</v>
      </c>
      <c r="L57" s="65">
        <v>17000</v>
      </c>
      <c r="M57" s="65">
        <v>17000</v>
      </c>
      <c r="N57" s="65">
        <v>17000</v>
      </c>
      <c r="O57" s="65">
        <v>17000</v>
      </c>
      <c r="P57" s="65">
        <v>17000</v>
      </c>
      <c r="Q57" s="65">
        <v>17000</v>
      </c>
      <c r="R57" s="65">
        <v>17000</v>
      </c>
      <c r="S57" s="63">
        <v>204000</v>
      </c>
      <c r="T57" s="61"/>
      <c r="U57" s="61"/>
      <c r="V57" s="65">
        <v>17000</v>
      </c>
      <c r="W57" s="65">
        <v>52000</v>
      </c>
      <c r="X57" s="65">
        <v>35000</v>
      </c>
      <c r="Y57" s="65">
        <v>25000</v>
      </c>
      <c r="Z57" s="65">
        <v>17000</v>
      </c>
      <c r="AA57" s="65">
        <v>27000</v>
      </c>
      <c r="AB57" s="65">
        <v>17000</v>
      </c>
      <c r="AC57" s="65">
        <v>17000</v>
      </c>
      <c r="AD57" s="65">
        <v>97000</v>
      </c>
      <c r="AE57" s="65">
        <v>49000</v>
      </c>
      <c r="AF57" s="65">
        <v>17000</v>
      </c>
      <c r="AG57" s="65">
        <v>17000</v>
      </c>
      <c r="AH57" s="63">
        <f t="shared" ref="AH57:AH62" si="26">SUM(AB57:AG57)</f>
        <v>214000</v>
      </c>
    </row>
    <row r="58" spans="1:35" x14ac:dyDescent="0.2">
      <c r="A58" s="85" t="s">
        <v>50</v>
      </c>
      <c r="B58" s="96"/>
      <c r="C58" s="58" t="s">
        <v>1242</v>
      </c>
      <c r="D58" s="111" t="s">
        <v>1243</v>
      </c>
      <c r="E58" s="58" t="s">
        <v>1242</v>
      </c>
      <c r="F58" s="62"/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10000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3">
        <v>10000</v>
      </c>
      <c r="T58" s="84"/>
      <c r="U58" s="84"/>
      <c r="V58" s="65"/>
      <c r="W58" s="65"/>
      <c r="X58" s="65"/>
      <c r="Y58" s="65"/>
      <c r="Z58" s="65"/>
      <c r="AA58" s="65"/>
      <c r="AB58" s="65" t="e">
        <f>#REF!</f>
        <v>#REF!</v>
      </c>
      <c r="AC58" s="65" t="e">
        <f>#REF!</f>
        <v>#REF!</v>
      </c>
      <c r="AD58" s="65" t="e">
        <f>#REF!</f>
        <v>#REF!</v>
      </c>
      <c r="AE58" s="65" t="e">
        <f>#REF!</f>
        <v>#REF!</v>
      </c>
      <c r="AF58" s="65" t="e">
        <f>#REF!</f>
        <v>#REF!</v>
      </c>
      <c r="AG58" s="65" t="e">
        <f>#REF!</f>
        <v>#REF!</v>
      </c>
      <c r="AH58" s="63" t="e">
        <f t="shared" si="26"/>
        <v>#REF!</v>
      </c>
    </row>
    <row r="59" spans="1:35" x14ac:dyDescent="0.2">
      <c r="A59" s="85" t="s">
        <v>51</v>
      </c>
      <c r="B59" s="96"/>
      <c r="C59" s="58" t="s">
        <v>1244</v>
      </c>
      <c r="D59" s="111" t="s">
        <v>1245</v>
      </c>
      <c r="E59" s="58" t="s">
        <v>1244</v>
      </c>
      <c r="F59" s="62"/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80000</v>
      </c>
      <c r="P59" s="65">
        <v>32000</v>
      </c>
      <c r="Q59" s="65">
        <v>0</v>
      </c>
      <c r="R59" s="65">
        <v>0</v>
      </c>
      <c r="S59" s="63">
        <v>112000</v>
      </c>
      <c r="T59" s="84"/>
      <c r="U59" s="84"/>
      <c r="V59" s="65"/>
      <c r="W59" s="65"/>
      <c r="X59" s="65" t="s">
        <v>1267</v>
      </c>
      <c r="Y59" s="65"/>
      <c r="Z59" s="65"/>
      <c r="AA59" s="65"/>
      <c r="AB59" s="65" t="e">
        <f>#REF!</f>
        <v>#REF!</v>
      </c>
      <c r="AC59" s="65" t="e">
        <f>#REF!</f>
        <v>#REF!</v>
      </c>
      <c r="AD59" s="65" t="e">
        <f>#REF!</f>
        <v>#REF!</v>
      </c>
      <c r="AE59" s="65" t="e">
        <f>#REF!</f>
        <v>#REF!</v>
      </c>
      <c r="AF59" s="65" t="e">
        <f>#REF!</f>
        <v>#REF!</v>
      </c>
      <c r="AG59" s="65" t="e">
        <f>#REF!</f>
        <v>#REF!</v>
      </c>
      <c r="AH59" s="63" t="e">
        <f t="shared" si="26"/>
        <v>#REF!</v>
      </c>
    </row>
    <row r="60" spans="1:35" x14ac:dyDescent="0.2">
      <c r="A60" s="85" t="s">
        <v>1225</v>
      </c>
      <c r="B60" s="96"/>
      <c r="C60" s="58" t="s">
        <v>1246</v>
      </c>
      <c r="D60" s="111" t="s">
        <v>1247</v>
      </c>
      <c r="E60" s="58" t="s">
        <v>1246</v>
      </c>
      <c r="F60" s="62"/>
      <c r="G60" s="65">
        <v>0</v>
      </c>
      <c r="H60" s="65">
        <v>35000</v>
      </c>
      <c r="I60" s="65">
        <v>18000</v>
      </c>
      <c r="J60" s="65">
        <v>8000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3">
        <v>61000</v>
      </c>
      <c r="T60" s="84"/>
      <c r="U60" s="84"/>
      <c r="V60" s="65"/>
      <c r="W60" s="65"/>
      <c r="X60" s="65"/>
      <c r="Y60" s="65"/>
      <c r="Z60" s="65"/>
      <c r="AA60" s="65"/>
      <c r="AB60" s="65" t="e">
        <f>#REF!</f>
        <v>#REF!</v>
      </c>
      <c r="AC60" s="65" t="e">
        <f>#REF!</f>
        <v>#REF!</v>
      </c>
      <c r="AD60" s="65" t="e">
        <f>#REF!</f>
        <v>#REF!</v>
      </c>
      <c r="AE60" s="65" t="e">
        <f>#REF!</f>
        <v>#REF!</v>
      </c>
      <c r="AF60" s="65" t="e">
        <f>#REF!</f>
        <v>#REF!</v>
      </c>
      <c r="AG60" s="65" t="e">
        <f>#REF!</f>
        <v>#REF!</v>
      </c>
      <c r="AH60" s="63" t="e">
        <f t="shared" si="26"/>
        <v>#REF!</v>
      </c>
    </row>
    <row r="61" spans="1:35" x14ac:dyDescent="0.2">
      <c r="A61" s="85" t="s">
        <v>1226</v>
      </c>
      <c r="B61" s="96"/>
      <c r="C61" s="58" t="s">
        <v>1252</v>
      </c>
      <c r="D61" s="111" t="s">
        <v>1253</v>
      </c>
      <c r="E61" s="58" t="s">
        <v>1254</v>
      </c>
      <c r="F61" s="62"/>
      <c r="G61" s="65">
        <v>4540</v>
      </c>
      <c r="H61" s="65">
        <v>10700</v>
      </c>
      <c r="I61" s="65">
        <v>13090</v>
      </c>
      <c r="J61" s="65">
        <v>11600</v>
      </c>
      <c r="K61" s="65">
        <v>8000</v>
      </c>
      <c r="L61" s="65">
        <v>8700</v>
      </c>
      <c r="M61" s="65">
        <v>10100</v>
      </c>
      <c r="N61" s="65">
        <v>11925</v>
      </c>
      <c r="O61" s="65">
        <v>9890</v>
      </c>
      <c r="P61" s="65">
        <v>12800</v>
      </c>
      <c r="Q61" s="65">
        <v>7750</v>
      </c>
      <c r="R61" s="65">
        <v>14300</v>
      </c>
      <c r="S61" s="63">
        <v>123395</v>
      </c>
      <c r="T61" s="84"/>
      <c r="U61" s="84"/>
      <c r="V61" s="65">
        <v>7140</v>
      </c>
      <c r="W61" s="65">
        <v>12750</v>
      </c>
      <c r="X61" s="65">
        <v>16290</v>
      </c>
      <c r="Y61" s="65">
        <v>13450</v>
      </c>
      <c r="Z61" s="65">
        <v>8850</v>
      </c>
      <c r="AA61" s="65">
        <v>18485</v>
      </c>
      <c r="AB61" s="65">
        <v>21600</v>
      </c>
      <c r="AC61" s="65">
        <v>20175</v>
      </c>
      <c r="AD61" s="65">
        <v>15490</v>
      </c>
      <c r="AE61" s="65">
        <v>21500</v>
      </c>
      <c r="AF61" s="65">
        <v>17450</v>
      </c>
      <c r="AG61" s="65">
        <v>21250</v>
      </c>
      <c r="AH61" s="63">
        <f t="shared" si="26"/>
        <v>117465</v>
      </c>
    </row>
    <row r="62" spans="1:35" x14ac:dyDescent="0.2">
      <c r="A62" s="85" t="s">
        <v>1227</v>
      </c>
      <c r="B62" s="96"/>
      <c r="C62" s="58" t="s">
        <v>1255</v>
      </c>
      <c r="D62" s="111" t="s">
        <v>1256</v>
      </c>
      <c r="E62" s="58" t="s">
        <v>1257</v>
      </c>
      <c r="F62" s="62"/>
      <c r="G62" s="65">
        <v>2600</v>
      </c>
      <c r="H62" s="65">
        <v>2050</v>
      </c>
      <c r="I62" s="65">
        <v>3200</v>
      </c>
      <c r="J62" s="65">
        <v>1850</v>
      </c>
      <c r="K62" s="65">
        <v>850</v>
      </c>
      <c r="L62" s="65">
        <v>9785</v>
      </c>
      <c r="M62" s="65">
        <v>11500</v>
      </c>
      <c r="N62" s="65">
        <v>8250</v>
      </c>
      <c r="O62" s="65">
        <v>5600</v>
      </c>
      <c r="P62" s="65">
        <v>8700</v>
      </c>
      <c r="Q62" s="65">
        <v>9700</v>
      </c>
      <c r="R62" s="65">
        <v>6950</v>
      </c>
      <c r="S62" s="63">
        <v>71035</v>
      </c>
      <c r="T62" s="84"/>
      <c r="U62" s="84"/>
      <c r="V62" s="65"/>
      <c r="W62" s="65"/>
      <c r="X62" s="65"/>
      <c r="Y62" s="65"/>
      <c r="Z62" s="65"/>
      <c r="AA62" s="65"/>
      <c r="AB62" s="65" t="e">
        <f>#REF!</f>
        <v>#REF!</v>
      </c>
      <c r="AC62" s="65" t="e">
        <f>#REF!</f>
        <v>#REF!</v>
      </c>
      <c r="AD62" s="65" t="e">
        <f>#REF!</f>
        <v>#REF!</v>
      </c>
      <c r="AE62" s="65" t="e">
        <f>#REF!</f>
        <v>#REF!</v>
      </c>
      <c r="AF62" s="65" t="e">
        <f>#REF!</f>
        <v>#REF!</v>
      </c>
      <c r="AG62" s="65" t="e">
        <f>#REF!</f>
        <v>#REF!</v>
      </c>
      <c r="AH62" s="63" t="e">
        <f t="shared" si="26"/>
        <v>#REF!</v>
      </c>
    </row>
    <row r="63" spans="1:35" ht="15.75" x14ac:dyDescent="0.25">
      <c r="A63" s="87" t="s">
        <v>47</v>
      </c>
      <c r="B63" s="3" t="s">
        <v>26</v>
      </c>
      <c r="C63" s="83"/>
      <c r="D63" s="1"/>
      <c r="E63" s="3"/>
      <c r="F63" s="51"/>
      <c r="G63" s="3">
        <v>32150</v>
      </c>
      <c r="H63" s="3">
        <v>43150</v>
      </c>
      <c r="I63" s="3">
        <v>32550</v>
      </c>
      <c r="J63" s="3">
        <v>32450</v>
      </c>
      <c r="K63" s="3">
        <v>34350</v>
      </c>
      <c r="L63" s="3">
        <v>32250</v>
      </c>
      <c r="M63" s="3">
        <v>32150</v>
      </c>
      <c r="N63" s="3">
        <v>32550</v>
      </c>
      <c r="O63" s="3">
        <v>32150</v>
      </c>
      <c r="P63" s="3">
        <v>34350</v>
      </c>
      <c r="Q63" s="3">
        <v>32150</v>
      </c>
      <c r="R63" s="3">
        <v>32150</v>
      </c>
      <c r="S63" s="3">
        <v>402400</v>
      </c>
      <c r="T63" s="84"/>
      <c r="U63" s="84"/>
      <c r="V63" s="3">
        <f t="shared" ref="V63:AA63" si="27">SUM(V64:V66)</f>
        <v>32150</v>
      </c>
      <c r="W63" s="3">
        <f t="shared" si="27"/>
        <v>43150</v>
      </c>
      <c r="X63" s="3">
        <f t="shared" si="27"/>
        <v>32550</v>
      </c>
      <c r="Y63" s="3">
        <f t="shared" si="27"/>
        <v>32450</v>
      </c>
      <c r="Z63" s="3">
        <f t="shared" si="27"/>
        <v>34350</v>
      </c>
      <c r="AA63" s="3">
        <f t="shared" si="27"/>
        <v>32250</v>
      </c>
      <c r="AB63" s="3">
        <f t="shared" ref="AB63:AG63" si="28">SUM(AB64:AB66)</f>
        <v>32150</v>
      </c>
      <c r="AC63" s="3">
        <f t="shared" si="28"/>
        <v>32550</v>
      </c>
      <c r="AD63" s="3">
        <f t="shared" si="28"/>
        <v>32150</v>
      </c>
      <c r="AE63" s="3">
        <f t="shared" si="28"/>
        <v>34350</v>
      </c>
      <c r="AF63" s="3">
        <f t="shared" si="28"/>
        <v>32150</v>
      </c>
      <c r="AG63" s="3">
        <f t="shared" si="28"/>
        <v>32150</v>
      </c>
      <c r="AH63" s="3">
        <f>SUM(V63:AG63)</f>
        <v>402400</v>
      </c>
      <c r="AI63" s="3" t="b">
        <f>EXACT(AH63,S63)</f>
        <v>1</v>
      </c>
    </row>
    <row r="64" spans="1:35" ht="15.75" x14ac:dyDescent="0.25">
      <c r="A64" s="85">
        <v>1</v>
      </c>
      <c r="B64" s="96"/>
      <c r="C64" s="111" t="s">
        <v>1218</v>
      </c>
      <c r="D64" s="111" t="s">
        <v>1219</v>
      </c>
      <c r="E64" s="58" t="s">
        <v>1220</v>
      </c>
      <c r="F64" s="51"/>
      <c r="G64" s="65">
        <v>17060</v>
      </c>
      <c r="H64" s="65">
        <v>22560</v>
      </c>
      <c r="I64" s="65">
        <v>17260</v>
      </c>
      <c r="J64" s="65">
        <v>17060</v>
      </c>
      <c r="K64" s="65">
        <v>18160</v>
      </c>
      <c r="L64" s="65">
        <v>17060</v>
      </c>
      <c r="M64" s="65">
        <v>17060</v>
      </c>
      <c r="N64" s="65">
        <v>17260</v>
      </c>
      <c r="O64" s="65">
        <v>17060</v>
      </c>
      <c r="P64" s="65">
        <v>18160</v>
      </c>
      <c r="Q64" s="65">
        <v>17060</v>
      </c>
      <c r="R64" s="65">
        <v>17060</v>
      </c>
      <c r="S64" s="63">
        <v>212820</v>
      </c>
      <c r="T64" s="61"/>
      <c r="U64" s="61"/>
      <c r="V64" s="65">
        <v>17060</v>
      </c>
      <c r="W64" s="65">
        <v>22560</v>
      </c>
      <c r="X64" s="65">
        <v>17260</v>
      </c>
      <c r="Y64" s="65">
        <v>17060</v>
      </c>
      <c r="Z64" s="65">
        <v>18160</v>
      </c>
      <c r="AA64" s="65">
        <v>17060</v>
      </c>
      <c r="AB64" s="65">
        <v>17060</v>
      </c>
      <c r="AC64" s="65">
        <v>17260</v>
      </c>
      <c r="AD64" s="65">
        <v>17060</v>
      </c>
      <c r="AE64" s="65">
        <v>18160</v>
      </c>
      <c r="AF64" s="65">
        <v>17060</v>
      </c>
      <c r="AG64" s="65">
        <v>17060</v>
      </c>
      <c r="AH64" s="63">
        <f>SUM(V64:AG64)</f>
        <v>212820</v>
      </c>
    </row>
    <row r="65" spans="1:35" ht="15.75" x14ac:dyDescent="0.25">
      <c r="A65" s="85" t="s">
        <v>50</v>
      </c>
      <c r="B65" s="96"/>
      <c r="C65" s="111" t="s">
        <v>1218</v>
      </c>
      <c r="D65" s="111" t="s">
        <v>1250</v>
      </c>
      <c r="E65" s="58" t="s">
        <v>1251</v>
      </c>
      <c r="F65" s="51"/>
      <c r="G65" s="65">
        <v>15090</v>
      </c>
      <c r="H65" s="65">
        <v>20590</v>
      </c>
      <c r="I65" s="65">
        <v>15290</v>
      </c>
      <c r="J65" s="65">
        <v>15390</v>
      </c>
      <c r="K65" s="65">
        <v>16190</v>
      </c>
      <c r="L65" s="65">
        <v>15190</v>
      </c>
      <c r="M65" s="65">
        <v>15090</v>
      </c>
      <c r="N65" s="65">
        <v>15290</v>
      </c>
      <c r="O65" s="65">
        <v>15090</v>
      </c>
      <c r="P65" s="65">
        <v>16190</v>
      </c>
      <c r="Q65" s="65">
        <v>15090</v>
      </c>
      <c r="R65" s="65">
        <v>15090</v>
      </c>
      <c r="S65" s="63">
        <v>189580</v>
      </c>
      <c r="T65" s="61"/>
      <c r="U65" s="61"/>
      <c r="V65" s="65">
        <v>15090</v>
      </c>
      <c r="W65" s="65">
        <v>20590</v>
      </c>
      <c r="X65" s="65">
        <v>15290</v>
      </c>
      <c r="Y65" s="65">
        <v>15390</v>
      </c>
      <c r="Z65" s="65">
        <v>16190</v>
      </c>
      <c r="AA65" s="65">
        <v>15190</v>
      </c>
      <c r="AB65" s="65">
        <v>15090</v>
      </c>
      <c r="AC65" s="65">
        <v>15290</v>
      </c>
      <c r="AD65" s="65">
        <v>15090</v>
      </c>
      <c r="AE65" s="65">
        <v>16190</v>
      </c>
      <c r="AF65" s="65">
        <v>15090</v>
      </c>
      <c r="AG65" s="65">
        <v>15090</v>
      </c>
      <c r="AH65" s="63">
        <f>SUM(V65:AG65)</f>
        <v>189580</v>
      </c>
    </row>
    <row r="66" spans="1:35" ht="15.75" x14ac:dyDescent="0.25">
      <c r="A66" s="85" t="s">
        <v>51</v>
      </c>
      <c r="B66" s="96"/>
      <c r="C66" s="111" t="s">
        <v>1248</v>
      </c>
      <c r="D66" s="111" t="s">
        <v>1259</v>
      </c>
      <c r="E66" s="58" t="s">
        <v>1248</v>
      </c>
      <c r="F66" s="51"/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3">
        <v>0</v>
      </c>
      <c r="T66" s="61"/>
      <c r="U66" s="61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3">
        <f>SUM(V66:AG66)</f>
        <v>0</v>
      </c>
    </row>
    <row r="67" spans="1:35" ht="15.75" x14ac:dyDescent="0.25">
      <c r="A67" s="87" t="s">
        <v>1261</v>
      </c>
      <c r="B67" s="3" t="s">
        <v>1262</v>
      </c>
      <c r="C67" s="83"/>
      <c r="D67" s="1"/>
      <c r="E67" s="3"/>
      <c r="F67" s="2"/>
      <c r="G67" s="3">
        <v>0</v>
      </c>
      <c r="H67" s="3">
        <v>0</v>
      </c>
      <c r="I67" s="3">
        <v>0</v>
      </c>
      <c r="J67" s="3">
        <v>125000</v>
      </c>
      <c r="K67" s="3">
        <v>125000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250000</v>
      </c>
      <c r="T67" s="84"/>
      <c r="U67" s="84"/>
      <c r="V67" s="3">
        <f>V68</f>
        <v>0</v>
      </c>
      <c r="W67" s="3">
        <f t="shared" ref="W67:AH67" si="29">W68</f>
        <v>0</v>
      </c>
      <c r="X67" s="3">
        <f t="shared" si="29"/>
        <v>0</v>
      </c>
      <c r="Y67" s="3">
        <f t="shared" si="29"/>
        <v>125000</v>
      </c>
      <c r="Z67" s="3">
        <f t="shared" si="29"/>
        <v>125000</v>
      </c>
      <c r="AA67" s="3">
        <f t="shared" si="29"/>
        <v>0</v>
      </c>
      <c r="AB67" s="3">
        <f t="shared" si="29"/>
        <v>0</v>
      </c>
      <c r="AC67" s="3">
        <f t="shared" si="29"/>
        <v>0</v>
      </c>
      <c r="AD67" s="3">
        <f t="shared" si="29"/>
        <v>0</v>
      </c>
      <c r="AE67" s="3">
        <f t="shared" si="29"/>
        <v>0</v>
      </c>
      <c r="AF67" s="3">
        <f t="shared" si="29"/>
        <v>0</v>
      </c>
      <c r="AG67" s="3">
        <f t="shared" si="29"/>
        <v>0</v>
      </c>
      <c r="AH67" s="3">
        <f t="shared" si="29"/>
        <v>250000</v>
      </c>
      <c r="AI67" s="3" t="b">
        <f>EXACT(AH67,S67)</f>
        <v>1</v>
      </c>
    </row>
    <row r="68" spans="1:35" x14ac:dyDescent="0.2">
      <c r="A68" s="85">
        <v>1</v>
      </c>
      <c r="B68" s="95"/>
      <c r="C68" s="111" t="s">
        <v>1263</v>
      </c>
      <c r="D68" s="111" t="s">
        <v>1262</v>
      </c>
      <c r="E68" s="58" t="s">
        <v>1264</v>
      </c>
      <c r="F68" s="2"/>
      <c r="G68" s="65">
        <v>0</v>
      </c>
      <c r="H68" s="65">
        <v>0</v>
      </c>
      <c r="I68" s="65">
        <v>0</v>
      </c>
      <c r="J68" s="65">
        <v>125000</v>
      </c>
      <c r="K68" s="65">
        <v>125000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3">
        <v>250000</v>
      </c>
      <c r="T68" s="84"/>
      <c r="U68" s="84"/>
      <c r="V68" s="65">
        <v>0</v>
      </c>
      <c r="W68" s="65">
        <v>0</v>
      </c>
      <c r="X68" s="65">
        <v>0</v>
      </c>
      <c r="Y68" s="65">
        <v>125000</v>
      </c>
      <c r="Z68" s="65">
        <v>125000</v>
      </c>
      <c r="AA68" s="65">
        <v>0</v>
      </c>
      <c r="AB68" s="65">
        <v>0</v>
      </c>
      <c r="AC68" s="65">
        <v>0</v>
      </c>
      <c r="AD68" s="65">
        <v>0</v>
      </c>
      <c r="AE68" s="65">
        <v>0</v>
      </c>
      <c r="AF68" s="65">
        <v>0</v>
      </c>
      <c r="AG68" s="65">
        <v>0</v>
      </c>
      <c r="AH68" s="63">
        <f>SUM(V68:AG68)</f>
        <v>250000</v>
      </c>
    </row>
    <row r="69" spans="1:35" ht="15.75" x14ac:dyDescent="0.25">
      <c r="A69" s="55"/>
      <c r="B69" s="55"/>
      <c r="C69" s="13"/>
      <c r="D69" s="47" t="s">
        <v>19</v>
      </c>
      <c r="E69" s="47"/>
      <c r="F69" s="3"/>
      <c r="G69" s="3">
        <f t="shared" ref="G69:L69" si="30">G52+G54+G56+G64+G50+G46+G42</f>
        <v>2141799.4750000001</v>
      </c>
      <c r="H69" s="3">
        <f t="shared" si="30"/>
        <v>2206484.2313992525</v>
      </c>
      <c r="I69" s="3">
        <f t="shared" si="30"/>
        <v>2221432.5380410166</v>
      </c>
      <c r="J69" s="3">
        <f t="shared" si="30"/>
        <v>2339875.5531344414</v>
      </c>
      <c r="K69" s="3">
        <f t="shared" si="30"/>
        <v>2258306.2352648461</v>
      </c>
      <c r="L69" s="3">
        <f t="shared" si="30"/>
        <v>2269679.6499681072</v>
      </c>
      <c r="M69" s="3">
        <f t="shared" ref="M69:R69" si="31">M52+M54+M56+M63+M50+M46+M42</f>
        <v>2250506.2867561793</v>
      </c>
      <c r="N69" s="3">
        <f t="shared" si="31"/>
        <v>2159579.2947031842</v>
      </c>
      <c r="O69" s="3">
        <f t="shared" si="31"/>
        <v>2231758.2556049307</v>
      </c>
      <c r="P69" s="3">
        <f t="shared" si="31"/>
        <v>2175744.4411873878</v>
      </c>
      <c r="Q69" s="3">
        <f t="shared" si="31"/>
        <v>2129257.363718342</v>
      </c>
      <c r="R69" s="3">
        <f t="shared" si="31"/>
        <v>2134233.9619517885</v>
      </c>
      <c r="S69" s="3">
        <f>S52+S54+S56+S63+S50+S46+S42+S67</f>
        <v>26866397.286729477</v>
      </c>
      <c r="T69" s="29">
        <f>SUM(S52,S54,S56,S63,S50,S46,S42,S67)-S69</f>
        <v>0</v>
      </c>
      <c r="U69" s="18"/>
      <c r="V69" s="3">
        <f t="shared" ref="V69:AG69" si="32">V52+V54+V56+V63+V50+V46+V42+V67</f>
        <v>2156889.4750000001</v>
      </c>
      <c r="W69" s="3">
        <f t="shared" si="32"/>
        <v>2227074.2313992525</v>
      </c>
      <c r="X69" s="3">
        <f t="shared" si="32"/>
        <v>2236722.5380410166</v>
      </c>
      <c r="Y69" s="3">
        <f t="shared" si="32"/>
        <v>2480265.5531344414</v>
      </c>
      <c r="Z69" s="3">
        <f t="shared" si="32"/>
        <v>2399496.2352648461</v>
      </c>
      <c r="AA69" s="3">
        <f t="shared" si="32"/>
        <v>2284869.6499681072</v>
      </c>
      <c r="AB69" s="3" t="e">
        <f t="shared" si="32"/>
        <v>#REF!</v>
      </c>
      <c r="AC69" s="3" t="e">
        <f t="shared" si="32"/>
        <v>#REF!</v>
      </c>
      <c r="AD69" s="3" t="e">
        <f t="shared" si="32"/>
        <v>#REF!</v>
      </c>
      <c r="AE69" s="3" t="e">
        <f t="shared" si="32"/>
        <v>#REF!</v>
      </c>
      <c r="AF69" s="3" t="e">
        <f t="shared" si="32"/>
        <v>#REF!</v>
      </c>
      <c r="AG69" s="3" t="e">
        <f t="shared" si="32"/>
        <v>#REF!</v>
      </c>
      <c r="AH69" s="3" t="e">
        <f>AH52+AH54+AH56+AH63+AH50+AH46+AH42+AH67</f>
        <v>#REF!</v>
      </c>
      <c r="AI69" s="3" t="e">
        <f>EXACT(AH69,S69)</f>
        <v>#REF!</v>
      </c>
    </row>
  </sheetData>
  <autoFilter ref="A3:AI34" xr:uid="{8F78260C-2407-4634-8F98-362479BF569C}">
    <filterColumn colId="19" showButton="0"/>
  </autoFilter>
  <mergeCells count="4">
    <mergeCell ref="T3:U3"/>
    <mergeCell ref="T4:U4"/>
    <mergeCell ref="T38:U38"/>
    <mergeCell ref="T39:U39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3A1BEC2F-96EF-41B1-819E-5D74D439CBEE}"/>
</file>

<file path=customXml/itemProps2.xml><?xml version="1.0" encoding="utf-8"?>
<ds:datastoreItem xmlns:ds="http://schemas.openxmlformats.org/officeDocument/2006/customXml" ds:itemID="{F995C618-9AAA-41EB-9BC4-80436085124A}"/>
</file>

<file path=customXml/itemProps3.xml><?xml version="1.0" encoding="utf-8"?>
<ds:datastoreItem xmlns:ds="http://schemas.openxmlformats.org/officeDocument/2006/customXml" ds:itemID="{02551660-DE4D-4745-BCD0-7440F1517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1-2023-2031 O&amp;M fcst</vt:lpstr>
      <vt:lpstr>2-2022 O&amp;M Sum</vt:lpstr>
      <vt:lpstr>3-2022 O&amp;M Detail</vt:lpstr>
      <vt:lpstr>2021 LUG</vt:lpstr>
      <vt:lpstr>2022 LUG</vt:lpstr>
      <vt:lpstr>4-2023 O&amp;M Sum</vt:lpstr>
      <vt:lpstr>5-2023 O&amp;M Detail</vt:lpstr>
      <vt:lpstr>6-2022 Capital Sum</vt:lpstr>
      <vt:lpstr>7-2022 Capital Detail</vt:lpstr>
      <vt:lpstr>8-2023 Capital Sum</vt:lpstr>
      <vt:lpstr>9-2023 Capital Detail</vt:lpstr>
      <vt:lpstr>10 2023-2031 Capital fcst</vt:lpstr>
      <vt:lpstr>10yearcalcs</vt:lpstr>
      <vt:lpstr>PCA Tie-Out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2022-04-08T17:20:36Z</dcterms:created>
  <dcterms:modified xsi:type="dcterms:W3CDTF">2022-04-08T17:20:39Z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2022-04-08T17:20:36Z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32101ef5-5933-451f-a718-340d7af0c334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