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2600" windowHeight="13500"/>
  </bookViews>
  <sheets>
    <sheet name="Gulf Power Rev Share" sheetId="1" r:id="rId1"/>
    <sheet name="Contract Extract" sheetId="3" r:id="rId2"/>
  </sheets>
  <externalReferences>
    <externalReference r:id="rId3"/>
  </externalReferences>
  <calcPr calcId="125725" calcMode="manual"/>
</workbook>
</file>

<file path=xl/calcChain.xml><?xml version="1.0" encoding="utf-8"?>
<calcChain xmlns="http://schemas.openxmlformats.org/spreadsheetml/2006/main">
  <c r="E23" i="1"/>
  <c r="F23"/>
  <c r="H23"/>
  <c r="I23"/>
  <c r="J23"/>
  <c r="L23"/>
  <c r="M23"/>
  <c r="N23"/>
  <c r="P23"/>
  <c r="Q23"/>
  <c r="R23"/>
  <c r="D23"/>
  <c r="E8"/>
  <c r="F8"/>
  <c r="H8"/>
  <c r="I8"/>
  <c r="J8"/>
  <c r="L8"/>
  <c r="M8"/>
  <c r="N8"/>
  <c r="P8"/>
  <c r="Q8"/>
  <c r="R8"/>
  <c r="D8"/>
  <c r="S22"/>
  <c r="S24" s="1"/>
  <c r="S18"/>
  <c r="S23" s="1"/>
  <c r="S17"/>
  <c r="S12"/>
  <c r="S13" s="1"/>
  <c r="S6"/>
  <c r="S4"/>
  <c r="S8" s="1"/>
  <c r="N24"/>
  <c r="S19" l="1"/>
  <c r="S20" s="1"/>
  <c r="M24"/>
  <c r="J31"/>
  <c r="J24" s="1"/>
  <c r="J30"/>
  <c r="J29"/>
  <c r="J28"/>
  <c r="J27"/>
  <c r="R19"/>
  <c r="R24"/>
  <c r="R20"/>
  <c r="Q24"/>
  <c r="P24"/>
  <c r="S11"/>
  <c r="R13"/>
  <c r="Q13"/>
  <c r="P13"/>
  <c r="Q19"/>
  <c r="Q20" s="1"/>
  <c r="P19"/>
  <c r="P20" s="1"/>
  <c r="O18"/>
  <c r="O22"/>
  <c r="N19"/>
  <c r="N20" s="1"/>
  <c r="O12"/>
  <c r="O13" s="1"/>
  <c r="O17"/>
  <c r="N13"/>
  <c r="O11"/>
  <c r="O4"/>
  <c r="O6"/>
  <c r="L24"/>
  <c r="M19"/>
  <c r="M20" s="1"/>
  <c r="L19"/>
  <c r="L20" s="1"/>
  <c r="M13"/>
  <c r="L13"/>
  <c r="K22"/>
  <c r="K18"/>
  <c r="K12"/>
  <c r="K13" s="1"/>
  <c r="K17"/>
  <c r="K11"/>
  <c r="K6"/>
  <c r="K4"/>
  <c r="J19"/>
  <c r="J20" s="1"/>
  <c r="J13"/>
  <c r="I24"/>
  <c r="I19"/>
  <c r="I20" s="1"/>
  <c r="I13"/>
  <c r="H24"/>
  <c r="H19"/>
  <c r="H20" s="1"/>
  <c r="G22"/>
  <c r="G12"/>
  <c r="G13" s="1"/>
  <c r="H13"/>
  <c r="G18"/>
  <c r="F19"/>
  <c r="G17"/>
  <c r="G11"/>
  <c r="G6"/>
  <c r="G4"/>
  <c r="F24"/>
  <c r="F20"/>
  <c r="F13"/>
  <c r="E24"/>
  <c r="D24"/>
  <c r="G24" s="1"/>
  <c r="D19"/>
  <c r="D20" s="1"/>
  <c r="E19"/>
  <c r="E20" s="1"/>
  <c r="E13"/>
  <c r="D13"/>
  <c r="T6" l="1"/>
  <c r="O8"/>
  <c r="O24"/>
  <c r="O23"/>
  <c r="G8"/>
  <c r="G23"/>
  <c r="K8"/>
  <c r="K23"/>
  <c r="K24"/>
  <c r="O19"/>
  <c r="O20" s="1"/>
  <c r="T17"/>
  <c r="K19"/>
  <c r="K20" s="1"/>
  <c r="T11"/>
  <c r="T4"/>
  <c r="T8" s="1"/>
  <c r="T24"/>
  <c r="T22"/>
  <c r="T13"/>
  <c r="T18"/>
  <c r="T23" s="1"/>
  <c r="T12"/>
  <c r="G19"/>
  <c r="G20" l="1"/>
  <c r="T20" s="1"/>
  <c r="T19"/>
</calcChain>
</file>

<file path=xl/sharedStrings.xml><?xml version="1.0" encoding="utf-8"?>
<sst xmlns="http://schemas.openxmlformats.org/spreadsheetml/2006/main" count="75" uniqueCount="70">
  <si>
    <t>Gulf Power</t>
  </si>
  <si>
    <t>January</t>
  </si>
  <si>
    <t>February</t>
  </si>
  <si>
    <t>March</t>
  </si>
  <si>
    <t>1/1 to 1/31</t>
  </si>
  <si>
    <t>2/1 to 2/28</t>
  </si>
  <si>
    <t>3/1 to 3/31</t>
  </si>
  <si>
    <t>1/1 to 3/31</t>
  </si>
  <si>
    <t>Eligible Movers for Transfer</t>
  </si>
  <si>
    <t xml:space="preserve">Total Calls Received </t>
  </si>
  <si>
    <t>Effective Transfer Rate</t>
  </si>
  <si>
    <t>Call Open / Close Business</t>
  </si>
  <si>
    <t>Orders</t>
  </si>
  <si>
    <t>GAAP Revenue</t>
  </si>
  <si>
    <t>Revenue Share per contract</t>
  </si>
  <si>
    <t>Body of Call Business</t>
  </si>
  <si>
    <t>Customers Acquired</t>
  </si>
  <si>
    <t>Customers Connected</t>
  </si>
  <si>
    <t>Overall GAAP Revenue</t>
  </si>
  <si>
    <t>Average Revenue per customer</t>
  </si>
  <si>
    <t>Total Revenue Share</t>
  </si>
  <si>
    <t xml:space="preserve">Revenue Share Contract Extract </t>
  </si>
  <si>
    <t>DT-Partner</t>
  </si>
  <si>
    <t>Contract Date</t>
  </si>
  <si>
    <t xml:space="preserve">Calculated </t>
  </si>
  <si>
    <t xml:space="preserve">Revenue Share </t>
  </si>
  <si>
    <t>Monthly</t>
  </si>
  <si>
    <t xml:space="preserve">25% of Revenue </t>
  </si>
  <si>
    <t xml:space="preserve">Rev Share </t>
  </si>
  <si>
    <t>Referrer Name</t>
  </si>
  <si>
    <t>Referrer Ids</t>
  </si>
  <si>
    <t>April</t>
  </si>
  <si>
    <t>4/1 to 4/30</t>
  </si>
  <si>
    <t>May</t>
  </si>
  <si>
    <t>5/1 to 5/31</t>
  </si>
  <si>
    <t>June</t>
  </si>
  <si>
    <t>6/1 to 6/30</t>
  </si>
  <si>
    <t>4/1 to 6/30</t>
  </si>
  <si>
    <t>Supplier #:</t>
  </si>
  <si>
    <t>Supplier Name:</t>
  </si>
  <si>
    <t>GL Coding for AP:</t>
  </si>
  <si>
    <t>1001.22241- Corp. Accrued Rev Share</t>
  </si>
  <si>
    <t>7/1 to 9/30</t>
  </si>
  <si>
    <t>July</t>
  </si>
  <si>
    <t>August</t>
  </si>
  <si>
    <t>September</t>
  </si>
  <si>
    <t>7/1 to 7/31</t>
  </si>
  <si>
    <t>8/1 to 8/31</t>
  </si>
  <si>
    <t>9/1 to 9/30</t>
  </si>
  <si>
    <t>Paid Monthly</t>
  </si>
  <si>
    <t>October</t>
  </si>
  <si>
    <t>November</t>
  </si>
  <si>
    <t>December</t>
  </si>
  <si>
    <t>YTD</t>
  </si>
  <si>
    <t>10/1 to 10/31</t>
  </si>
  <si>
    <t>11/1 to 11/30</t>
  </si>
  <si>
    <t>12/1 to 12/31</t>
  </si>
  <si>
    <t>10/1 to 12/31</t>
  </si>
  <si>
    <t>1/1 to 12/31</t>
  </si>
  <si>
    <t>Q1 2010</t>
  </si>
  <si>
    <t>Q2 2010</t>
  </si>
  <si>
    <t>Q3 2010</t>
  </si>
  <si>
    <t>Q4 2010</t>
  </si>
  <si>
    <t>Current Payment Amount</t>
  </si>
  <si>
    <t>Q4 Dec 2009 Restatement (Updated 7/22/2010)</t>
  </si>
  <si>
    <t>New Dec CC GAAP Revenue</t>
  </si>
  <si>
    <t>New Dec Web GAAP Revenue</t>
  </si>
  <si>
    <t>New Dec Overall GAAP Revenue</t>
  </si>
  <si>
    <t>Difference</t>
  </si>
  <si>
    <t>Additional Dec Rev Share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</si>
</sst>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9">
    <font>
      <sz val="10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1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4" fillId="1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2" fillId="0" borderId="5" xfId="1" applyNumberFormat="1" applyFill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5" xfId="1" applyNumberFormat="1" applyBorder="1" applyAlignment="1">
      <alignment horizontal="center"/>
    </xf>
    <xf numFmtId="165" fontId="2" fillId="3" borderId="5" xfId="1" applyNumberFormat="1" applyFont="1" applyFill="1" applyBorder="1" applyAlignment="1">
      <alignment horizontal="center"/>
    </xf>
    <xf numFmtId="165" fontId="2" fillId="3" borderId="5" xfId="1" applyNumberFormat="1" applyFill="1" applyBorder="1" applyAlignment="1">
      <alignment horizontal="center"/>
    </xf>
    <xf numFmtId="0" fontId="0" fillId="0" borderId="0" xfId="0" applyBorder="1" applyAlignment="1">
      <alignment horizontal="left" indent="1" shrinkToFit="1"/>
    </xf>
    <xf numFmtId="0" fontId="0" fillId="0" borderId="5" xfId="0" applyBorder="1"/>
    <xf numFmtId="3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2" fillId="3" borderId="5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 indent="1"/>
    </xf>
    <xf numFmtId="42" fontId="0" fillId="0" borderId="0" xfId="0" applyNumberFormat="1"/>
    <xf numFmtId="44" fontId="0" fillId="0" borderId="0" xfId="0" applyNumberFormat="1"/>
    <xf numFmtId="1" fontId="6" fillId="0" borderId="5" xfId="0" applyNumberFormat="1" applyFont="1" applyBorder="1"/>
    <xf numFmtId="0" fontId="6" fillId="0" borderId="5" xfId="0" applyNumberFormat="1" applyFont="1" applyBorder="1"/>
    <xf numFmtId="44" fontId="2" fillId="0" borderId="5" xfId="2" applyBorder="1" applyAlignment="1">
      <alignment horizontal="center"/>
    </xf>
    <xf numFmtId="44" fontId="2" fillId="3" borderId="5" xfId="2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2" fontId="5" fillId="0" borderId="7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/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14" fontId="7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165" fontId="5" fillId="0" borderId="4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left" indent="1"/>
    </xf>
    <xf numFmtId="165" fontId="0" fillId="0" borderId="0" xfId="1" applyNumberFormat="1" applyFont="1" applyBorder="1" applyAlignment="1"/>
    <xf numFmtId="165" fontId="0" fillId="0" borderId="0" xfId="1" applyNumberFormat="1" applyFont="1"/>
    <xf numFmtId="44" fontId="5" fillId="0" borderId="4" xfId="2" applyFont="1" applyBorder="1" applyAlignment="1">
      <alignment horizontal="center"/>
    </xf>
    <xf numFmtId="44" fontId="0" fillId="0" borderId="0" xfId="2" applyFont="1" applyBorder="1" applyAlignment="1">
      <alignment horizontal="left" indent="1"/>
    </xf>
    <xf numFmtId="44" fontId="0" fillId="0" borderId="0" xfId="2" applyFont="1" applyBorder="1" applyAlignment="1"/>
    <xf numFmtId="44" fontId="2" fillId="0" borderId="5" xfId="2" applyFont="1" applyBorder="1" applyAlignment="1">
      <alignment horizontal="center"/>
    </xf>
    <xf numFmtId="44" fontId="0" fillId="0" borderId="0" xfId="2" applyFont="1"/>
    <xf numFmtId="44" fontId="2" fillId="4" borderId="5" xfId="2" applyFill="1" applyBorder="1" applyAlignment="1">
      <alignment horizontal="right"/>
    </xf>
    <xf numFmtId="44" fontId="2" fillId="0" borderId="0" xfId="2" applyBorder="1" applyAlignment="1">
      <alignment horizontal="left"/>
    </xf>
    <xf numFmtId="44" fontId="2" fillId="0" borderId="0" xfId="2" applyBorder="1" applyAlignment="1">
      <alignment horizontal="left" indent="1"/>
    </xf>
    <xf numFmtId="44" fontId="2" fillId="0" borderId="0" xfId="2"/>
    <xf numFmtId="44" fontId="0" fillId="0" borderId="0" xfId="2" applyFont="1" applyBorder="1" applyAlignment="1">
      <alignment horizontal="left"/>
    </xf>
    <xf numFmtId="44" fontId="5" fillId="0" borderId="0" xfId="2" applyFont="1" applyBorder="1" applyAlignment="1"/>
    <xf numFmtId="44" fontId="5" fillId="0" borderId="0" xfId="2" applyFont="1" applyBorder="1" applyAlignment="1">
      <alignment horizontal="left" indent="1"/>
    </xf>
    <xf numFmtId="44" fontId="5" fillId="0" borderId="10" xfId="2" applyFont="1" applyFill="1" applyBorder="1" applyAlignment="1">
      <alignment horizontal="center"/>
    </xf>
    <xf numFmtId="44" fontId="5" fillId="3" borderId="10" xfId="2" applyFont="1" applyFill="1" applyBorder="1" applyAlignment="1">
      <alignment horizontal="center"/>
    </xf>
    <xf numFmtId="165" fontId="6" fillId="0" borderId="5" xfId="1" applyNumberFormat="1" applyFont="1" applyBorder="1"/>
    <xf numFmtId="165" fontId="0" fillId="0" borderId="5" xfId="1" applyNumberFormat="1" applyFont="1" applyBorder="1"/>
    <xf numFmtId="165" fontId="2" fillId="0" borderId="5" xfId="1" applyNumberFormat="1" applyFont="1" applyBorder="1"/>
    <xf numFmtId="10" fontId="0" fillId="0" borderId="5" xfId="3" applyNumberFormat="1" applyFont="1" applyBorder="1" applyAlignment="1">
      <alignment horizontal="center"/>
    </xf>
    <xf numFmtId="10" fontId="2" fillId="3" borderId="5" xfId="3" applyNumberFormat="1" applyFont="1" applyFill="1" applyBorder="1" applyAlignment="1">
      <alignment horizontal="center"/>
    </xf>
    <xf numFmtId="165" fontId="2" fillId="0" borderId="5" xfId="0" applyNumberFormat="1" applyFont="1" applyBorder="1"/>
    <xf numFmtId="44" fontId="6" fillId="0" borderId="5" xfId="2" applyFont="1" applyFill="1" applyBorder="1"/>
    <xf numFmtId="0" fontId="5" fillId="3" borderId="11" xfId="0" applyFont="1" applyFill="1" applyBorder="1" applyAlignment="1">
      <alignment horizontal="center"/>
    </xf>
    <xf numFmtId="10" fontId="0" fillId="3" borderId="12" xfId="3" applyNumberFormat="1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 applyAlignment="1">
      <alignment horizontal="center"/>
    </xf>
    <xf numFmtId="0" fontId="8" fillId="0" borderId="15" xfId="0" applyFont="1" applyBorder="1" applyAlignment="1"/>
    <xf numFmtId="1" fontId="8" fillId="0" borderId="16" xfId="0" applyNumberFormat="1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right"/>
    </xf>
    <xf numFmtId="167" fontId="2" fillId="0" borderId="7" xfId="2" applyNumberFormat="1" applyFont="1" applyFill="1" applyBorder="1" applyAlignment="1">
      <alignment horizontal="center" wrapText="1"/>
    </xf>
    <xf numFmtId="44" fontId="5" fillId="0" borderId="10" xfId="2" applyFont="1" applyFill="1" applyBorder="1" applyAlignment="1">
      <alignment horizontal="center" wrapText="1"/>
    </xf>
    <xf numFmtId="167" fontId="2" fillId="0" borderId="7" xfId="2" applyNumberFormat="1" applyFill="1" applyBorder="1" applyAlignment="1">
      <alignment horizontal="center" wrapText="1"/>
    </xf>
    <xf numFmtId="44" fontId="5" fillId="5" borderId="10" xfId="2" applyFont="1" applyFill="1" applyBorder="1" applyAlignment="1">
      <alignment horizontal="center"/>
    </xf>
    <xf numFmtId="167" fontId="0" fillId="5" borderId="7" xfId="2" applyNumberFormat="1" applyFont="1" applyFill="1" applyBorder="1" applyAlignment="1">
      <alignment horizontal="center" wrapText="1"/>
    </xf>
    <xf numFmtId="167" fontId="0" fillId="0" borderId="7" xfId="2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8" xfId="2" applyFont="1" applyFill="1" applyBorder="1"/>
    <xf numFmtId="44" fontId="5" fillId="6" borderId="10" xfId="2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right" vertical="top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 indent="1" shrinkToFit="1"/>
    </xf>
    <xf numFmtId="0" fontId="0" fillId="0" borderId="0" xfId="0" applyBorder="1" applyAlignment="1">
      <alignment horizontal="left" indent="1"/>
    </xf>
    <xf numFmtId="44" fontId="0" fillId="0" borderId="0" xfId="2" applyFont="1" applyBorder="1" applyAlignment="1">
      <alignment horizontal="left" indent="1"/>
    </xf>
    <xf numFmtId="0" fontId="0" fillId="0" borderId="17" xfId="0" applyBorder="1" applyAlignment="1">
      <alignment horizontal="left" indent="1"/>
    </xf>
    <xf numFmtId="44" fontId="0" fillId="4" borderId="0" xfId="2" applyFont="1" applyFill="1" applyBorder="1" applyAlignment="1">
      <alignment horizontal="left" indent="1" shrinkToFit="1"/>
    </xf>
    <xf numFmtId="0" fontId="0" fillId="0" borderId="0" xfId="0" applyBorder="1" applyAlignment="1">
      <alignment shrinkToFi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189939</xdr:colOff>
      <xdr:row>0</xdr:row>
      <xdr:rowOff>504825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38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%20Dashboard\RevShare\Reports\2009\200912\Gulf%20Power%20RevShare%20December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ulf Power Rev Share"/>
      <sheetName val="Contract Extract"/>
    </sheetNames>
    <sheetDataSet>
      <sheetData sheetId="0">
        <row r="29">
          <cell r="R29">
            <v>7505.65</v>
          </cell>
        </row>
        <row r="30">
          <cell r="R30">
            <v>0</v>
          </cell>
        </row>
        <row r="31">
          <cell r="R31">
            <v>7505.65</v>
          </cell>
        </row>
        <row r="32">
          <cell r="R32">
            <v>630.44999999999982</v>
          </cell>
        </row>
        <row r="33">
          <cell r="R33">
            <v>157.61249999999995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T39"/>
  <sheetViews>
    <sheetView tabSelected="1" zoomScale="85" zoomScaleSheetLayoutView="100" workbookViewId="0">
      <pane xSplit="3" ySplit="3" topLeftCell="I4" activePane="bottomRight" state="frozen"/>
      <selection activeCell="H23" sqref="H23"/>
      <selection pane="topRight" activeCell="H23" sqref="H23"/>
      <selection pane="bottomLeft" activeCell="H23" sqref="H23"/>
      <selection pane="bottomRight" activeCell="R22" sqref="R22"/>
    </sheetView>
  </sheetViews>
  <sheetFormatPr defaultRowHeight="12.75"/>
  <cols>
    <col min="1" max="1" width="3.7109375" style="33" customWidth="1"/>
    <col min="2" max="2" width="21" customWidth="1"/>
    <col min="3" max="3" width="35.7109375" customWidth="1"/>
    <col min="4" max="6" width="12.42578125" customWidth="1"/>
    <col min="7" max="7" width="11.42578125" customWidth="1"/>
    <col min="8" max="8" width="11.5703125" bestFit="1" customWidth="1"/>
    <col min="9" max="9" width="11" customWidth="1"/>
    <col min="10" max="11" width="11.5703125" customWidth="1"/>
    <col min="12" max="12" width="11" customWidth="1"/>
    <col min="13" max="13" width="11.5703125" bestFit="1" customWidth="1"/>
    <col min="14" max="14" width="14.28515625" customWidth="1"/>
    <col min="15" max="15" width="11.5703125" customWidth="1"/>
    <col min="16" max="16" width="11.140625" customWidth="1"/>
    <col min="17" max="17" width="13.5703125" customWidth="1"/>
    <col min="18" max="18" width="13.42578125" customWidth="1"/>
    <col min="19" max="19" width="11.5703125" customWidth="1"/>
    <col min="20" max="20" width="11.5703125" bestFit="1" customWidth="1"/>
  </cols>
  <sheetData>
    <row r="1" spans="1:20" ht="43.5" customHeight="1" thickBot="1">
      <c r="A1" s="89"/>
      <c r="B1" s="90"/>
      <c r="C1" s="90"/>
    </row>
    <row r="2" spans="1:20" ht="15.75">
      <c r="A2" s="3" t="s">
        <v>0</v>
      </c>
      <c r="B2" s="4"/>
      <c r="C2" s="4"/>
      <c r="D2" s="5" t="s">
        <v>1</v>
      </c>
      <c r="E2" s="5" t="s">
        <v>2</v>
      </c>
      <c r="F2" s="5" t="s">
        <v>3</v>
      </c>
      <c r="G2" s="6" t="s">
        <v>59</v>
      </c>
      <c r="H2" s="5" t="s">
        <v>31</v>
      </c>
      <c r="I2" s="5" t="s">
        <v>33</v>
      </c>
      <c r="J2" s="5" t="s">
        <v>35</v>
      </c>
      <c r="K2" s="6" t="s">
        <v>60</v>
      </c>
      <c r="L2" s="5" t="s">
        <v>43</v>
      </c>
      <c r="M2" s="5" t="s">
        <v>44</v>
      </c>
      <c r="N2" s="5" t="s">
        <v>45</v>
      </c>
      <c r="O2" s="6" t="s">
        <v>61</v>
      </c>
      <c r="P2" s="5" t="s">
        <v>50</v>
      </c>
      <c r="Q2" s="5" t="s">
        <v>51</v>
      </c>
      <c r="R2" s="5" t="s">
        <v>52</v>
      </c>
      <c r="S2" s="6" t="s">
        <v>62</v>
      </c>
      <c r="T2" s="6" t="s">
        <v>53</v>
      </c>
    </row>
    <row r="3" spans="1:20" ht="15.75">
      <c r="A3" s="7"/>
      <c r="B3" s="1"/>
      <c r="C3" s="1"/>
      <c r="D3" s="8" t="s">
        <v>4</v>
      </c>
      <c r="E3" s="8" t="s">
        <v>5</v>
      </c>
      <c r="F3" s="8" t="s">
        <v>6</v>
      </c>
      <c r="G3" s="9" t="s">
        <v>7</v>
      </c>
      <c r="H3" s="8" t="s">
        <v>32</v>
      </c>
      <c r="I3" s="8" t="s">
        <v>34</v>
      </c>
      <c r="J3" s="8" t="s">
        <v>36</v>
      </c>
      <c r="K3" s="9" t="s">
        <v>37</v>
      </c>
      <c r="L3" s="8" t="s">
        <v>46</v>
      </c>
      <c r="M3" s="8" t="s">
        <v>47</v>
      </c>
      <c r="N3" s="8" t="s">
        <v>48</v>
      </c>
      <c r="O3" s="9" t="s">
        <v>42</v>
      </c>
      <c r="P3" s="8" t="s">
        <v>54</v>
      </c>
      <c r="Q3" s="8" t="s">
        <v>55</v>
      </c>
      <c r="R3" s="8" t="s">
        <v>56</v>
      </c>
      <c r="S3" s="9" t="s">
        <v>57</v>
      </c>
      <c r="T3" s="9" t="s">
        <v>58</v>
      </c>
    </row>
    <row r="4" spans="1:20">
      <c r="A4" s="10"/>
      <c r="B4" s="90" t="s">
        <v>8</v>
      </c>
      <c r="C4" s="90"/>
      <c r="D4" s="11">
        <v>3906</v>
      </c>
      <c r="E4" s="11">
        <v>4648</v>
      </c>
      <c r="F4" s="61">
        <v>4585</v>
      </c>
      <c r="G4" s="14">
        <f>SUM(D4:F4)</f>
        <v>13139</v>
      </c>
      <c r="H4" s="61">
        <v>4296</v>
      </c>
      <c r="I4" s="61">
        <v>4129</v>
      </c>
      <c r="J4" s="61">
        <v>4766</v>
      </c>
      <c r="K4" s="14">
        <f>SUM(H4:J4)</f>
        <v>13191</v>
      </c>
      <c r="L4" s="61">
        <v>4655</v>
      </c>
      <c r="M4" s="61">
        <v>4478</v>
      </c>
      <c r="N4" s="61">
        <v>4172</v>
      </c>
      <c r="O4" s="14">
        <f>SUM(L4:N4)</f>
        <v>13305</v>
      </c>
      <c r="P4" s="61">
        <v>4116</v>
      </c>
      <c r="Q4" s="61">
        <v>3930</v>
      </c>
      <c r="R4" s="61">
        <v>3341</v>
      </c>
      <c r="S4" s="14">
        <f>SUM(P4:R4)</f>
        <v>11387</v>
      </c>
      <c r="T4" s="15">
        <f>SUM(S4,O4,K4,G4)</f>
        <v>51022</v>
      </c>
    </row>
    <row r="5" spans="1:20">
      <c r="A5" s="10"/>
      <c r="B5" s="91"/>
      <c r="C5" s="91"/>
      <c r="D5" s="13"/>
      <c r="E5" s="13"/>
      <c r="F5" s="62"/>
      <c r="G5" s="14"/>
      <c r="H5" s="62"/>
      <c r="I5" s="62"/>
      <c r="J5" s="62"/>
      <c r="K5" s="14"/>
      <c r="L5" s="62"/>
      <c r="M5" s="62"/>
      <c r="N5" s="62"/>
      <c r="O5" s="14"/>
      <c r="P5" s="62"/>
      <c r="Q5" s="62"/>
      <c r="R5" s="62"/>
      <c r="S5" s="14"/>
      <c r="T5" s="14"/>
    </row>
    <row r="6" spans="1:20">
      <c r="A6" s="10"/>
      <c r="B6" s="90" t="s">
        <v>9</v>
      </c>
      <c r="C6" s="90"/>
      <c r="D6" s="13">
        <v>154</v>
      </c>
      <c r="E6" s="13">
        <v>192</v>
      </c>
      <c r="F6" s="63">
        <v>221</v>
      </c>
      <c r="G6" s="14">
        <f>SUM(D6:F6)</f>
        <v>567</v>
      </c>
      <c r="H6" s="63">
        <v>167</v>
      </c>
      <c r="I6" s="63">
        <v>180</v>
      </c>
      <c r="J6" s="63">
        <v>191</v>
      </c>
      <c r="K6" s="14">
        <f>SUM(H6:J6)</f>
        <v>538</v>
      </c>
      <c r="L6" s="63">
        <v>198</v>
      </c>
      <c r="M6" s="63">
        <v>207</v>
      </c>
      <c r="N6" s="63">
        <v>166</v>
      </c>
      <c r="O6" s="14">
        <f>SUM(L6:N6)</f>
        <v>571</v>
      </c>
      <c r="P6" s="63">
        <v>142</v>
      </c>
      <c r="Q6" s="63">
        <v>109</v>
      </c>
      <c r="R6" s="63">
        <v>88</v>
      </c>
      <c r="S6" s="14">
        <f>SUM(P6:R6)</f>
        <v>339</v>
      </c>
      <c r="T6" s="15">
        <f>SUM(S6,O6,K6,G6)</f>
        <v>2015</v>
      </c>
    </row>
    <row r="7" spans="1:20">
      <c r="A7" s="10"/>
      <c r="B7" s="91"/>
      <c r="C7" s="91"/>
      <c r="D7" s="17"/>
      <c r="E7" s="17"/>
      <c r="F7" s="18"/>
      <c r="G7" s="20"/>
      <c r="H7" s="18"/>
      <c r="I7" s="18"/>
      <c r="J7" s="18"/>
      <c r="K7" s="20"/>
      <c r="L7" s="18"/>
      <c r="M7" s="18"/>
      <c r="N7" s="18"/>
      <c r="O7" s="20"/>
      <c r="P7" s="18"/>
      <c r="Q7" s="18"/>
      <c r="R7" s="18"/>
      <c r="S7" s="20"/>
      <c r="T7" s="20"/>
    </row>
    <row r="8" spans="1:20">
      <c r="A8" s="10"/>
      <c r="B8" s="90" t="s">
        <v>10</v>
      </c>
      <c r="C8" s="90"/>
      <c r="D8" s="64">
        <f>IFERROR(D6/D4,0)</f>
        <v>3.9426523297491037E-2</v>
      </c>
      <c r="E8" s="64">
        <f t="shared" ref="E8:T8" si="0">IFERROR(E6/E4,0)</f>
        <v>4.1308089500860588E-2</v>
      </c>
      <c r="F8" s="64">
        <f t="shared" si="0"/>
        <v>4.8200654307524536E-2</v>
      </c>
      <c r="G8" s="65">
        <f t="shared" si="0"/>
        <v>4.3153969099627064E-2</v>
      </c>
      <c r="H8" s="64">
        <f t="shared" si="0"/>
        <v>3.8873370577281192E-2</v>
      </c>
      <c r="I8" s="64">
        <f t="shared" si="0"/>
        <v>4.359409057883265E-2</v>
      </c>
      <c r="J8" s="64">
        <f t="shared" si="0"/>
        <v>4.0075535039865717E-2</v>
      </c>
      <c r="K8" s="65">
        <f t="shared" si="0"/>
        <v>4.0785383973921611E-2</v>
      </c>
      <c r="L8" s="64">
        <f t="shared" si="0"/>
        <v>4.2534908700322234E-2</v>
      </c>
      <c r="M8" s="64">
        <f t="shared" si="0"/>
        <v>4.6225993747208573E-2</v>
      </c>
      <c r="N8" s="64">
        <f t="shared" si="0"/>
        <v>3.9789069990412269E-2</v>
      </c>
      <c r="O8" s="65">
        <f t="shared" si="0"/>
        <v>4.2916196918451707E-2</v>
      </c>
      <c r="P8" s="64">
        <f t="shared" si="0"/>
        <v>3.4499514091350825E-2</v>
      </c>
      <c r="Q8" s="64">
        <f t="shared" si="0"/>
        <v>2.7735368956743004E-2</v>
      </c>
      <c r="R8" s="64">
        <f t="shared" si="0"/>
        <v>2.6339419335528285E-2</v>
      </c>
      <c r="S8" s="65">
        <f t="shared" si="0"/>
        <v>2.9770791253183455E-2</v>
      </c>
      <c r="T8" s="65">
        <f t="shared" si="0"/>
        <v>3.9492767825643843E-2</v>
      </c>
    </row>
    <row r="9" spans="1:20">
      <c r="A9" s="10"/>
      <c r="B9" s="2"/>
      <c r="C9" s="2"/>
      <c r="D9" s="22"/>
      <c r="E9" s="22"/>
      <c r="F9" s="22"/>
      <c r="G9" s="23"/>
      <c r="H9" s="22"/>
      <c r="I9" s="22"/>
      <c r="J9" s="22"/>
      <c r="K9" s="23"/>
      <c r="L9" s="22"/>
      <c r="M9" s="22"/>
      <c r="N9" s="22"/>
      <c r="O9" s="23"/>
      <c r="P9" s="22"/>
      <c r="Q9" s="22"/>
      <c r="R9" s="22"/>
      <c r="S9" s="23"/>
      <c r="T9" s="23"/>
    </row>
    <row r="10" spans="1:20">
      <c r="A10" s="10"/>
      <c r="B10" s="2" t="s">
        <v>11</v>
      </c>
      <c r="C10" s="2"/>
      <c r="D10" s="13"/>
      <c r="E10" s="13"/>
      <c r="F10" s="12"/>
      <c r="G10" s="15"/>
      <c r="H10" s="12"/>
      <c r="I10" s="12"/>
      <c r="J10" s="12"/>
      <c r="K10" s="15"/>
      <c r="L10" s="12"/>
      <c r="M10" s="12"/>
      <c r="N10" s="12"/>
      <c r="O10" s="15"/>
      <c r="P10" s="12"/>
      <c r="Q10" s="12"/>
      <c r="R10" s="12"/>
      <c r="S10" s="15"/>
      <c r="T10" s="15"/>
    </row>
    <row r="11" spans="1:20" s="46" customFormat="1">
      <c r="A11" s="43"/>
      <c r="B11" s="44" t="s">
        <v>12</v>
      </c>
      <c r="C11" s="45"/>
      <c r="D11" s="13">
        <v>0</v>
      </c>
      <c r="E11" s="13">
        <v>0</v>
      </c>
      <c r="F11" s="12">
        <v>0</v>
      </c>
      <c r="G11" s="15">
        <f>SUM(D11:F11)</f>
        <v>0</v>
      </c>
      <c r="H11" s="12">
        <v>0</v>
      </c>
      <c r="I11" s="12">
        <v>0</v>
      </c>
      <c r="J11" s="12">
        <v>0</v>
      </c>
      <c r="K11" s="15">
        <f>SUM(H11:J11)</f>
        <v>0</v>
      </c>
      <c r="L11" s="12">
        <v>0</v>
      </c>
      <c r="M11" s="12">
        <v>0</v>
      </c>
      <c r="N11" s="12"/>
      <c r="O11" s="15">
        <f>SUM(L11:N11)</f>
        <v>0</v>
      </c>
      <c r="P11" s="12">
        <v>0</v>
      </c>
      <c r="Q11" s="12"/>
      <c r="R11" s="12"/>
      <c r="S11" s="15">
        <f>SUM(P11:R11)</f>
        <v>0</v>
      </c>
      <c r="T11" s="15">
        <f>SUM(S11,O11,K11,G11)</f>
        <v>0</v>
      </c>
    </row>
    <row r="12" spans="1:20" s="51" customFormat="1">
      <c r="A12" s="47"/>
      <c r="B12" s="48" t="s">
        <v>13</v>
      </c>
      <c r="C12" s="49"/>
      <c r="D12" s="29">
        <v>0</v>
      </c>
      <c r="E12" s="29">
        <v>0</v>
      </c>
      <c r="F12" s="50">
        <v>0</v>
      </c>
      <c r="G12" s="30">
        <f>SUM(D12:F12)</f>
        <v>0</v>
      </c>
      <c r="H12" s="50">
        <v>0</v>
      </c>
      <c r="I12" s="50">
        <v>0</v>
      </c>
      <c r="J12" s="50">
        <v>0</v>
      </c>
      <c r="K12" s="30">
        <f>SUM(H12:J12)</f>
        <v>0</v>
      </c>
      <c r="L12" s="50">
        <v>0</v>
      </c>
      <c r="M12" s="50">
        <v>0</v>
      </c>
      <c r="N12" s="50">
        <v>80.75</v>
      </c>
      <c r="O12" s="30">
        <f>SUM(L12:N12)</f>
        <v>80.75</v>
      </c>
      <c r="P12" s="50">
        <v>294.25</v>
      </c>
      <c r="Q12" s="50">
        <v>15</v>
      </c>
      <c r="R12" s="50">
        <v>0</v>
      </c>
      <c r="S12" s="30">
        <f>SUM(P12:R12)</f>
        <v>309.25</v>
      </c>
      <c r="T12" s="30">
        <f>SUM(S12,O12,K12,G12)</f>
        <v>390</v>
      </c>
    </row>
    <row r="13" spans="1:20" s="51" customFormat="1">
      <c r="A13" s="47"/>
      <c r="B13" s="95" t="s">
        <v>14</v>
      </c>
      <c r="C13" s="95"/>
      <c r="D13" s="52">
        <f t="shared" ref="D13:K13" si="1">D12*$B$34</f>
        <v>0</v>
      </c>
      <c r="E13" s="52">
        <f t="shared" si="1"/>
        <v>0</v>
      </c>
      <c r="F13" s="52">
        <f t="shared" si="1"/>
        <v>0</v>
      </c>
      <c r="G13" s="30">
        <f t="shared" si="1"/>
        <v>0</v>
      </c>
      <c r="H13" s="52">
        <f t="shared" si="1"/>
        <v>0</v>
      </c>
      <c r="I13" s="52">
        <f t="shared" si="1"/>
        <v>0</v>
      </c>
      <c r="J13" s="52">
        <f t="shared" si="1"/>
        <v>0</v>
      </c>
      <c r="K13" s="30">
        <f t="shared" si="1"/>
        <v>0</v>
      </c>
      <c r="L13" s="52">
        <f t="shared" ref="L13:R13" si="2">L12*$B$34</f>
        <v>0</v>
      </c>
      <c r="M13" s="52">
        <f t="shared" si="2"/>
        <v>0</v>
      </c>
      <c r="N13" s="52">
        <f t="shared" si="2"/>
        <v>20.1875</v>
      </c>
      <c r="O13" s="30">
        <f t="shared" si="2"/>
        <v>20.1875</v>
      </c>
      <c r="P13" s="52">
        <f t="shared" si="2"/>
        <v>73.5625</v>
      </c>
      <c r="Q13" s="52">
        <f t="shared" si="2"/>
        <v>3.75</v>
      </c>
      <c r="R13" s="52">
        <f t="shared" si="2"/>
        <v>0</v>
      </c>
      <c r="S13" s="30">
        <f>S12*$B$34</f>
        <v>77.3125</v>
      </c>
      <c r="T13" s="30">
        <f>SUM(S13,O13,K13,G13)</f>
        <v>97.5</v>
      </c>
    </row>
    <row r="14" spans="1:20">
      <c r="A14" s="10"/>
      <c r="B14" s="2"/>
      <c r="C14" s="2"/>
      <c r="D14" s="22"/>
      <c r="E14" s="22"/>
      <c r="F14" s="22"/>
      <c r="G14" s="23"/>
      <c r="H14" s="22"/>
      <c r="I14" s="22"/>
      <c r="J14" s="22"/>
      <c r="K14" s="23"/>
      <c r="L14" s="22"/>
      <c r="M14" s="22"/>
      <c r="N14" s="22"/>
      <c r="O14" s="23"/>
      <c r="P14" s="22"/>
      <c r="Q14" s="22"/>
      <c r="R14" s="22"/>
      <c r="S14" s="23"/>
      <c r="T14" s="23"/>
    </row>
    <row r="15" spans="1:20">
      <c r="A15" s="10"/>
      <c r="B15" s="16"/>
      <c r="C15" s="16"/>
      <c r="D15" s="19"/>
      <c r="E15" s="19"/>
      <c r="F15" s="19"/>
      <c r="G15" s="21"/>
      <c r="H15" s="19"/>
      <c r="I15" s="19"/>
      <c r="J15" s="19"/>
      <c r="K15" s="21"/>
      <c r="L15" s="19"/>
      <c r="M15" s="19"/>
      <c r="N15" s="19"/>
      <c r="O15" s="21"/>
      <c r="P15" s="19"/>
      <c r="Q15" s="19"/>
      <c r="R15" s="19"/>
      <c r="S15" s="21"/>
      <c r="T15" s="21"/>
    </row>
    <row r="16" spans="1:20">
      <c r="A16" s="10"/>
      <c r="B16" s="96" t="s">
        <v>15</v>
      </c>
      <c r="C16" s="96"/>
      <c r="D16" s="27"/>
      <c r="E16" s="27"/>
      <c r="F16" s="28"/>
      <c r="G16" s="15"/>
      <c r="H16" s="28"/>
      <c r="I16" s="28"/>
      <c r="J16" s="28"/>
      <c r="K16" s="15"/>
      <c r="L16" s="28"/>
      <c r="M16" s="28"/>
      <c r="N16" s="28"/>
      <c r="O16" s="15"/>
      <c r="P16" s="28"/>
      <c r="Q16" s="28"/>
      <c r="R16" s="28"/>
      <c r="S16" s="15"/>
      <c r="T16" s="15"/>
    </row>
    <row r="17" spans="1:20">
      <c r="A17" s="10"/>
      <c r="B17" s="92" t="s">
        <v>16</v>
      </c>
      <c r="C17" s="92"/>
      <c r="D17" s="13">
        <v>81</v>
      </c>
      <c r="E17" s="13">
        <v>110</v>
      </c>
      <c r="F17" s="66">
        <v>130</v>
      </c>
      <c r="G17" s="15">
        <f>SUM(D17:F17)</f>
        <v>321</v>
      </c>
      <c r="H17" s="66">
        <v>93</v>
      </c>
      <c r="I17" s="66">
        <v>109</v>
      </c>
      <c r="J17" s="66">
        <v>105</v>
      </c>
      <c r="K17" s="15">
        <f>SUM(H17:J17)</f>
        <v>307</v>
      </c>
      <c r="L17" s="66">
        <v>123</v>
      </c>
      <c r="M17" s="66">
        <v>117</v>
      </c>
      <c r="N17" s="66">
        <v>92</v>
      </c>
      <c r="O17" s="15">
        <f>SUM(L17:N17)</f>
        <v>332</v>
      </c>
      <c r="P17" s="66">
        <v>72</v>
      </c>
      <c r="Q17" s="66">
        <v>62</v>
      </c>
      <c r="R17" s="66">
        <v>55</v>
      </c>
      <c r="S17" s="15">
        <f>SUM(P17:R17)</f>
        <v>189</v>
      </c>
      <c r="T17" s="15">
        <f>SUM(S17,O17,K17,G17)</f>
        <v>1149</v>
      </c>
    </row>
    <row r="18" spans="1:20">
      <c r="A18" s="10"/>
      <c r="B18" s="24" t="s">
        <v>17</v>
      </c>
      <c r="D18" s="13">
        <v>55</v>
      </c>
      <c r="E18" s="13">
        <v>79</v>
      </c>
      <c r="F18" s="13">
        <v>84</v>
      </c>
      <c r="G18" s="15">
        <f>SUM(D18:F18)</f>
        <v>218</v>
      </c>
      <c r="H18" s="13">
        <v>65</v>
      </c>
      <c r="I18" s="13">
        <v>79</v>
      </c>
      <c r="J18" s="13">
        <v>66</v>
      </c>
      <c r="K18" s="15">
        <f>SUM(H18:J18)</f>
        <v>210</v>
      </c>
      <c r="L18" s="13">
        <v>85</v>
      </c>
      <c r="M18" s="13">
        <v>85</v>
      </c>
      <c r="N18" s="13">
        <v>63</v>
      </c>
      <c r="O18" s="15">
        <f>SUM(L18:N18)</f>
        <v>233</v>
      </c>
      <c r="P18" s="13">
        <v>49</v>
      </c>
      <c r="Q18" s="13">
        <v>35</v>
      </c>
      <c r="R18" s="13">
        <v>45</v>
      </c>
      <c r="S18" s="15">
        <f>SUM(P18:R18)</f>
        <v>129</v>
      </c>
      <c r="T18" s="15">
        <f>SUM(S18,O18,K18,G18)</f>
        <v>790</v>
      </c>
    </row>
    <row r="19" spans="1:20" s="51" customFormat="1">
      <c r="A19" s="47"/>
      <c r="B19" s="93" t="s">
        <v>13</v>
      </c>
      <c r="C19" s="93"/>
      <c r="D19" s="67">
        <f t="shared" ref="D19:R19" si="3">D22-D12</f>
        <v>5515.87</v>
      </c>
      <c r="E19" s="67">
        <f t="shared" si="3"/>
        <v>7811.98</v>
      </c>
      <c r="F19" s="67">
        <f t="shared" si="3"/>
        <v>9613.2199999999993</v>
      </c>
      <c r="G19" s="30">
        <f t="shared" si="3"/>
        <v>22941.07</v>
      </c>
      <c r="H19" s="67">
        <f t="shared" si="3"/>
        <v>5692.02</v>
      </c>
      <c r="I19" s="67">
        <f t="shared" si="3"/>
        <v>8503.7800000000007</v>
      </c>
      <c r="J19" s="67">
        <f t="shared" si="3"/>
        <v>5934.45</v>
      </c>
      <c r="K19" s="30">
        <f t="shared" si="3"/>
        <v>20130.25</v>
      </c>
      <c r="L19" s="67">
        <f t="shared" si="3"/>
        <v>9607.1299999999992</v>
      </c>
      <c r="M19" s="67">
        <f t="shared" si="3"/>
        <v>10876.8</v>
      </c>
      <c r="N19" s="67">
        <f t="shared" si="3"/>
        <v>6910.22</v>
      </c>
      <c r="O19" s="30">
        <f t="shared" si="3"/>
        <v>27394.15</v>
      </c>
      <c r="P19" s="67">
        <f t="shared" si="3"/>
        <v>5205.46</v>
      </c>
      <c r="Q19" s="67">
        <f t="shared" si="3"/>
        <v>4754.32</v>
      </c>
      <c r="R19" s="67">
        <f t="shared" si="3"/>
        <v>8133.26</v>
      </c>
      <c r="S19" s="30">
        <f>S22-S12</f>
        <v>18093.04</v>
      </c>
      <c r="T19" s="30">
        <f>SUM(S19,O19,K19,G19)</f>
        <v>88558.510000000009</v>
      </c>
    </row>
    <row r="20" spans="1:20" s="51" customFormat="1">
      <c r="A20" s="47"/>
      <c r="B20" s="95" t="s">
        <v>14</v>
      </c>
      <c r="C20" s="95"/>
      <c r="D20" s="52">
        <f t="shared" ref="D20:G20" si="4">D19*$B$34</f>
        <v>1378.9675</v>
      </c>
      <c r="E20" s="52">
        <f t="shared" si="4"/>
        <v>1952.9949999999999</v>
      </c>
      <c r="F20" s="52">
        <f t="shared" si="4"/>
        <v>2403.3049999999998</v>
      </c>
      <c r="G20" s="30">
        <f t="shared" si="4"/>
        <v>5735.2674999999999</v>
      </c>
      <c r="H20" s="52">
        <f>H19*$B$34</f>
        <v>1423.0050000000001</v>
      </c>
      <c r="I20" s="52">
        <f>I19*$B$34</f>
        <v>2125.9450000000002</v>
      </c>
      <c r="J20" s="52">
        <f>J19*$B$34</f>
        <v>1483.6125</v>
      </c>
      <c r="K20" s="30">
        <f>K19*$B$34</f>
        <v>5032.5625</v>
      </c>
      <c r="L20" s="52">
        <f>L19*$B$34</f>
        <v>2401.7824999999998</v>
      </c>
      <c r="M20" s="52">
        <f t="shared" ref="M20:R20" si="5">M19*$B$34</f>
        <v>2719.2</v>
      </c>
      <c r="N20" s="52">
        <f t="shared" si="5"/>
        <v>1727.5550000000001</v>
      </c>
      <c r="O20" s="30">
        <f t="shared" si="5"/>
        <v>6848.5375000000004</v>
      </c>
      <c r="P20" s="52">
        <f t="shared" si="5"/>
        <v>1301.365</v>
      </c>
      <c r="Q20" s="52">
        <f t="shared" si="5"/>
        <v>1188.58</v>
      </c>
      <c r="R20" s="52">
        <f t="shared" si="5"/>
        <v>2033.3150000000001</v>
      </c>
      <c r="S20" s="30">
        <f>S19*$B$34</f>
        <v>4523.26</v>
      </c>
      <c r="T20" s="30">
        <f>SUM(S20,O20,K20,G20)</f>
        <v>22139.627500000002</v>
      </c>
    </row>
    <row r="21" spans="1:20">
      <c r="A21" s="10"/>
      <c r="B21" s="90"/>
      <c r="C21" s="90"/>
      <c r="D21" s="13"/>
      <c r="E21" s="13"/>
      <c r="F21" s="12"/>
      <c r="G21" s="15"/>
      <c r="H21" s="12"/>
      <c r="I21" s="12"/>
      <c r="J21" s="12"/>
      <c r="K21" s="15"/>
      <c r="L21" s="12"/>
      <c r="M21" s="12"/>
      <c r="N21" s="12"/>
      <c r="O21" s="15"/>
      <c r="P21" s="12"/>
      <c r="Q21" s="12"/>
      <c r="R21" s="12"/>
      <c r="S21" s="15"/>
      <c r="T21" s="15"/>
    </row>
    <row r="22" spans="1:20" s="55" customFormat="1" ht="23.25" customHeight="1">
      <c r="A22" s="47"/>
      <c r="B22" s="53" t="s">
        <v>18</v>
      </c>
      <c r="C22" s="54"/>
      <c r="D22" s="29">
        <v>5515.87</v>
      </c>
      <c r="E22" s="29">
        <v>7811.98</v>
      </c>
      <c r="F22" s="29">
        <v>9613.2199999999993</v>
      </c>
      <c r="G22" s="30">
        <f>SUM(D22:F22)</f>
        <v>22941.07</v>
      </c>
      <c r="H22" s="29">
        <v>5692.02</v>
      </c>
      <c r="I22" s="29">
        <v>8503.7800000000007</v>
      </c>
      <c r="J22" s="29">
        <v>5934.45</v>
      </c>
      <c r="K22" s="30">
        <f>SUM(H22:J22)</f>
        <v>20130.25</v>
      </c>
      <c r="L22" s="29">
        <v>9607.1299999999992</v>
      </c>
      <c r="M22" s="29">
        <v>10876.8</v>
      </c>
      <c r="N22" s="29">
        <v>6990.97</v>
      </c>
      <c r="O22" s="30">
        <f>SUM(L22:N22)</f>
        <v>27474.9</v>
      </c>
      <c r="P22" s="29">
        <v>5499.71</v>
      </c>
      <c r="Q22" s="29">
        <v>4769.32</v>
      </c>
      <c r="R22" s="29">
        <v>8133.26</v>
      </c>
      <c r="S22" s="30">
        <f>SUM(P22:R22)</f>
        <v>18402.29</v>
      </c>
      <c r="T22" s="30">
        <f>SUM(S22,O22,K22,G22)</f>
        <v>88948.510000000009</v>
      </c>
    </row>
    <row r="23" spans="1:20" s="51" customFormat="1" ht="23.25" customHeight="1">
      <c r="A23" s="47"/>
      <c r="B23" s="56" t="s">
        <v>19</v>
      </c>
      <c r="C23" s="48"/>
      <c r="D23" s="29">
        <f>IFERROR(D22/D18,0)</f>
        <v>100.28854545454546</v>
      </c>
      <c r="E23" s="29">
        <f t="shared" ref="E23:T23" si="6">IFERROR(E22/E18,0)</f>
        <v>98.885822784810117</v>
      </c>
      <c r="F23" s="29">
        <f t="shared" si="6"/>
        <v>114.44309523809522</v>
      </c>
      <c r="G23" s="30">
        <f t="shared" si="6"/>
        <v>105.23426605504586</v>
      </c>
      <c r="H23" s="29">
        <f t="shared" si="6"/>
        <v>87.569538461538471</v>
      </c>
      <c r="I23" s="29">
        <f t="shared" si="6"/>
        <v>107.64278481012659</v>
      </c>
      <c r="J23" s="29">
        <f t="shared" si="6"/>
        <v>89.915909090909082</v>
      </c>
      <c r="K23" s="30">
        <f t="shared" si="6"/>
        <v>95.858333333333334</v>
      </c>
      <c r="L23" s="29">
        <f t="shared" si="6"/>
        <v>113.02505882352941</v>
      </c>
      <c r="M23" s="29">
        <f t="shared" si="6"/>
        <v>127.96235294117646</v>
      </c>
      <c r="N23" s="29">
        <f t="shared" si="6"/>
        <v>110.96777777777778</v>
      </c>
      <c r="O23" s="30">
        <f t="shared" si="6"/>
        <v>117.91802575107297</v>
      </c>
      <c r="P23" s="29">
        <f t="shared" si="6"/>
        <v>112.23897959183674</v>
      </c>
      <c r="Q23" s="29">
        <f t="shared" si="6"/>
        <v>136.26628571428571</v>
      </c>
      <c r="R23" s="29">
        <f t="shared" si="6"/>
        <v>180.73911111111113</v>
      </c>
      <c r="S23" s="30">
        <f t="shared" si="6"/>
        <v>142.65341085271319</v>
      </c>
      <c r="T23" s="30">
        <f t="shared" si="6"/>
        <v>112.5930506329114</v>
      </c>
    </row>
    <row r="24" spans="1:20" s="51" customFormat="1" ht="23.25" customHeight="1">
      <c r="A24" s="47"/>
      <c r="B24" s="57" t="s">
        <v>20</v>
      </c>
      <c r="C24" s="58"/>
      <c r="D24" s="59">
        <f t="shared" ref="D24:I24" si="7">D22*$B$34</f>
        <v>1378.9675</v>
      </c>
      <c r="E24" s="59">
        <f t="shared" si="7"/>
        <v>1952.9949999999999</v>
      </c>
      <c r="F24" s="78">
        <f t="shared" si="7"/>
        <v>2403.3049999999998</v>
      </c>
      <c r="G24" s="60">
        <f>SUM(D24:F24)</f>
        <v>5735.2674999999999</v>
      </c>
      <c r="H24" s="59">
        <f t="shared" si="7"/>
        <v>1423.0050000000001</v>
      </c>
      <c r="I24" s="59">
        <f t="shared" si="7"/>
        <v>2125.9450000000002</v>
      </c>
      <c r="J24" s="59">
        <f>J22*$B$34+J31</f>
        <v>1641.2249999999999</v>
      </c>
      <c r="K24" s="60">
        <f>SUM(H24:J24)</f>
        <v>5190.1750000000002</v>
      </c>
      <c r="L24" s="59">
        <f t="shared" ref="L24:O24" si="8">L22*$B$34</f>
        <v>2401.7824999999998</v>
      </c>
      <c r="M24" s="59">
        <f t="shared" si="8"/>
        <v>2719.2</v>
      </c>
      <c r="N24" s="59">
        <f>N22*$B$34</f>
        <v>1747.7425000000001</v>
      </c>
      <c r="O24" s="60">
        <f t="shared" si="8"/>
        <v>6868.7250000000004</v>
      </c>
      <c r="P24" s="85">
        <f>P22*$B$34</f>
        <v>1374.9275</v>
      </c>
      <c r="Q24" s="59">
        <f>Q22*$B$34</f>
        <v>1192.33</v>
      </c>
      <c r="R24" s="80">
        <f>R22*$B$34</f>
        <v>2033.3150000000001</v>
      </c>
      <c r="S24" s="60">
        <f>S22*$B$34</f>
        <v>4600.5725000000002</v>
      </c>
      <c r="T24" s="60">
        <f>SUM(S24,O24,K24,G24)</f>
        <v>22394.739999999998</v>
      </c>
    </row>
    <row r="25" spans="1:20" ht="39" thickBot="1">
      <c r="A25" s="31"/>
      <c r="B25" s="94"/>
      <c r="C25" s="94"/>
      <c r="D25" s="77"/>
      <c r="E25" s="77"/>
      <c r="F25" s="79"/>
      <c r="G25" s="32"/>
      <c r="H25" s="82"/>
      <c r="I25" s="82"/>
      <c r="J25" s="82"/>
      <c r="K25" s="32"/>
      <c r="L25" s="82"/>
      <c r="M25" s="82"/>
      <c r="N25" s="82"/>
      <c r="O25" s="32"/>
      <c r="P25" s="86"/>
      <c r="Q25" s="82"/>
      <c r="R25" s="81" t="s">
        <v>63</v>
      </c>
      <c r="S25" s="32"/>
      <c r="T25" s="32"/>
    </row>
    <row r="26" spans="1:20">
      <c r="B26" s="34"/>
      <c r="C26" s="34"/>
      <c r="G26" s="35"/>
      <c r="K26" s="35"/>
      <c r="O26" s="35"/>
      <c r="S26" s="35"/>
      <c r="T26" s="35"/>
    </row>
    <row r="27" spans="1:20">
      <c r="A27" s="87" t="s">
        <v>64</v>
      </c>
      <c r="B27" s="87"/>
      <c r="C27" s="83" t="s">
        <v>65</v>
      </c>
      <c r="D27" s="88"/>
      <c r="E27" s="88"/>
      <c r="F27" s="88"/>
      <c r="G27" s="88"/>
      <c r="H27" s="88"/>
      <c r="I27" s="88"/>
      <c r="J27" s="51">
        <f>'[1]Gulf Power Rev Share'!$R$29</f>
        <v>7505.65</v>
      </c>
      <c r="K27" s="35"/>
      <c r="O27" s="35"/>
      <c r="R27" s="51"/>
      <c r="S27" s="35"/>
      <c r="T27" s="35"/>
    </row>
    <row r="28" spans="1:20">
      <c r="A28" s="87"/>
      <c r="B28" s="87"/>
      <c r="C28" s="83" t="s">
        <v>66</v>
      </c>
      <c r="D28" s="88"/>
      <c r="E28" s="88"/>
      <c r="F28" s="88"/>
      <c r="G28" s="88"/>
      <c r="H28" s="88"/>
      <c r="I28" s="88"/>
      <c r="J28" s="51">
        <f>'[1]Gulf Power Rev Share'!$R$30</f>
        <v>0</v>
      </c>
      <c r="K28" s="35"/>
      <c r="O28" s="35"/>
      <c r="R28" s="51"/>
      <c r="S28" s="35"/>
      <c r="T28" s="35"/>
    </row>
    <row r="29" spans="1:20">
      <c r="A29" s="87"/>
      <c r="B29" s="87"/>
      <c r="C29" s="83" t="s">
        <v>67</v>
      </c>
      <c r="D29" s="88"/>
      <c r="E29" s="88"/>
      <c r="F29" s="88"/>
      <c r="G29" s="88"/>
      <c r="H29" s="88"/>
      <c r="I29" s="88"/>
      <c r="J29" s="51">
        <f>'[1]Gulf Power Rev Share'!$R$31</f>
        <v>7505.65</v>
      </c>
      <c r="K29" s="35"/>
      <c r="O29" s="35"/>
      <c r="R29" s="51"/>
      <c r="S29" s="35"/>
      <c r="T29" s="35"/>
    </row>
    <row r="30" spans="1:20" ht="13.5" thickBot="1">
      <c r="A30" s="87"/>
      <c r="B30" s="87"/>
      <c r="C30" s="83" t="s">
        <v>68</v>
      </c>
      <c r="D30" s="88"/>
      <c r="E30" s="88"/>
      <c r="F30" s="88"/>
      <c r="G30" s="88"/>
      <c r="H30" s="88"/>
      <c r="I30" s="88"/>
      <c r="J30" s="51">
        <f>'[1]Gulf Power Rev Share'!$R$32</f>
        <v>630.44999999999982</v>
      </c>
    </row>
    <row r="31" spans="1:20" ht="13.5" thickBot="1">
      <c r="A31" s="87"/>
      <c r="B31" s="87"/>
      <c r="C31" s="83" t="s">
        <v>69</v>
      </c>
      <c r="D31" s="88"/>
      <c r="E31" s="88"/>
      <c r="F31" s="88"/>
      <c r="G31" s="88"/>
      <c r="H31" s="88"/>
      <c r="I31" s="88"/>
      <c r="J31" s="84">
        <f>'[1]Gulf Power Rev Share'!$R$33</f>
        <v>157.61249999999995</v>
      </c>
    </row>
    <row r="32" spans="1:20" ht="13.5" thickBot="1">
      <c r="B32" s="34"/>
      <c r="C32" s="34"/>
      <c r="G32" s="35"/>
      <c r="K32" s="35"/>
      <c r="O32" s="35"/>
      <c r="S32" s="35"/>
      <c r="T32" s="35"/>
    </row>
    <row r="33" spans="2:20">
      <c r="B33" s="68" t="s">
        <v>28</v>
      </c>
      <c r="G33" s="26"/>
      <c r="K33" s="26"/>
      <c r="O33" s="26"/>
      <c r="S33" s="26"/>
      <c r="T33" s="26"/>
    </row>
    <row r="34" spans="2:20" ht="13.5" thickBot="1">
      <c r="B34" s="69">
        <v>0.25</v>
      </c>
    </row>
    <row r="35" spans="2:20">
      <c r="G35" s="25"/>
      <c r="K35" s="25"/>
      <c r="O35" s="25"/>
      <c r="S35" s="25"/>
      <c r="T35" s="25"/>
    </row>
    <row r="36" spans="2:20" ht="15">
      <c r="B36" s="74" t="s">
        <v>38</v>
      </c>
      <c r="C36" s="75">
        <v>102</v>
      </c>
    </row>
    <row r="37" spans="2:20" ht="15">
      <c r="B37" s="74" t="s">
        <v>39</v>
      </c>
      <c r="C37" s="75" t="s">
        <v>0</v>
      </c>
    </row>
    <row r="38" spans="2:20" ht="15">
      <c r="B38" s="74" t="s">
        <v>40</v>
      </c>
      <c r="C38" s="75" t="s">
        <v>41</v>
      </c>
    </row>
    <row r="39" spans="2:20" ht="15">
      <c r="B39" s="76" t="s">
        <v>49</v>
      </c>
    </row>
  </sheetData>
  <mergeCells count="15">
    <mergeCell ref="A27:B31"/>
    <mergeCell ref="D27:I31"/>
    <mergeCell ref="A1:C1"/>
    <mergeCell ref="B4:C4"/>
    <mergeCell ref="B5:C5"/>
    <mergeCell ref="B6:C6"/>
    <mergeCell ref="B7:C7"/>
    <mergeCell ref="B8:C8"/>
    <mergeCell ref="B17:C17"/>
    <mergeCell ref="B19:C19"/>
    <mergeCell ref="B25:C25"/>
    <mergeCell ref="B20:C20"/>
    <mergeCell ref="B21:C21"/>
    <mergeCell ref="B13:C13"/>
    <mergeCell ref="B16:C16"/>
  </mergeCells>
  <phoneticPr fontId="0" type="noConversion"/>
  <pageMargins left="0.52" right="0.51" top="1" bottom="1" header="0.5" footer="0.5"/>
  <pageSetup scale="49" orientation="landscape" errors="blank" r:id="rId1"/>
  <headerFooter alignWithMargins="0">
    <oddHeader>&amp;C&amp;"Arial,Bold"&amp;14Monthly Revenue Share Report</oddHeader>
    <oddFooter>&amp;L&amp;D&amp;C&amp;"Arial,Bold"&amp;8Confidential&amp;RPage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E11"/>
  <sheetViews>
    <sheetView workbookViewId="0">
      <selection activeCell="J24" sqref="J24"/>
    </sheetView>
  </sheetViews>
  <sheetFormatPr defaultRowHeight="12.75"/>
  <cols>
    <col min="2" max="2" width="17.85546875" customWidth="1"/>
    <col min="3" max="3" width="16.85546875" style="33" customWidth="1"/>
    <col min="4" max="4" width="11.140625" customWidth="1"/>
    <col min="5" max="5" width="27.28515625" customWidth="1"/>
  </cols>
  <sheetData>
    <row r="2" spans="1:5">
      <c r="A2" t="s">
        <v>21</v>
      </c>
    </row>
    <row r="4" spans="1:5" ht="13.5" thickBot="1"/>
    <row r="5" spans="1:5">
      <c r="B5" s="36" t="s">
        <v>22</v>
      </c>
      <c r="C5" s="37" t="s">
        <v>23</v>
      </c>
      <c r="D5" s="36" t="s">
        <v>24</v>
      </c>
      <c r="E5" s="37" t="s">
        <v>25</v>
      </c>
    </row>
    <row r="6" spans="1:5" ht="13.5" thickBot="1">
      <c r="B6" s="38"/>
      <c r="C6" s="39"/>
      <c r="D6" s="38"/>
      <c r="E6" s="38"/>
    </row>
    <row r="7" spans="1:5" ht="30.6" customHeight="1" thickBot="1">
      <c r="B7" s="40" t="s">
        <v>0</v>
      </c>
      <c r="C7" s="41">
        <v>37714</v>
      </c>
      <c r="D7" s="42" t="s">
        <v>26</v>
      </c>
      <c r="E7" s="42" t="s">
        <v>27</v>
      </c>
    </row>
    <row r="9" spans="1:5" ht="13.5" thickBot="1"/>
    <row r="10" spans="1:5" ht="13.5" thickBot="1">
      <c r="B10" s="70" t="s">
        <v>29</v>
      </c>
      <c r="C10" s="71" t="s">
        <v>30</v>
      </c>
    </row>
    <row r="11" spans="1:5" ht="13.5" thickBot="1">
      <c r="B11" s="72" t="s">
        <v>0</v>
      </c>
      <c r="C11" s="73">
        <v>26400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Gulf Power Rev Share</vt:lpstr>
      <vt:lpstr>Contract Extract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Janery Francois</dc:creator>
  <cp:lastModifiedBy>david e hindsman</cp:lastModifiedBy>
  <cp:lastPrinted>2011-01-25T16:21:29Z</cp:lastPrinted>
  <dcterms:created xsi:type="dcterms:W3CDTF">2008-03-25T14:42:02Z</dcterms:created>
  <dcterms:modified xsi:type="dcterms:W3CDTF">2011-09-14T17:36:57Z</dcterms:modified>
</cp:coreProperties>
</file>