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720" yWindow="420" windowWidth="17955" windowHeight="11790"/>
  </bookViews>
  <sheets>
    <sheet name="Business Segment Data" sheetId="1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F711" i="1" l="1"/>
  <c r="E706" i="1"/>
  <c r="E711" i="1" s="1"/>
  <c r="A827" i="1"/>
  <c r="A826" i="1"/>
  <c r="F825" i="1"/>
  <c r="F827" i="1" s="1"/>
  <c r="H827" i="1" s="1"/>
  <c r="A817" i="1"/>
  <c r="A816" i="1"/>
  <c r="F815" i="1"/>
  <c r="F817" i="1" s="1"/>
  <c r="A807" i="1"/>
  <c r="A806" i="1"/>
  <c r="A798" i="1"/>
  <c r="A797" i="1"/>
  <c r="A789" i="1"/>
  <c r="A788" i="1"/>
  <c r="G787" i="1"/>
  <c r="A780" i="1"/>
  <c r="A779" i="1"/>
  <c r="G778" i="1"/>
  <c r="A771" i="1"/>
  <c r="A770" i="1"/>
  <c r="G769" i="1"/>
  <c r="A762" i="1"/>
  <c r="A761" i="1"/>
  <c r="E760" i="1"/>
  <c r="F760" i="1"/>
  <c r="F762" i="1" s="1"/>
  <c r="A753" i="1"/>
  <c r="A752" i="1"/>
  <c r="G741" i="1"/>
  <c r="A741" i="1"/>
  <c r="A740" i="1"/>
  <c r="G739" i="1"/>
  <c r="G740" i="1" s="1"/>
  <c r="F739" i="1"/>
  <c r="F741" i="1" s="1"/>
  <c r="E739" i="1"/>
  <c r="E740" i="1" s="1"/>
  <c r="A731" i="1"/>
  <c r="A730" i="1"/>
  <c r="G729" i="1"/>
  <c r="G730" i="1" s="1"/>
  <c r="F729" i="1"/>
  <c r="F731" i="1" s="1"/>
  <c r="E729" i="1"/>
  <c r="E730" i="1" s="1"/>
  <c r="A720" i="1"/>
  <c r="A719" i="1"/>
  <c r="A697" i="1"/>
  <c r="A696" i="1"/>
  <c r="G695" i="1"/>
  <c r="G697" i="1" s="1"/>
  <c r="F695" i="1"/>
  <c r="F696" i="1" s="1"/>
  <c r="E695" i="1"/>
  <c r="E697" i="1" s="1"/>
  <c r="A687" i="1"/>
  <c r="A686" i="1"/>
  <c r="G685" i="1"/>
  <c r="G687" i="1" s="1"/>
  <c r="F685" i="1"/>
  <c r="F686" i="1" s="1"/>
  <c r="E685" i="1"/>
  <c r="E687" i="1" s="1"/>
  <c r="A672" i="1"/>
  <c r="A673" i="1" s="1"/>
  <c r="A674" i="1" s="1"/>
  <c r="E674" i="1"/>
  <c r="A659" i="1"/>
  <c r="A647" i="1"/>
  <c r="A648" i="1" s="1"/>
  <c r="A649" i="1" s="1"/>
  <c r="G648" i="1"/>
  <c r="F648" i="1"/>
  <c r="A637" i="1"/>
  <c r="A638" i="1" s="1"/>
  <c r="A639" i="1" s="1"/>
  <c r="F638" i="1"/>
  <c r="G639" i="1"/>
  <c r="A617" i="1"/>
  <c r="A618" i="1" s="1"/>
  <c r="A619" i="1" s="1"/>
  <c r="A604" i="1"/>
  <c r="A605" i="1" s="1"/>
  <c r="A606" i="1" s="1"/>
  <c r="A589" i="1"/>
  <c r="A590" i="1" s="1"/>
  <c r="A591" i="1" s="1"/>
  <c r="G591" i="1"/>
  <c r="A575" i="1"/>
  <c r="A576" i="1" s="1"/>
  <c r="A577" i="1" s="1"/>
  <c r="F576" i="1"/>
  <c r="E577" i="1"/>
  <c r="A564" i="1"/>
  <c r="A561" i="1"/>
  <c r="A544" i="1"/>
  <c r="A545" i="1" s="1"/>
  <c r="A546" i="1" s="1"/>
  <c r="G546" i="1"/>
  <c r="A528" i="1"/>
  <c r="A515" i="1"/>
  <c r="A516" i="1" s="1"/>
  <c r="A517" i="1" s="1"/>
  <c r="A503" i="1"/>
  <c r="A489" i="1"/>
  <c r="A490" i="1" s="1"/>
  <c r="A491" i="1" s="1"/>
  <c r="F491" i="1"/>
  <c r="E488" i="1"/>
  <c r="E489" i="1" s="1"/>
  <c r="A479" i="1"/>
  <c r="A480" i="1" s="1"/>
  <c r="A481" i="1" s="1"/>
  <c r="F468" i="1"/>
  <c r="A466" i="1"/>
  <c r="A467" i="1" s="1"/>
  <c r="A468" i="1" s="1"/>
  <c r="G467" i="1"/>
  <c r="E468" i="1"/>
  <c r="A455" i="1"/>
  <c r="G454" i="1"/>
  <c r="F454" i="1"/>
  <c r="F455" i="1" s="1"/>
  <c r="E454" i="1"/>
  <c r="E455" i="1" s="1"/>
  <c r="A445" i="1"/>
  <c r="A432" i="1"/>
  <c r="A433" i="1" s="1"/>
  <c r="A434" i="1" s="1"/>
  <c r="F433" i="1"/>
  <c r="E434" i="1"/>
  <c r="A415" i="1"/>
  <c r="A416" i="1" s="1"/>
  <c r="A417" i="1" s="1"/>
  <c r="A400" i="1"/>
  <c r="A386" i="1"/>
  <c r="A387" i="1" s="1"/>
  <c r="A388" i="1" s="1"/>
  <c r="A371" i="1"/>
  <c r="A372" i="1" s="1"/>
  <c r="A373" i="1" s="1"/>
  <c r="G372" i="1"/>
  <c r="E373" i="1"/>
  <c r="A359" i="1"/>
  <c r="A360" i="1" s="1"/>
  <c r="A361" i="1" s="1"/>
  <c r="E361" i="1"/>
  <c r="A346" i="1"/>
  <c r="A347" i="1" s="1"/>
  <c r="A348" i="1" s="1"/>
  <c r="F347" i="1"/>
  <c r="E348" i="1"/>
  <c r="A334" i="1"/>
  <c r="A335" i="1" s="1"/>
  <c r="A336" i="1" s="1"/>
  <c r="A320" i="1"/>
  <c r="A321" i="1" s="1"/>
  <c r="A322" i="1" s="1"/>
  <c r="G321" i="1"/>
  <c r="E321" i="1"/>
  <c r="A309" i="1"/>
  <c r="A310" i="1" s="1"/>
  <c r="A311" i="1" s="1"/>
  <c r="G311" i="1"/>
  <c r="F310" i="1"/>
  <c r="A297" i="1"/>
  <c r="A298" i="1" s="1"/>
  <c r="A299" i="1" s="1"/>
  <c r="G296" i="1"/>
  <c r="G297" i="1" s="1"/>
  <c r="G299" i="1"/>
  <c r="E299" i="1"/>
  <c r="A286" i="1"/>
  <c r="A287" i="1" s="1"/>
  <c r="A288" i="1" s="1"/>
  <c r="G287" i="1"/>
  <c r="A272" i="1"/>
  <c r="A258" i="1"/>
  <c r="A244" i="1"/>
  <c r="A245" i="1" s="1"/>
  <c r="A246" i="1" s="1"/>
  <c r="G246" i="1"/>
  <c r="E246" i="1"/>
  <c r="F245" i="1"/>
  <c r="A232" i="1"/>
  <c r="A233" i="1" s="1"/>
  <c r="A231" i="1"/>
  <c r="G232" i="1"/>
  <c r="F232" i="1"/>
  <c r="E233" i="1"/>
  <c r="A221" i="1"/>
  <c r="A222" i="1" s="1"/>
  <c r="A223" i="1" s="1"/>
  <c r="G222" i="1"/>
  <c r="F223" i="1"/>
  <c r="A208" i="1"/>
  <c r="A194" i="1"/>
  <c r="A195" i="1" s="1"/>
  <c r="A196" i="1" s="1"/>
  <c r="A165" i="1"/>
  <c r="A166" i="1" s="1"/>
  <c r="A167" i="1" s="1"/>
  <c r="E167" i="1"/>
  <c r="A148" i="1"/>
  <c r="A149" i="1" s="1"/>
  <c r="A150" i="1" s="1"/>
  <c r="A135" i="1"/>
  <c r="A136" i="1" s="1"/>
  <c r="A137" i="1" s="1"/>
  <c r="E137" i="1"/>
  <c r="A123" i="1"/>
  <c r="A124" i="1" s="1"/>
  <c r="A125" i="1" s="1"/>
  <c r="G125" i="1"/>
  <c r="E125" i="1"/>
  <c r="F124" i="1"/>
  <c r="A110" i="1"/>
  <c r="A111" i="1" s="1"/>
  <c r="A109" i="1"/>
  <c r="F108" i="1"/>
  <c r="F109" i="1" s="1"/>
  <c r="F111" i="1"/>
  <c r="E111" i="1"/>
  <c r="A97" i="1"/>
  <c r="A98" i="1" s="1"/>
  <c r="A99" i="1" s="1"/>
  <c r="A81" i="1"/>
  <c r="A82" i="1" s="1"/>
  <c r="A83" i="1" s="1"/>
  <c r="G83" i="1"/>
  <c r="E83" i="1"/>
  <c r="A65" i="1"/>
  <c r="E64" i="1"/>
  <c r="E65" i="1" s="1"/>
  <c r="F54" i="1"/>
  <c r="A52" i="1"/>
  <c r="A53" i="1" s="1"/>
  <c r="A54" i="1" s="1"/>
  <c r="A38" i="1"/>
  <c r="A25" i="1"/>
  <c r="A26" i="1" s="1"/>
  <c r="A27" i="1" s="1"/>
  <c r="A11" i="1"/>
  <c r="F465" i="1" l="1"/>
  <c r="F466" i="1" s="1"/>
  <c r="G711" i="1"/>
  <c r="F761" i="1"/>
  <c r="E27" i="1"/>
  <c r="G416" i="1"/>
  <c r="G516" i="1"/>
  <c r="G545" i="1"/>
  <c r="F590" i="1"/>
  <c r="E387" i="1"/>
  <c r="G696" i="1"/>
  <c r="F24" i="1"/>
  <c r="F25" i="1" s="1"/>
  <c r="G27" i="1"/>
  <c r="F177" i="1"/>
  <c r="G674" i="1"/>
  <c r="F805" i="1"/>
  <c r="F807" i="1" s="1"/>
  <c r="F27" i="1"/>
  <c r="G177" i="1"/>
  <c r="G207" i="1"/>
  <c r="G208" i="1" s="1"/>
  <c r="F257" i="1"/>
  <c r="F258" i="1" s="1"/>
  <c r="G257" i="1"/>
  <c r="G258" i="1" s="1"/>
  <c r="E298" i="1"/>
  <c r="E322" i="1"/>
  <c r="G388" i="1"/>
  <c r="E399" i="1"/>
  <c r="E400" i="1" s="1"/>
  <c r="E433" i="1"/>
  <c r="G444" i="1"/>
  <c r="G445" i="1" s="1"/>
  <c r="F605" i="1"/>
  <c r="G649" i="1"/>
  <c r="F26" i="1"/>
  <c r="F51" i="1"/>
  <c r="F52" i="1" s="1"/>
  <c r="F53" i="1"/>
  <c r="G64" i="1"/>
  <c r="G65" i="1" s="1"/>
  <c r="F99" i="1"/>
  <c r="E150" i="1"/>
  <c r="E195" i="1"/>
  <c r="E196" i="1"/>
  <c r="E288" i="1"/>
  <c r="E287" i="1"/>
  <c r="E296" i="1"/>
  <c r="E297" i="1" s="1"/>
  <c r="G298" i="1"/>
  <c r="G322" i="1"/>
  <c r="G370" i="1"/>
  <c r="G371" i="1" s="1"/>
  <c r="G417" i="1"/>
  <c r="E527" i="1"/>
  <c r="E528" i="1" s="1"/>
  <c r="G590" i="1"/>
  <c r="G605" i="1"/>
  <c r="E619" i="1"/>
  <c r="G638" i="1"/>
  <c r="E658" i="1"/>
  <c r="E659" i="1" s="1"/>
  <c r="G686" i="1"/>
  <c r="G751" i="1"/>
  <c r="G753" i="1" s="1"/>
  <c r="G760" i="1"/>
  <c r="G761" i="1" s="1"/>
  <c r="F769" i="1"/>
  <c r="F771" i="1" s="1"/>
  <c r="F796" i="1"/>
  <c r="F798" i="1" s="1"/>
  <c r="F10" i="1"/>
  <c r="F11" i="1" s="1"/>
  <c r="E37" i="1"/>
  <c r="E38" i="1" s="1"/>
  <c r="G37" i="1"/>
  <c r="G38" i="1" s="1"/>
  <c r="G82" i="1"/>
  <c r="F149" i="1"/>
  <c r="G150" i="1"/>
  <c r="F167" i="1"/>
  <c r="F336" i="1"/>
  <c r="E345" i="1"/>
  <c r="E346" i="1" s="1"/>
  <c r="G361" i="1"/>
  <c r="G373" i="1"/>
  <c r="E388" i="1"/>
  <c r="F444" i="1"/>
  <c r="F445" i="1" s="1"/>
  <c r="E480" i="1"/>
  <c r="F481" i="1"/>
  <c r="F502" i="1"/>
  <c r="F503" i="1" s="1"/>
  <c r="G502" i="1"/>
  <c r="G503" i="1" s="1"/>
  <c r="F591" i="1"/>
  <c r="E605" i="1"/>
  <c r="E638" i="1"/>
  <c r="G658" i="1"/>
  <c r="G659" i="1" s="1"/>
  <c r="E673" i="1"/>
  <c r="F730" i="1"/>
  <c r="H730" i="1" s="1"/>
  <c r="E751" i="1"/>
  <c r="E753" i="1" s="1"/>
  <c r="G805" i="1"/>
  <c r="G807" i="1" s="1"/>
  <c r="E96" i="1"/>
  <c r="E97" i="1" s="1"/>
  <c r="E10" i="1"/>
  <c r="E11" i="1" s="1"/>
  <c r="G53" i="1"/>
  <c r="G54" i="1"/>
  <c r="E193" i="1"/>
  <c r="E194" i="1" s="1"/>
  <c r="F287" i="1"/>
  <c r="F288" i="1"/>
  <c r="E335" i="1"/>
  <c r="G358" i="1"/>
  <c r="G359" i="1" s="1"/>
  <c r="F387" i="1"/>
  <c r="F385" i="1"/>
  <c r="F386" i="1" s="1"/>
  <c r="F388" i="1"/>
  <c r="H388" i="1" s="1"/>
  <c r="G481" i="1"/>
  <c r="G478" i="1"/>
  <c r="G479" i="1" s="1"/>
  <c r="G480" i="1"/>
  <c r="E639" i="1"/>
  <c r="E636" i="1"/>
  <c r="E637" i="1" s="1"/>
  <c r="E752" i="1"/>
  <c r="E222" i="1"/>
  <c r="E223" i="1"/>
  <c r="G96" i="1"/>
  <c r="G97" i="1" s="1"/>
  <c r="G193" i="1"/>
  <c r="G194" i="1" s="1"/>
  <c r="G196" i="1"/>
  <c r="G348" i="1"/>
  <c r="G347" i="1"/>
  <c r="F360" i="1"/>
  <c r="F358" i="1"/>
  <c r="F359" i="1" s="1"/>
  <c r="G455" i="1"/>
  <c r="F649" i="1"/>
  <c r="F646" i="1"/>
  <c r="F647" i="1" s="1"/>
  <c r="F136" i="1"/>
  <c r="F137" i="1"/>
  <c r="E310" i="1"/>
  <c r="E311" i="1"/>
  <c r="G10" i="1"/>
  <c r="G11" i="1" s="1"/>
  <c r="E24" i="1"/>
  <c r="E25" i="1" s="1"/>
  <c r="E54" i="1"/>
  <c r="E53" i="1"/>
  <c r="E51" i="1"/>
  <c r="E52" i="1" s="1"/>
  <c r="F64" i="1"/>
  <c r="F65" i="1" s="1"/>
  <c r="F80" i="1"/>
  <c r="F81" i="1" s="1"/>
  <c r="G98" i="1"/>
  <c r="G164" i="1"/>
  <c r="G165" i="1" s="1"/>
  <c r="G195" i="1"/>
  <c r="F298" i="1"/>
  <c r="F299" i="1"/>
  <c r="H299" i="1" s="1"/>
  <c r="F322" i="1"/>
  <c r="H322" i="1" s="1"/>
  <c r="F319" i="1"/>
  <c r="F320" i="1" s="1"/>
  <c r="E417" i="1"/>
  <c r="E414" i="1"/>
  <c r="E415" i="1" s="1"/>
  <c r="E517" i="1"/>
  <c r="E514" i="1"/>
  <c r="E515" i="1" s="1"/>
  <c r="E516" i="1"/>
  <c r="E560" i="1"/>
  <c r="E561" i="1" s="1"/>
  <c r="F606" i="1"/>
  <c r="E26" i="1"/>
  <c r="F37" i="1"/>
  <c r="F38" i="1" s="1"/>
  <c r="F98" i="1"/>
  <c r="F110" i="1"/>
  <c r="G124" i="1"/>
  <c r="E149" i="1"/>
  <c r="F150" i="1"/>
  <c r="E166" i="1"/>
  <c r="F233" i="1"/>
  <c r="G245" i="1"/>
  <c r="E271" i="1"/>
  <c r="E272" i="1" s="1"/>
  <c r="G319" i="1"/>
  <c r="G320" i="1" s="1"/>
  <c r="F333" i="1"/>
  <c r="F334" i="1" s="1"/>
  <c r="E347" i="1"/>
  <c r="F348" i="1"/>
  <c r="G360" i="1"/>
  <c r="G387" i="1"/>
  <c r="F399" i="1"/>
  <c r="F400" i="1" s="1"/>
  <c r="E431" i="1"/>
  <c r="E432" i="1" s="1"/>
  <c r="F434" i="1"/>
  <c r="E467" i="1"/>
  <c r="G468" i="1"/>
  <c r="H468" i="1" s="1"/>
  <c r="E491" i="1"/>
  <c r="F527" i="1"/>
  <c r="F528" i="1" s="1"/>
  <c r="F545" i="1"/>
  <c r="E574" i="1"/>
  <c r="E575" i="1" s="1"/>
  <c r="F577" i="1"/>
  <c r="F588" i="1"/>
  <c r="F589" i="1" s="1"/>
  <c r="E618" i="1"/>
  <c r="F636" i="1"/>
  <c r="F637" i="1" s="1"/>
  <c r="F658" i="1"/>
  <c r="F659" i="1" s="1"/>
  <c r="E671" i="1"/>
  <c r="E672" i="1" s="1"/>
  <c r="F740" i="1"/>
  <c r="H740" i="1" s="1"/>
  <c r="F751" i="1"/>
  <c r="F753" i="1" s="1"/>
  <c r="E778" i="1"/>
  <c r="E779" i="1" s="1"/>
  <c r="E787" i="1"/>
  <c r="E788" i="1" s="1"/>
  <c r="F166" i="1"/>
  <c r="E177" i="1"/>
  <c r="E207" i="1"/>
  <c r="E208" i="1" s="1"/>
  <c r="F271" i="1"/>
  <c r="F272" i="1" s="1"/>
  <c r="G335" i="1"/>
  <c r="G333" i="1"/>
  <c r="G334" i="1" s="1"/>
  <c r="G399" i="1"/>
  <c r="G400" i="1" s="1"/>
  <c r="E444" i="1"/>
  <c r="E445" i="1" s="1"/>
  <c r="F467" i="1"/>
  <c r="G527" i="1"/>
  <c r="G528" i="1" s="1"/>
  <c r="F574" i="1"/>
  <c r="F575" i="1" s="1"/>
  <c r="E576" i="1"/>
  <c r="H576" i="1" s="1"/>
  <c r="E603" i="1"/>
  <c r="E604" i="1" s="1"/>
  <c r="F616" i="1"/>
  <c r="F617" i="1" s="1"/>
  <c r="F618" i="1"/>
  <c r="E769" i="1"/>
  <c r="F778" i="1"/>
  <c r="F780" i="1" s="1"/>
  <c r="F787" i="1"/>
  <c r="F789" i="1" s="1"/>
  <c r="E796" i="1"/>
  <c r="E797" i="1" s="1"/>
  <c r="E805" i="1"/>
  <c r="G26" i="1"/>
  <c r="E99" i="1"/>
  <c r="E124" i="1"/>
  <c r="F125" i="1"/>
  <c r="H125" i="1" s="1"/>
  <c r="G149" i="1"/>
  <c r="G166" i="1"/>
  <c r="F207" i="1"/>
  <c r="F208" i="1" s="1"/>
  <c r="G223" i="1"/>
  <c r="E245" i="1"/>
  <c r="F246" i="1"/>
  <c r="H246" i="1" s="1"/>
  <c r="E257" i="1"/>
  <c r="E258" i="1" s="1"/>
  <c r="G271" i="1"/>
  <c r="G272" i="1" s="1"/>
  <c r="E360" i="1"/>
  <c r="E385" i="1"/>
  <c r="E386" i="1" s="1"/>
  <c r="E465" i="1"/>
  <c r="E466" i="1" s="1"/>
  <c r="F480" i="1"/>
  <c r="E490" i="1"/>
  <c r="E502" i="1"/>
  <c r="E503" i="1" s="1"/>
  <c r="G517" i="1"/>
  <c r="G603" i="1"/>
  <c r="G604" i="1" s="1"/>
  <c r="G618" i="1"/>
  <c r="G673" i="1"/>
  <c r="E686" i="1"/>
  <c r="E696" i="1"/>
  <c r="G731" i="1"/>
  <c r="H817" i="1"/>
  <c r="F816" i="1"/>
  <c r="H816" i="1" s="1"/>
  <c r="E333" i="1"/>
  <c r="E334" i="1" s="1"/>
  <c r="E98" i="1"/>
  <c r="F122" i="1"/>
  <c r="F123" i="1" s="1"/>
  <c r="E134" i="1"/>
  <c r="E135" i="1" s="1"/>
  <c r="E136" i="1"/>
  <c r="F193" i="1"/>
  <c r="F194" i="1" s="1"/>
  <c r="F195" i="1"/>
  <c r="H195" i="1" s="1"/>
  <c r="F196" i="1"/>
  <c r="F220" i="1"/>
  <c r="F221" i="1" s="1"/>
  <c r="E232" i="1"/>
  <c r="H232" i="1" s="1"/>
  <c r="E336" i="1"/>
  <c r="F82" i="1"/>
  <c r="G136" i="1"/>
  <c r="G137" i="1"/>
  <c r="E230" i="1"/>
  <c r="E231" i="1" s="1"/>
  <c r="F83" i="1"/>
  <c r="H83" i="1" s="1"/>
  <c r="G434" i="1"/>
  <c r="G431" i="1"/>
  <c r="G432" i="1" s="1"/>
  <c r="G433" i="1"/>
  <c r="E108" i="1"/>
  <c r="E109" i="1" s="1"/>
  <c r="E110" i="1"/>
  <c r="G134" i="1"/>
  <c r="G135" i="1" s="1"/>
  <c r="E82" i="1"/>
  <c r="E80" i="1"/>
  <c r="E81" i="1" s="1"/>
  <c r="G99" i="1"/>
  <c r="G167" i="1"/>
  <c r="F222" i="1"/>
  <c r="E285" i="1"/>
  <c r="E286" i="1" s="1"/>
  <c r="F373" i="1"/>
  <c r="F372" i="1"/>
  <c r="F370" i="1"/>
  <c r="F371" i="1" s="1"/>
  <c r="F414" i="1"/>
  <c r="F415" i="1" s="1"/>
  <c r="F417" i="1"/>
  <c r="F416" i="1"/>
  <c r="F488" i="1"/>
  <c r="F489" i="1" s="1"/>
  <c r="E646" i="1"/>
  <c r="E647" i="1" s="1"/>
  <c r="E648" i="1"/>
  <c r="H648" i="1" s="1"/>
  <c r="E649" i="1"/>
  <c r="G24" i="1"/>
  <c r="G25" i="1" s="1"/>
  <c r="G51" i="1"/>
  <c r="G52" i="1" s="1"/>
  <c r="G80" i="1"/>
  <c r="G81" i="1" s="1"/>
  <c r="F96" i="1"/>
  <c r="F97" i="1" s="1"/>
  <c r="G122" i="1"/>
  <c r="G123" i="1" s="1"/>
  <c r="F134" i="1"/>
  <c r="F135" i="1" s="1"/>
  <c r="E147" i="1"/>
  <c r="E148" i="1" s="1"/>
  <c r="G220" i="1"/>
  <c r="G221" i="1" s="1"/>
  <c r="F230" i="1"/>
  <c r="F231" i="1" s="1"/>
  <c r="G233" i="1"/>
  <c r="E243" i="1"/>
  <c r="E244" i="1" s="1"/>
  <c r="F285" i="1"/>
  <c r="F286" i="1" s="1"/>
  <c r="G288" i="1"/>
  <c r="F296" i="1"/>
  <c r="F297" i="1" s="1"/>
  <c r="E308" i="1"/>
  <c r="E309" i="1" s="1"/>
  <c r="F311" i="1"/>
  <c r="H311" i="1" s="1"/>
  <c r="F335" i="1"/>
  <c r="G345" i="1"/>
  <c r="G346" i="1" s="1"/>
  <c r="F361" i="1"/>
  <c r="E370" i="1"/>
  <c r="E371" i="1" s="1"/>
  <c r="E372" i="1"/>
  <c r="E416" i="1"/>
  <c r="G490" i="1"/>
  <c r="G491" i="1"/>
  <c r="G488" i="1"/>
  <c r="G489" i="1" s="1"/>
  <c r="E543" i="1"/>
  <c r="E544" i="1" s="1"/>
  <c r="E545" i="1"/>
  <c r="E546" i="1"/>
  <c r="G560" i="1"/>
  <c r="G561" i="1" s="1"/>
  <c r="G577" i="1"/>
  <c r="G576" i="1"/>
  <c r="G574" i="1"/>
  <c r="G575" i="1" s="1"/>
  <c r="F147" i="1"/>
  <c r="F148" i="1" s="1"/>
  <c r="E164" i="1"/>
  <c r="E165" i="1" s="1"/>
  <c r="G230" i="1"/>
  <c r="G231" i="1" s="1"/>
  <c r="F243" i="1"/>
  <c r="F244" i="1" s="1"/>
  <c r="G285" i="1"/>
  <c r="G286" i="1" s="1"/>
  <c r="F308" i="1"/>
  <c r="F309" i="1" s="1"/>
  <c r="G336" i="1"/>
  <c r="H455" i="1"/>
  <c r="E481" i="1"/>
  <c r="F490" i="1"/>
  <c r="F546" i="1"/>
  <c r="E590" i="1"/>
  <c r="E588" i="1"/>
  <c r="E589" i="1" s="1"/>
  <c r="E591" i="1"/>
  <c r="E122" i="1"/>
  <c r="E123" i="1" s="1"/>
  <c r="G147" i="1"/>
  <c r="G148" i="1" s="1"/>
  <c r="F164" i="1"/>
  <c r="F165" i="1" s="1"/>
  <c r="E220" i="1"/>
  <c r="E221" i="1" s="1"/>
  <c r="G243" i="1"/>
  <c r="G244" i="1" s="1"/>
  <c r="G308" i="1"/>
  <c r="G309" i="1" s="1"/>
  <c r="G310" i="1"/>
  <c r="F321" i="1"/>
  <c r="H321" i="1" s="1"/>
  <c r="E478" i="1"/>
  <c r="E479" i="1" s="1"/>
  <c r="F514" i="1"/>
  <c r="F515" i="1" s="1"/>
  <c r="F517" i="1"/>
  <c r="F516" i="1"/>
  <c r="F543" i="1"/>
  <c r="F544" i="1" s="1"/>
  <c r="F671" i="1"/>
  <c r="F672" i="1" s="1"/>
  <c r="F673" i="1"/>
  <c r="F674" i="1"/>
  <c r="E761" i="1"/>
  <c r="E762" i="1"/>
  <c r="G619" i="1"/>
  <c r="F639" i="1"/>
  <c r="G779" i="1"/>
  <c r="G780" i="1"/>
  <c r="E319" i="1"/>
  <c r="E320" i="1" s="1"/>
  <c r="F345" i="1"/>
  <c r="F346" i="1" s="1"/>
  <c r="H346" i="1" s="1"/>
  <c r="E358" i="1"/>
  <c r="E359" i="1" s="1"/>
  <c r="G385" i="1"/>
  <c r="G386" i="1" s="1"/>
  <c r="G414" i="1"/>
  <c r="G415" i="1" s="1"/>
  <c r="F431" i="1"/>
  <c r="F432" i="1" s="1"/>
  <c r="H432" i="1" s="1"/>
  <c r="G465" i="1"/>
  <c r="G466" i="1" s="1"/>
  <c r="F478" i="1"/>
  <c r="F479" i="1" s="1"/>
  <c r="E606" i="1"/>
  <c r="G616" i="1"/>
  <c r="G617" i="1" s="1"/>
  <c r="G514" i="1"/>
  <c r="G515" i="1" s="1"/>
  <c r="G543" i="1"/>
  <c r="G544" i="1" s="1"/>
  <c r="F560" i="1"/>
  <c r="F561" i="1" s="1"/>
  <c r="G588" i="1"/>
  <c r="G589" i="1" s="1"/>
  <c r="G606" i="1"/>
  <c r="G636" i="1"/>
  <c r="G637" i="1" s="1"/>
  <c r="G770" i="1"/>
  <c r="G771" i="1"/>
  <c r="F619" i="1"/>
  <c r="F697" i="1"/>
  <c r="H697" i="1" s="1"/>
  <c r="G752" i="1"/>
  <c r="F603" i="1"/>
  <c r="F604" i="1" s="1"/>
  <c r="E616" i="1"/>
  <c r="E617" i="1" s="1"/>
  <c r="G646" i="1"/>
  <c r="G647" i="1" s="1"/>
  <c r="G671" i="1"/>
  <c r="G672" i="1" s="1"/>
  <c r="F687" i="1"/>
  <c r="H687" i="1" s="1"/>
  <c r="G788" i="1"/>
  <c r="G789" i="1"/>
  <c r="G796" i="1"/>
  <c r="E731" i="1"/>
  <c r="E741" i="1"/>
  <c r="H741" i="1" s="1"/>
  <c r="F826" i="1"/>
  <c r="H638" i="1" l="1"/>
  <c r="H27" i="1"/>
  <c r="H310" i="1"/>
  <c r="H686" i="1"/>
  <c r="F797" i="1"/>
  <c r="G806" i="1"/>
  <c r="F752" i="1"/>
  <c r="H97" i="1"/>
  <c r="G762" i="1"/>
  <c r="H491" i="1"/>
  <c r="H516" i="1"/>
  <c r="H417" i="1"/>
  <c r="H98" i="1"/>
  <c r="H360" i="1"/>
  <c r="H445" i="1"/>
  <c r="H752" i="1"/>
  <c r="H123" i="1"/>
  <c r="H649" i="1"/>
  <c r="H82" i="1"/>
  <c r="F806" i="1"/>
  <c r="H637" i="1"/>
  <c r="E798" i="1"/>
  <c r="F788" i="1"/>
  <c r="H577" i="1"/>
  <c r="H99" i="1"/>
  <c r="H166" i="1"/>
  <c r="H605" i="1"/>
  <c r="H674" i="1"/>
  <c r="H373" i="1"/>
  <c r="H167" i="1"/>
  <c r="H480" i="1"/>
  <c r="H387" i="1"/>
  <c r="H38" i="1"/>
  <c r="H433" i="1"/>
  <c r="F770" i="1"/>
  <c r="H416" i="1"/>
  <c r="H696" i="1"/>
  <c r="H194" i="1"/>
  <c r="H753" i="1"/>
  <c r="H287" i="1"/>
  <c r="H604" i="1"/>
  <c r="H272" i="1"/>
  <c r="H618" i="1"/>
  <c r="H124" i="1"/>
  <c r="H65" i="1"/>
  <c r="H639" i="1"/>
  <c r="H258" i="1"/>
  <c r="H334" i="1"/>
  <c r="H400" i="1"/>
  <c r="F779" i="1"/>
  <c r="H619" i="1"/>
  <c r="H320" i="1"/>
  <c r="H221" i="1"/>
  <c r="H591" i="1"/>
  <c r="H545" i="1"/>
  <c r="H361" i="1"/>
  <c r="H415" i="1"/>
  <c r="H528" i="1"/>
  <c r="H672" i="1"/>
  <c r="H386" i="1"/>
  <c r="E780" i="1"/>
  <c r="H673" i="1"/>
  <c r="H297" i="1"/>
  <c r="H233" i="1"/>
  <c r="H434" i="1"/>
  <c r="H503" i="1"/>
  <c r="H467" i="1"/>
  <c r="H659" i="1"/>
  <c r="H150" i="1"/>
  <c r="H561" i="1"/>
  <c r="H53" i="1"/>
  <c r="H731" i="1"/>
  <c r="H788" i="1"/>
  <c r="H466" i="1"/>
  <c r="H761" i="1"/>
  <c r="H590" i="1"/>
  <c r="H335" i="1"/>
  <c r="H288" i="1"/>
  <c r="H25" i="1"/>
  <c r="H222" i="1"/>
  <c r="H137" i="1"/>
  <c r="H196" i="1"/>
  <c r="H347" i="1"/>
  <c r="H149" i="1"/>
  <c r="H298" i="1"/>
  <c r="H54" i="1"/>
  <c r="H223" i="1"/>
  <c r="H11" i="1"/>
  <c r="E806" i="1"/>
  <c r="E807" i="1"/>
  <c r="H807" i="1" s="1"/>
  <c r="E770" i="1"/>
  <c r="E771" i="1"/>
  <c r="H771" i="1" s="1"/>
  <c r="H606" i="1"/>
  <c r="H481" i="1"/>
  <c r="H575" i="1"/>
  <c r="G564" i="1"/>
  <c r="H371" i="1"/>
  <c r="H208" i="1"/>
  <c r="H26" i="1"/>
  <c r="H617" i="1"/>
  <c r="H517" i="1"/>
  <c r="H52" i="1"/>
  <c r="H489" i="1"/>
  <c r="E789" i="1"/>
  <c r="H789" i="1" s="1"/>
  <c r="H359" i="1"/>
  <c r="H490" i="1"/>
  <c r="H546" i="1"/>
  <c r="H245" i="1"/>
  <c r="H348" i="1"/>
  <c r="E564" i="1"/>
  <c r="H165" i="1"/>
  <c r="H826" i="1"/>
  <c r="H780" i="1"/>
  <c r="H372" i="1"/>
  <c r="H309" i="1"/>
  <c r="H286" i="1"/>
  <c r="E719" i="1"/>
  <c r="E720" i="1"/>
  <c r="E712" i="1"/>
  <c r="E717" i="1" s="1"/>
  <c r="E718" i="1" s="1"/>
  <c r="F712" i="1"/>
  <c r="F717" i="1" s="1"/>
  <c r="F718" i="1" s="1"/>
  <c r="F720" i="1"/>
  <c r="F719" i="1"/>
  <c r="G719" i="1"/>
  <c r="G720" i="1"/>
  <c r="G712" i="1"/>
  <c r="G717" i="1" s="1"/>
  <c r="G718" i="1" s="1"/>
  <c r="H779" i="1"/>
  <c r="H762" i="1"/>
  <c r="H589" i="1"/>
  <c r="H244" i="1"/>
  <c r="F564" i="1"/>
  <c r="H136" i="1"/>
  <c r="G797" i="1"/>
  <c r="H797" i="1" s="1"/>
  <c r="G798" i="1"/>
  <c r="H515" i="1"/>
  <c r="H479" i="1"/>
  <c r="H544" i="1"/>
  <c r="H148" i="1"/>
  <c r="H647" i="1"/>
  <c r="H81" i="1"/>
  <c r="H231" i="1"/>
  <c r="H336" i="1"/>
  <c r="H135" i="1"/>
  <c r="H798" i="1" l="1"/>
  <c r="H806" i="1"/>
  <c r="H719" i="1"/>
  <c r="H564" i="1"/>
  <c r="H770" i="1"/>
  <c r="H718" i="1"/>
  <c r="H720" i="1"/>
</calcChain>
</file>

<file path=xl/sharedStrings.xml><?xml version="1.0" encoding="utf-8"?>
<sst xmlns="http://schemas.openxmlformats.org/spreadsheetml/2006/main" count="1371" uniqueCount="338">
  <si>
    <t>Business Segment Revenues and Operating Income</t>
  </si>
  <si>
    <t>Notes:</t>
  </si>
  <si>
    <t>1) Primary data source is Capital IQ.  If data was incomplete, the latest SEC Form 10K was referenced.  When necessary the percentage of gas and electric revenue/income was estimated using SNL data coming from federal filings such as FERC Form 1 &amp; FERC Form 2.</t>
  </si>
  <si>
    <t>2) Segment operating income before tax was used where available.  When necessary other income metrics such as segment net income, segment EBITDA or segment margin were used.</t>
  </si>
  <si>
    <t>Supporting Capital IQ Analysis</t>
  </si>
  <si>
    <t>Allete</t>
  </si>
  <si>
    <t>ALE</t>
  </si>
  <si>
    <t>Segment Operating Income</t>
  </si>
  <si>
    <t>Regulated Operations</t>
  </si>
  <si>
    <t>r</t>
  </si>
  <si>
    <t>Income</t>
  </si>
  <si>
    <t>Investments and Other</t>
  </si>
  <si>
    <t>Avg</t>
  </si>
  <si>
    <t>Total</t>
  </si>
  <si>
    <t>2009-2011</t>
  </si>
  <si>
    <t>Percent regulated</t>
  </si>
  <si>
    <t>See below</t>
  </si>
  <si>
    <t>Percent electric</t>
  </si>
  <si>
    <t>na</t>
  </si>
  <si>
    <t>Percent gas</t>
  </si>
  <si>
    <t>Alliant</t>
  </si>
  <si>
    <t>LNT</t>
  </si>
  <si>
    <t>Utility Business:</t>
  </si>
  <si>
    <t>Electric</t>
  </si>
  <si>
    <t>e</t>
  </si>
  <si>
    <t>Gas</t>
  </si>
  <si>
    <t>g</t>
  </si>
  <si>
    <t>Other</t>
  </si>
  <si>
    <t>Non-regulated Business:</t>
  </si>
  <si>
    <t>RMT</t>
  </si>
  <si>
    <t>Ameren</t>
  </si>
  <si>
    <t>AEE</t>
  </si>
  <si>
    <t>Segment Net Income</t>
  </si>
  <si>
    <t>Missouri Regulated</t>
  </si>
  <si>
    <t>Illinois Regulated</t>
  </si>
  <si>
    <t>Merchant Generation</t>
  </si>
  <si>
    <t>see below</t>
  </si>
  <si>
    <t>American Electric Power</t>
  </si>
  <si>
    <t>AEP</t>
  </si>
  <si>
    <t>Utility Operations</t>
  </si>
  <si>
    <t>Non-Utility Business:</t>
  </si>
  <si>
    <t>River Operations</t>
  </si>
  <si>
    <t>Generation and Marketing</t>
  </si>
  <si>
    <t>All Other</t>
  </si>
  <si>
    <t>Corporate and other</t>
  </si>
  <si>
    <t>Avista Corp.</t>
  </si>
  <si>
    <t>AVA</t>
  </si>
  <si>
    <t>Avista Utilities</t>
  </si>
  <si>
    <t>Ecova</t>
  </si>
  <si>
    <t xml:space="preserve">Other </t>
  </si>
  <si>
    <t>Corporate</t>
  </si>
  <si>
    <t>Black Hills Corp.</t>
  </si>
  <si>
    <t>BKH</t>
  </si>
  <si>
    <t>Electric Utilities</t>
  </si>
  <si>
    <t>Gas Utilities</t>
  </si>
  <si>
    <t>Power Generation</t>
  </si>
  <si>
    <t>Coal Mining</t>
  </si>
  <si>
    <t>Oil and Gas</t>
  </si>
  <si>
    <t>Energy Marketing</t>
  </si>
  <si>
    <t>Center Point Energy</t>
  </si>
  <si>
    <t>CNP</t>
  </si>
  <si>
    <t>Electric Transmission and Distribution</t>
  </si>
  <si>
    <t>Natural Gas Distribution</t>
  </si>
  <si>
    <t>Competitive Natural Gas Sales and Services</t>
  </si>
  <si>
    <t>Interstate Pipelines</t>
  </si>
  <si>
    <t>Field Services</t>
  </si>
  <si>
    <t>Central Vermont Public Service Corp.</t>
  </si>
  <si>
    <t>CV</t>
  </si>
  <si>
    <t>Central Vermont Public Service Corporation (CV-VT)</t>
  </si>
  <si>
    <t>Unregulated Companies</t>
  </si>
  <si>
    <t>NA</t>
  </si>
  <si>
    <t>CH Energy Group</t>
  </si>
  <si>
    <t>CHG</t>
  </si>
  <si>
    <t>Central Hudson - Electric</t>
  </si>
  <si>
    <t>Central Hudson - Natural Gas</t>
  </si>
  <si>
    <t>Griffith</t>
  </si>
  <si>
    <t>Other Businesses and Investments</t>
  </si>
  <si>
    <t>Cleco Corp.</t>
  </si>
  <si>
    <t>CNL</t>
  </si>
  <si>
    <t>Cleco Power</t>
  </si>
  <si>
    <t>Midstream</t>
  </si>
  <si>
    <t>CMS Energy Corp</t>
  </si>
  <si>
    <t>CMS</t>
  </si>
  <si>
    <t>Electric Utility</t>
  </si>
  <si>
    <t>Gas Utility</t>
  </si>
  <si>
    <t>Enterprises</t>
  </si>
  <si>
    <t>Consolidated Edison</t>
  </si>
  <si>
    <t>ED</t>
  </si>
  <si>
    <t>Con Edison of New York:</t>
  </si>
  <si>
    <t>Steam</t>
  </si>
  <si>
    <t>O &amp; R:</t>
  </si>
  <si>
    <t>Competitive Energy Businesses</t>
  </si>
  <si>
    <t>Dominion Resources, Inc.</t>
  </si>
  <si>
    <t>D</t>
  </si>
  <si>
    <t>Dominion Virginia Power</t>
  </si>
  <si>
    <t>Dominion Energy</t>
  </si>
  <si>
    <t>Dominion Generation</t>
  </si>
  <si>
    <t>Corporate and Other</t>
  </si>
  <si>
    <t>DTE Energy Co.</t>
  </si>
  <si>
    <t>DTE</t>
  </si>
  <si>
    <t>Utilities:</t>
  </si>
  <si>
    <t>Gas Storage and Pipelines</t>
  </si>
  <si>
    <t>Non-Utilities:</t>
  </si>
  <si>
    <t>Unconventional Gas Production</t>
  </si>
  <si>
    <t>Power and Industrial Projects</t>
  </si>
  <si>
    <t>Energy Trading</t>
  </si>
  <si>
    <t>Duke Energy Corp.</t>
  </si>
  <si>
    <t>DUK</t>
  </si>
  <si>
    <t>U.S. Franchised Electric and Gas</t>
  </si>
  <si>
    <t>Commercial Power</t>
  </si>
  <si>
    <t>International Energy</t>
  </si>
  <si>
    <t xml:space="preserve">Edison International </t>
  </si>
  <si>
    <t>EIX</t>
  </si>
  <si>
    <t>Competitive Power Generation</t>
  </si>
  <si>
    <t>Parent and Other</t>
  </si>
  <si>
    <t>Financial Services and Other</t>
  </si>
  <si>
    <t>El Paso Electric Company</t>
  </si>
  <si>
    <t>EE</t>
  </si>
  <si>
    <t>Empire District Electric</t>
  </si>
  <si>
    <t>EDE</t>
  </si>
  <si>
    <t>Entergy Corp.</t>
  </si>
  <si>
    <t>ETR</t>
  </si>
  <si>
    <t>Utility</t>
  </si>
  <si>
    <t>Entergy Wholesale Commodities</t>
  </si>
  <si>
    <t>Non-Utility Nuclear</t>
  </si>
  <si>
    <t>Exelon Corp.</t>
  </si>
  <si>
    <t>EXC</t>
  </si>
  <si>
    <t>Generation</t>
  </si>
  <si>
    <t>Commonwealth Edison Company (ComEd)</t>
  </si>
  <si>
    <t>PECO Energy Company (PECO)</t>
  </si>
  <si>
    <t>FirstEnergy Corp.</t>
  </si>
  <si>
    <t>FE</t>
  </si>
  <si>
    <t>Regulated Distribution</t>
  </si>
  <si>
    <t>Competitive Energy Services</t>
  </si>
  <si>
    <t>Regulated Independent Transmission</t>
  </si>
  <si>
    <t>Great Plains Energy</t>
  </si>
  <si>
    <t>GXP</t>
  </si>
  <si>
    <t>Hawaiian Electric</t>
  </si>
  <si>
    <t>HE</t>
  </si>
  <si>
    <t>Bank</t>
  </si>
  <si>
    <t>IDACORP, Inc.</t>
  </si>
  <si>
    <t>IDA</t>
  </si>
  <si>
    <t>Integrys Energy Group, Inc</t>
  </si>
  <si>
    <t>TEG</t>
  </si>
  <si>
    <t>Regulated Utilities:</t>
  </si>
  <si>
    <t>Regulated Operations - Natural Gas Utility</t>
  </si>
  <si>
    <t>Regulated Operations - Electric Utility</t>
  </si>
  <si>
    <t>Nonutility and Nonregulated Operations:</t>
  </si>
  <si>
    <t>Non-Utility &amp; Non-Regulated Ops. - Integrys Energy Srvcs</t>
  </si>
  <si>
    <t>Non-Utility &amp; Non-Regulated Ops. - Holding Co. &amp; Other</t>
  </si>
  <si>
    <t>ITC Holdings</t>
  </si>
  <si>
    <t>ITC</t>
  </si>
  <si>
    <t>Regulated Operating Subsidiaries</t>
  </si>
  <si>
    <t>ITC Holdings and Other</t>
  </si>
  <si>
    <t>MGEE</t>
  </si>
  <si>
    <t>Non-Regulated Energy</t>
  </si>
  <si>
    <t>NextEra Energy, Inc.</t>
  </si>
  <si>
    <t>NEE</t>
  </si>
  <si>
    <t>FPL</t>
  </si>
  <si>
    <t>NextEra Energy Resources</t>
  </si>
  <si>
    <t>Northeast Utilities</t>
  </si>
  <si>
    <t>NU</t>
  </si>
  <si>
    <t>Transmission</t>
  </si>
  <si>
    <t>NU Parent and Other Companies</t>
  </si>
  <si>
    <t>NV Energy</t>
  </si>
  <si>
    <t>NVE</t>
  </si>
  <si>
    <t>NPC Electric</t>
  </si>
  <si>
    <t>SPPC Electric</t>
  </si>
  <si>
    <t>SPPC Gas</t>
  </si>
  <si>
    <t>SPPC Total</t>
  </si>
  <si>
    <t>NV Other</t>
  </si>
  <si>
    <t>OGE Energy</t>
  </si>
  <si>
    <t>OGE</t>
  </si>
  <si>
    <t>Transportation and Storage</t>
  </si>
  <si>
    <t>Gathering and Processing</t>
  </si>
  <si>
    <t>Marketing</t>
  </si>
  <si>
    <t>Otter Tail Corp.</t>
  </si>
  <si>
    <t>OTTR</t>
  </si>
  <si>
    <t>Wind Energy</t>
  </si>
  <si>
    <t>Manufacturing</t>
  </si>
  <si>
    <t>Construction</t>
  </si>
  <si>
    <t>Plastics</t>
  </si>
  <si>
    <t>Health Services</t>
  </si>
  <si>
    <t>Food Ingredient Processing</t>
  </si>
  <si>
    <t>Pepco Holdings, Inc.</t>
  </si>
  <si>
    <t>POM</t>
  </si>
  <si>
    <t>Power Delivery</t>
  </si>
  <si>
    <t>PepCo Energy Services</t>
  </si>
  <si>
    <t>Non-Regulated</t>
  </si>
  <si>
    <t>Corp &amp; Other</t>
  </si>
  <si>
    <t>PG&amp;E Corp</t>
  </si>
  <si>
    <t>PCG</t>
  </si>
  <si>
    <t>Utilities - combined</t>
  </si>
  <si>
    <t>Pinnacle West Capital</t>
  </si>
  <si>
    <t>PNW</t>
  </si>
  <si>
    <t>Regulated Electricity</t>
  </si>
  <si>
    <t>PNM Resources</t>
  </si>
  <si>
    <t>PNM</t>
  </si>
  <si>
    <t>PNM Electric</t>
  </si>
  <si>
    <t>TNMP Electric</t>
  </si>
  <si>
    <t>First Choice</t>
  </si>
  <si>
    <t>Portland General</t>
  </si>
  <si>
    <t>POR</t>
  </si>
  <si>
    <t>PPL Corp.</t>
  </si>
  <si>
    <t>PPL</t>
  </si>
  <si>
    <t>Kentucky Regulated</t>
  </si>
  <si>
    <t>International Regulated</t>
  </si>
  <si>
    <t>Pennsylvania Regulated</t>
  </si>
  <si>
    <t>Supply</t>
  </si>
  <si>
    <t>Progress Energy</t>
  </si>
  <si>
    <t>PGN</t>
  </si>
  <si>
    <t>PEC</t>
  </si>
  <si>
    <t>PEF</t>
  </si>
  <si>
    <t>Public Service Enterprise Group</t>
  </si>
  <si>
    <t>PEG</t>
  </si>
  <si>
    <t>Power</t>
  </si>
  <si>
    <t>PSE&amp;G</t>
  </si>
  <si>
    <t>Energy Holdings</t>
  </si>
  <si>
    <t>SCANA Corp.</t>
  </si>
  <si>
    <t>SCG</t>
  </si>
  <si>
    <t>Electric Operations</t>
  </si>
  <si>
    <t>Gas Distribution</t>
  </si>
  <si>
    <t>Retail Gas Marketing</t>
  </si>
  <si>
    <t>Gas Transmission</t>
  </si>
  <si>
    <t>Sempra Energy</t>
  </si>
  <si>
    <t>SRE</t>
  </si>
  <si>
    <t>SAN Diego Gas &amp; Electric (SDG&amp;E)</t>
  </si>
  <si>
    <t>Southern California Gas (SoCalGas)</t>
  </si>
  <si>
    <t>Sempra Generation</t>
  </si>
  <si>
    <t>Sempra Pipelines &amp; Storage</t>
  </si>
  <si>
    <t>Sempra LNG</t>
  </si>
  <si>
    <t>Corporate, Parent &amp; Others</t>
  </si>
  <si>
    <t>Sempra Commodities</t>
  </si>
  <si>
    <t>% gas of total net income</t>
  </si>
  <si>
    <t>Southern Co.</t>
  </si>
  <si>
    <t>SO</t>
  </si>
  <si>
    <t>Traditional Operating Companies</t>
  </si>
  <si>
    <t>Southern Power</t>
  </si>
  <si>
    <t>Parent Company and Other</t>
  </si>
  <si>
    <t>TECO</t>
  </si>
  <si>
    <t>TE</t>
  </si>
  <si>
    <t>Tampa Electric</t>
  </si>
  <si>
    <t>Peoples Gas</t>
  </si>
  <si>
    <t>TECO Coal</t>
  </si>
  <si>
    <t>TECO Guatemala</t>
  </si>
  <si>
    <t>Corporate &amp; Other</t>
  </si>
  <si>
    <t>Unisource</t>
  </si>
  <si>
    <t>UNS</t>
  </si>
  <si>
    <t>TEP</t>
  </si>
  <si>
    <t>UNS Gas</t>
  </si>
  <si>
    <t>UNS Electric</t>
  </si>
  <si>
    <t>Millennium</t>
  </si>
  <si>
    <t>UIL Holdings Corp.</t>
  </si>
  <si>
    <t>UIL</t>
  </si>
  <si>
    <t>Electric Distribution</t>
  </si>
  <si>
    <t>Electric Transmission</t>
  </si>
  <si>
    <t>Vectren Corp.</t>
  </si>
  <si>
    <t>VVC</t>
  </si>
  <si>
    <t>Utility Group - Gas Utility Services</t>
  </si>
  <si>
    <t>Utility Group - Electric Utility Services</t>
  </si>
  <si>
    <t>Utility Group - Other Operations</t>
  </si>
  <si>
    <t>Nonutility Group - Infrastructure Services</t>
  </si>
  <si>
    <t>Nonutility Group - Energy Services</t>
  </si>
  <si>
    <t>Nonutility Group - Coal Mining</t>
  </si>
  <si>
    <t>Nonutility Group - Energy Marketing</t>
  </si>
  <si>
    <t>Nonutility Group - Other Businesses</t>
  </si>
  <si>
    <t>Non-Utility Group</t>
  </si>
  <si>
    <t>Utility Group - Corporate</t>
  </si>
  <si>
    <t xml:space="preserve">Westar Energy </t>
  </si>
  <si>
    <t>WR</t>
  </si>
  <si>
    <t>Utility Sales</t>
  </si>
  <si>
    <t>Wisconsin Energy</t>
  </si>
  <si>
    <t>WEC</t>
  </si>
  <si>
    <t>Energy - Utility</t>
  </si>
  <si>
    <t>Energy - Non-Utility</t>
  </si>
  <si>
    <t>Xcel Energy, Inc.</t>
  </si>
  <si>
    <t>XEL</t>
  </si>
  <si>
    <t>Regulated Electric Utilities</t>
  </si>
  <si>
    <t>Regulated Natural Gas Utilities</t>
  </si>
  <si>
    <t>Reconciling Eliminations</t>
  </si>
  <si>
    <t>Gas Utility Operations</t>
  </si>
  <si>
    <t>Supporting 10K Analysis</t>
  </si>
  <si>
    <t>% Gas / % Electric ; 2011 10k at 15-16, 36</t>
  </si>
  <si>
    <t>Margins</t>
  </si>
  <si>
    <t>AEE MO - electric</t>
  </si>
  <si>
    <t>AEE IL -electric</t>
  </si>
  <si>
    <t>AEE MO - gas</t>
  </si>
  <si>
    <t>AEE IL - gas</t>
  </si>
  <si>
    <t>Avista</t>
  </si>
  <si>
    <t>% Gas / % Electric ; 2011 10k at 29, 31</t>
  </si>
  <si>
    <t>Gross Margins</t>
  </si>
  <si>
    <t>Avista Utility - Electric</t>
  </si>
  <si>
    <t>Avista Utility - gas</t>
  </si>
  <si>
    <t>Avista Utility - InterCo.</t>
  </si>
  <si>
    <t>Dominion Resources</t>
  </si>
  <si>
    <t>% Regulated ; 2011 10k at 9, 25, 88, 119</t>
  </si>
  <si>
    <t>Dominion Generation net income is allocated to regulated based on percentage of 2011 regulated capacity vs merchant capacity</t>
  </si>
  <si>
    <t>Dominion Generation Merchant Capacity (MWs):</t>
  </si>
  <si>
    <t>Dominion merchant fleet capacity = 9,157 MW @ 9</t>
  </si>
  <si>
    <t>Dominion Generation Total Capacity (MWs):</t>
  </si>
  <si>
    <t>Total Dominion Generation capacity = 28,142 @ 25</t>
  </si>
  <si>
    <t>Regulated percent:</t>
  </si>
  <si>
    <t>Net Incoome</t>
  </si>
  <si>
    <t>Total Dominion Generation</t>
  </si>
  <si>
    <t>Dominion Generation - Reg</t>
  </si>
  <si>
    <t>Dominion Gen. - Non-Reg</t>
  </si>
  <si>
    <t>Eliminations</t>
  </si>
  <si>
    <t>D.r</t>
  </si>
  <si>
    <t>NVE Energy</t>
  </si>
  <si>
    <t>% Gas / % Electric ; 2011 10k at 60 &amp; 72</t>
  </si>
  <si>
    <t xml:space="preserve">SPPC Gas </t>
  </si>
  <si>
    <t>% Gas / % Electric ; 2011 10k at 43-44</t>
  </si>
  <si>
    <t>Electric Utility Operations</t>
  </si>
  <si>
    <t>Supporting SNL Analysis</t>
  </si>
  <si>
    <t>% Gas / % Electric; SNL Financial</t>
  </si>
  <si>
    <t>EBITDA</t>
  </si>
  <si>
    <t>Div. Utility - electric</t>
  </si>
  <si>
    <t>Div. Utility - gas</t>
  </si>
  <si>
    <t>Entergy Corporation</t>
  </si>
  <si>
    <t>Exelon Corporation</t>
  </si>
  <si>
    <t>Pepco Holdings</t>
  </si>
  <si>
    <t>Public Service Enterprise Group, Inc</t>
  </si>
  <si>
    <t>Supporting Meter / Customer Count Analysis</t>
  </si>
  <si>
    <t>% Gas / % Electric ; 10-Q, May 4, 2012 at PDF page 51</t>
  </si>
  <si>
    <t>Meters</t>
  </si>
  <si>
    <t>Customers</t>
  </si>
  <si>
    <t>SDG&amp;E Electric Meters</t>
  </si>
  <si>
    <t>SDG&amp;E Gas Meters</t>
  </si>
  <si>
    <t>SoCal Gas</t>
  </si>
  <si>
    <t>% Electric</t>
  </si>
  <si>
    <t>% Gas</t>
  </si>
  <si>
    <t>% Gas / % Electric ; 2011 10k at 7</t>
  </si>
  <si>
    <t>Minnesota Power Electric</t>
  </si>
  <si>
    <t>SWL&amp;P Electric</t>
  </si>
  <si>
    <t>SWL&amp;P Gas</t>
  </si>
  <si>
    <t>SWL&amp;P Water</t>
  </si>
  <si>
    <t>w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</si>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</sst>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0.0000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u val="singleAccounting"/>
      <sz val="8"/>
      <color indexed="8"/>
      <name val="Arial"/>
      <family val="2"/>
    </font>
    <font>
      <sz val="1"/>
      <color indexed="9"/>
      <name val="Symbol"/>
      <family val="1"/>
      <charset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12"/>
      <color theme="1"/>
      <name val="Arial"/>
      <family val="2"/>
    </font>
    <font>
      <b/>
      <sz val="8"/>
      <color indexed="9"/>
      <name val="Verdan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3"/>
      <color indexed="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8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ashed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9" fillId="0" borderId="0" applyAlignment="0"/>
    <xf numFmtId="0" fontId="10" fillId="4" borderId="0" applyAlignment="0"/>
    <xf numFmtId="0" fontId="8" fillId="0" borderId="0" applyNumberFormat="0" applyFill="0" applyBorder="0" applyProtection="0">
      <alignment wrapText="1"/>
    </xf>
    <xf numFmtId="0" fontId="8" fillId="0" borderId="0" applyNumberFormat="0" applyFill="0" applyBorder="0" applyProtection="0">
      <alignment horizontal="justify" vertical="top" wrapText="1"/>
    </xf>
    <xf numFmtId="0" fontId="11" fillId="0" borderId="0" applyAlignment="0"/>
    <xf numFmtId="0" fontId="12" fillId="5" borderId="0" applyAlignment="0"/>
    <xf numFmtId="0" fontId="13" fillId="6" borderId="0" applyAlignment="0"/>
    <xf numFmtId="0" fontId="14" fillId="0" borderId="0" applyAlignment="0"/>
    <xf numFmtId="0" fontId="15" fillId="0" borderId="0"/>
    <xf numFmtId="0" fontId="16" fillId="7" borderId="0" applyAlignment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Protection="0">
      <alignment horizontal="center"/>
    </xf>
    <xf numFmtId="0" fontId="21" fillId="8" borderId="0" applyNumberFormat="0" applyBorder="0" applyAlignment="0" applyProtection="0"/>
    <xf numFmtId="0" fontId="8" fillId="0" borderId="0" applyNumberFormat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left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5" borderId="0" applyNumberFormat="0" applyFont="0" applyBorder="0" applyAlignment="0" applyProtection="0"/>
    <xf numFmtId="166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25" applyNumberFormat="0" applyFont="0" applyFill="0" applyAlignment="0" applyProtection="0"/>
    <xf numFmtId="0" fontId="24" fillId="0" borderId="0" applyAlignment="0"/>
    <xf numFmtId="0" fontId="25" fillId="0" borderId="0" applyAlignment="0"/>
    <xf numFmtId="0" fontId="26" fillId="0" borderId="0" applyAlignment="0"/>
    <xf numFmtId="0" fontId="27" fillId="0" borderId="0" applyAlignment="0"/>
    <xf numFmtId="0" fontId="28" fillId="0" borderId="0" applyAlignment="0"/>
    <xf numFmtId="0" fontId="29" fillId="0" borderId="0" applyAlignment="0"/>
  </cellStyleXfs>
  <cellXfs count="329">
    <xf numFmtId="0" fontId="0" fillId="0" borderId="0" xfId="0"/>
    <xf numFmtId="0" fontId="6" fillId="0" borderId="0" xfId="3" applyNumberFormat="1" applyFont="1"/>
    <xf numFmtId="0" fontId="1" fillId="0" borderId="0" xfId="0" applyNumberFormat="1" applyFont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8" fillId="0" borderId="2" xfId="3" applyNumberFormat="1" applyFont="1" applyBorder="1"/>
    <xf numFmtId="0" fontId="8" fillId="0" borderId="0" xfId="3" applyNumberFormat="1" applyFont="1"/>
    <xf numFmtId="0" fontId="3" fillId="2" borderId="0" xfId="0" applyNumberFormat="1" applyFont="1" applyFill="1" applyAlignment="1"/>
    <xf numFmtId="0" fontId="1" fillId="2" borderId="0" xfId="0" applyNumberFormat="1" applyFont="1" applyFill="1" applyAlignment="1">
      <alignment horizontal="centerContinuous"/>
    </xf>
    <xf numFmtId="0" fontId="1" fillId="2" borderId="0" xfId="0" applyNumberFormat="1" applyFont="1" applyFill="1" applyBorder="1" applyAlignment="1">
      <alignment horizontal="centerContinuous"/>
    </xf>
    <xf numFmtId="0" fontId="5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6" fillId="0" borderId="0" xfId="3" applyNumberFormat="1" applyFont="1" applyFill="1"/>
    <xf numFmtId="0" fontId="8" fillId="0" borderId="0" xfId="3" applyNumberFormat="1" applyFont="1" applyFill="1" applyBorder="1"/>
    <xf numFmtId="0" fontId="8" fillId="0" borderId="0" xfId="3" applyNumberFormat="1" applyFont="1" applyFill="1"/>
    <xf numFmtId="0" fontId="6" fillId="0" borderId="9" xfId="3" applyNumberFormat="1" applyFont="1" applyFill="1" applyBorder="1" applyAlignment="1">
      <alignment horizontal="center"/>
    </xf>
    <xf numFmtId="0" fontId="6" fillId="0" borderId="11" xfId="3" applyNumberFormat="1" applyFont="1" applyFill="1" applyBorder="1" applyAlignment="1">
      <alignment horizontal="center"/>
    </xf>
    <xf numFmtId="0" fontId="8" fillId="0" borderId="12" xfId="3" applyNumberFormat="1" applyFont="1" applyFill="1" applyBorder="1" applyAlignment="1">
      <alignment horizontal="center"/>
    </xf>
    <xf numFmtId="0" fontId="8" fillId="0" borderId="4" xfId="3" applyNumberFormat="1" applyFont="1" applyFill="1" applyBorder="1" applyAlignment="1">
      <alignment horizontal="center"/>
    </xf>
    <xf numFmtId="0" fontId="8" fillId="0" borderId="6" xfId="3" applyNumberFormat="1" applyFont="1" applyFill="1" applyBorder="1" applyAlignment="1">
      <alignment horizontal="center"/>
    </xf>
    <xf numFmtId="0" fontId="8" fillId="0" borderId="5" xfId="3" applyNumberFormat="1" applyFont="1" applyFill="1" applyBorder="1"/>
    <xf numFmtId="0" fontId="8" fillId="0" borderId="6" xfId="3" applyNumberFormat="1" applyFont="1" applyFill="1" applyBorder="1"/>
    <xf numFmtId="0" fontId="8" fillId="0" borderId="14" xfId="3" applyNumberFormat="1" applyFont="1" applyFill="1" applyBorder="1" applyAlignment="1">
      <alignment horizontal="center"/>
    </xf>
    <xf numFmtId="0" fontId="8" fillId="0" borderId="8" xfId="3" applyNumberFormat="1" applyFont="1" applyFill="1" applyBorder="1" applyAlignment="1">
      <alignment horizontal="center"/>
    </xf>
    <xf numFmtId="0" fontId="8" fillId="0" borderId="10" xfId="3" applyNumberFormat="1" applyFont="1" applyFill="1" applyBorder="1" applyAlignment="1">
      <alignment horizontal="center"/>
    </xf>
    <xf numFmtId="0" fontId="8" fillId="0" borderId="16" xfId="3" applyNumberFormat="1" applyFont="1" applyFill="1" applyBorder="1"/>
    <xf numFmtId="0" fontId="8" fillId="0" borderId="18" xfId="3" applyNumberFormat="1" applyFont="1" applyFill="1" applyBorder="1"/>
    <xf numFmtId="0" fontId="8" fillId="0" borderId="0" xfId="4" applyNumberFormat="1" applyFont="1" applyFill="1" applyBorder="1"/>
    <xf numFmtId="0" fontId="8" fillId="0" borderId="19" xfId="4" applyNumberFormat="1" applyFont="1" applyFill="1" applyBorder="1" applyAlignment="1">
      <alignment horizontal="center"/>
    </xf>
    <xf numFmtId="0" fontId="8" fillId="0" borderId="1" xfId="4" applyNumberFormat="1" applyFont="1" applyFill="1" applyBorder="1" applyAlignment="1">
      <alignment horizontal="center"/>
    </xf>
    <xf numFmtId="0" fontId="8" fillId="0" borderId="0" xfId="4" applyNumberFormat="1" applyFont="1" applyFill="1" applyBorder="1" applyAlignment="1">
      <alignment horizontal="center"/>
    </xf>
    <xf numFmtId="0" fontId="8" fillId="0" borderId="20" xfId="4" applyNumberFormat="1" applyFont="1" applyFill="1" applyBorder="1"/>
    <xf numFmtId="0" fontId="8" fillId="0" borderId="21" xfId="4" applyNumberFormat="1" applyFont="1" applyFill="1" applyBorder="1"/>
    <xf numFmtId="0" fontId="8" fillId="0" borderId="23" xfId="4" applyNumberFormat="1" applyFont="1" applyFill="1" applyBorder="1"/>
    <xf numFmtId="0" fontId="1" fillId="0" borderId="25" xfId="0" applyNumberFormat="1" applyFont="1" applyBorder="1" applyAlignment="1">
      <alignment horizontal="center"/>
    </xf>
    <xf numFmtId="0" fontId="8" fillId="0" borderId="0" xfId="4" applyNumberFormat="1" applyFont="1" applyFill="1" applyBorder="1" applyAlignment="1">
      <alignment horizontal="left"/>
    </xf>
    <xf numFmtId="9" fontId="1" fillId="0" borderId="0" xfId="2" applyNumberFormat="1" applyFont="1" applyFill="1" applyBorder="1"/>
    <xf numFmtId="9" fontId="1" fillId="0" borderId="0" xfId="2" applyNumberFormat="1" applyFont="1" applyBorder="1"/>
    <xf numFmtId="9" fontId="1" fillId="0" borderId="0" xfId="0" applyNumberFormat="1" applyFont="1" applyBorder="1" applyAlignment="1">
      <alignment horizontal="center"/>
    </xf>
    <xf numFmtId="9" fontId="4" fillId="0" borderId="0" xfId="2" applyFont="1" applyFill="1" applyBorder="1" applyAlignment="1">
      <alignment horizontal="center" wrapText="1"/>
    </xf>
    <xf numFmtId="9" fontId="4" fillId="0" borderId="0" xfId="0" applyNumberFormat="1" applyFont="1" applyFill="1" applyBorder="1" applyAlignment="1">
      <alignment horizontal="center"/>
    </xf>
    <xf numFmtId="0" fontId="1" fillId="3" borderId="0" xfId="0" applyNumberFormat="1" applyFont="1" applyFill="1"/>
    <xf numFmtId="0" fontId="1" fillId="3" borderId="0" xfId="0" applyNumberFormat="1" applyFont="1" applyFill="1" applyBorder="1"/>
    <xf numFmtId="0" fontId="8" fillId="0" borderId="0" xfId="3" applyNumberFormat="1" applyFont="1" applyBorder="1"/>
    <xf numFmtId="0" fontId="8" fillId="0" borderId="25" xfId="3" applyNumberFormat="1" applyFont="1" applyFill="1" applyBorder="1" applyAlignment="1">
      <alignment horizontal="center" wrapText="1"/>
    </xf>
    <xf numFmtId="0" fontId="8" fillId="0" borderId="0" xfId="3" applyNumberFormat="1" applyFont="1" applyFill="1" applyBorder="1" applyAlignment="1">
      <alignment horizontal="center" wrapText="1"/>
    </xf>
    <xf numFmtId="0" fontId="6" fillId="0" borderId="9" xfId="3" applyNumberFormat="1" applyFont="1" applyFill="1" applyBorder="1" applyAlignment="1">
      <alignment horizontal="center" wrapText="1"/>
    </xf>
    <xf numFmtId="0" fontId="6" fillId="0" borderId="11" xfId="3" applyNumberFormat="1" applyFont="1" applyFill="1" applyBorder="1" applyAlignment="1">
      <alignment horizontal="center" wrapText="1"/>
    </xf>
    <xf numFmtId="0" fontId="8" fillId="0" borderId="27" xfId="4" applyNumberFormat="1" applyFont="1" applyFill="1" applyBorder="1" applyAlignment="1">
      <alignment horizontal="center"/>
    </xf>
    <xf numFmtId="0" fontId="8" fillId="0" borderId="4" xfId="4" applyNumberFormat="1" applyFont="1" applyFill="1" applyBorder="1" applyAlignment="1">
      <alignment horizontal="center"/>
    </xf>
    <xf numFmtId="0" fontId="8" fillId="0" borderId="6" xfId="4" applyNumberFormat="1" applyFont="1" applyFill="1" applyBorder="1" applyAlignment="1">
      <alignment horizontal="center"/>
    </xf>
    <xf numFmtId="0" fontId="8" fillId="0" borderId="4" xfId="5" applyNumberFormat="1" applyFont="1" applyBorder="1"/>
    <xf numFmtId="0" fontId="8" fillId="0" borderId="7" xfId="5" applyNumberFormat="1" applyFont="1" applyBorder="1"/>
    <xf numFmtId="0" fontId="8" fillId="0" borderId="28" xfId="5" applyNumberFormat="1" applyFont="1" applyBorder="1"/>
    <xf numFmtId="0" fontId="8" fillId="0" borderId="29" xfId="4" applyNumberFormat="1" applyFont="1" applyFill="1" applyBorder="1" applyAlignment="1">
      <alignment horizontal="center"/>
    </xf>
    <xf numFmtId="0" fontId="8" fillId="0" borderId="30" xfId="4" applyNumberFormat="1" applyFont="1" applyFill="1" applyBorder="1" applyAlignment="1">
      <alignment horizontal="center"/>
    </xf>
    <xf numFmtId="0" fontId="8" fillId="0" borderId="31" xfId="4" applyNumberFormat="1" applyFont="1" applyFill="1" applyBorder="1" applyAlignment="1">
      <alignment horizontal="center"/>
    </xf>
    <xf numFmtId="0" fontId="8" fillId="0" borderId="34" xfId="5" applyNumberFormat="1" applyFont="1" applyBorder="1"/>
    <xf numFmtId="0" fontId="8" fillId="0" borderId="35" xfId="5" applyNumberFormat="1" applyFont="1" applyBorder="1"/>
    <xf numFmtId="0" fontId="8" fillId="0" borderId="36" xfId="3" applyNumberFormat="1" applyFont="1" applyFill="1" applyBorder="1" applyAlignment="1">
      <alignment horizontal="center"/>
    </xf>
    <xf numFmtId="0" fontId="8" fillId="0" borderId="30" xfId="3" applyNumberFormat="1" applyFont="1" applyFill="1" applyBorder="1" applyAlignment="1">
      <alignment horizontal="center"/>
    </xf>
    <xf numFmtId="0" fontId="8" fillId="0" borderId="31" xfId="3" applyNumberFormat="1" applyFont="1" applyFill="1" applyBorder="1" applyAlignment="1">
      <alignment horizontal="center"/>
    </xf>
    <xf numFmtId="0" fontId="8" fillId="0" borderId="27" xfId="3" applyNumberFormat="1" applyFont="1" applyFill="1" applyBorder="1" applyAlignment="1">
      <alignment horizontal="center"/>
    </xf>
    <xf numFmtId="0" fontId="8" fillId="0" borderId="36" xfId="4" applyNumberFormat="1" applyFont="1" applyFill="1" applyBorder="1" applyAlignment="1">
      <alignment horizontal="center"/>
    </xf>
    <xf numFmtId="0" fontId="8" fillId="0" borderId="8" xfId="4" applyNumberFormat="1" applyFont="1" applyFill="1" applyBorder="1" applyAlignment="1">
      <alignment horizontal="center"/>
    </xf>
    <xf numFmtId="0" fontId="8" fillId="0" borderId="10" xfId="4" applyNumberFormat="1" applyFont="1" applyFill="1" applyBorder="1" applyAlignment="1">
      <alignment horizontal="center"/>
    </xf>
    <xf numFmtId="0" fontId="8" fillId="0" borderId="37" xfId="5" applyNumberFormat="1" applyFont="1" applyBorder="1"/>
    <xf numFmtId="0" fontId="8" fillId="0" borderId="38" xfId="5" applyNumberFormat="1" applyFont="1" applyBorder="1"/>
    <xf numFmtId="0" fontId="8" fillId="0" borderId="39" xfId="5" applyNumberFormat="1" applyFont="1" applyBorder="1"/>
    <xf numFmtId="0" fontId="8" fillId="0" borderId="40" xfId="5" applyNumberFormat="1" applyFont="1" applyBorder="1"/>
    <xf numFmtId="9" fontId="1" fillId="0" borderId="0" xfId="2" applyFont="1" applyFill="1" applyBorder="1"/>
    <xf numFmtId="0" fontId="8" fillId="0" borderId="0" xfId="3" applyNumberFormat="1" applyFont="1" applyFill="1" applyAlignment="1">
      <alignment horizontal="center" wrapText="1"/>
    </xf>
    <xf numFmtId="0" fontId="6" fillId="0" borderId="43" xfId="3" applyNumberFormat="1" applyFont="1" applyFill="1" applyBorder="1" applyAlignment="1">
      <alignment horizontal="center" wrapText="1"/>
    </xf>
    <xf numFmtId="0" fontId="6" fillId="0" borderId="45" xfId="3" applyNumberFormat="1" applyFont="1" applyFill="1" applyBorder="1" applyAlignment="1">
      <alignment horizontal="center" wrapText="1"/>
    </xf>
    <xf numFmtId="0" fontId="8" fillId="0" borderId="41" xfId="3" applyNumberFormat="1" applyFont="1" applyFill="1" applyBorder="1" applyAlignment="1">
      <alignment horizontal="center" wrapText="1"/>
    </xf>
    <xf numFmtId="0" fontId="8" fillId="0" borderId="4" xfId="3" applyNumberFormat="1" applyFont="1" applyFill="1" applyBorder="1" applyAlignment="1">
      <alignment horizontal="center" wrapText="1"/>
    </xf>
    <xf numFmtId="0" fontId="8" fillId="0" borderId="6" xfId="3" applyNumberFormat="1" applyFont="1" applyFill="1" applyBorder="1" applyAlignment="1">
      <alignment horizontal="center" wrapText="1"/>
    </xf>
    <xf numFmtId="0" fontId="8" fillId="0" borderId="5" xfId="5" applyNumberFormat="1" applyFont="1" applyFill="1" applyBorder="1"/>
    <xf numFmtId="0" fontId="8" fillId="0" borderId="6" xfId="5" applyNumberFormat="1" applyFont="1" applyFill="1" applyBorder="1"/>
    <xf numFmtId="0" fontId="8" fillId="0" borderId="46" xfId="3" applyNumberFormat="1" applyFont="1" applyFill="1" applyBorder="1" applyAlignment="1">
      <alignment horizontal="center" wrapText="1"/>
    </xf>
    <xf numFmtId="0" fontId="8" fillId="0" borderId="30" xfId="3" applyNumberFormat="1" applyFont="1" applyFill="1" applyBorder="1" applyAlignment="1">
      <alignment horizontal="center" wrapText="1"/>
    </xf>
    <xf numFmtId="0" fontId="8" fillId="0" borderId="31" xfId="3" applyNumberFormat="1" applyFont="1" applyFill="1" applyBorder="1" applyAlignment="1">
      <alignment horizontal="center" wrapText="1"/>
    </xf>
    <xf numFmtId="0" fontId="8" fillId="0" borderId="32" xfId="5" applyNumberFormat="1" applyFont="1" applyFill="1" applyBorder="1"/>
    <xf numFmtId="0" fontId="8" fillId="0" borderId="31" xfId="5" applyNumberFormat="1" applyFont="1" applyFill="1" applyBorder="1"/>
    <xf numFmtId="0" fontId="8" fillId="0" borderId="47" xfId="3" applyNumberFormat="1" applyFont="1" applyFill="1" applyBorder="1" applyAlignment="1">
      <alignment horizontal="center" wrapText="1"/>
    </xf>
    <xf numFmtId="0" fontId="8" fillId="0" borderId="8" xfId="3" applyNumberFormat="1" applyFont="1" applyFill="1" applyBorder="1" applyAlignment="1">
      <alignment horizontal="center" wrapText="1"/>
    </xf>
    <xf numFmtId="0" fontId="8" fillId="0" borderId="10" xfId="3" applyNumberFormat="1" applyFont="1" applyFill="1" applyBorder="1" applyAlignment="1">
      <alignment horizontal="center" wrapText="1"/>
    </xf>
    <xf numFmtId="0" fontId="8" fillId="0" borderId="16" xfId="5" applyNumberFormat="1" applyFont="1" applyFill="1" applyBorder="1"/>
    <xf numFmtId="0" fontId="8" fillId="0" borderId="18" xfId="5" applyNumberFormat="1" applyFont="1" applyFill="1" applyBorder="1"/>
    <xf numFmtId="0" fontId="8" fillId="0" borderId="48" xfId="3" applyNumberFormat="1" applyFont="1" applyFill="1" applyBorder="1" applyAlignment="1">
      <alignment horizontal="center" wrapText="1"/>
    </xf>
    <xf numFmtId="0" fontId="8" fillId="0" borderId="1" xfId="3" applyNumberFormat="1" applyFont="1" applyFill="1" applyBorder="1" applyAlignment="1">
      <alignment horizontal="center" wrapText="1"/>
    </xf>
    <xf numFmtId="0" fontId="8" fillId="0" borderId="20" xfId="3" applyNumberFormat="1" applyFont="1" applyFill="1" applyBorder="1" applyAlignment="1">
      <alignment horizontal="center" wrapText="1"/>
    </xf>
    <xf numFmtId="0" fontId="8" fillId="0" borderId="21" xfId="3" applyNumberFormat="1" applyFont="1" applyFill="1" applyBorder="1" applyAlignment="1">
      <alignment horizontal="center" wrapText="1"/>
    </xf>
    <xf numFmtId="0" fontId="8" fillId="0" borderId="23" xfId="3" applyNumberFormat="1" applyFont="1" applyFill="1" applyBorder="1" applyAlignment="1">
      <alignment horizontal="center" wrapText="1"/>
    </xf>
    <xf numFmtId="9" fontId="4" fillId="0" borderId="0" xfId="2" applyNumberFormat="1" applyFont="1" applyFill="1" applyBorder="1"/>
    <xf numFmtId="0" fontId="8" fillId="0" borderId="12" xfId="3" applyNumberFormat="1" applyFont="1" applyFill="1" applyBorder="1" applyAlignment="1">
      <alignment horizontal="center" wrapText="1"/>
    </xf>
    <xf numFmtId="0" fontId="8" fillId="0" borderId="49" xfId="5" applyNumberFormat="1" applyFont="1" applyBorder="1"/>
    <xf numFmtId="0" fontId="8" fillId="0" borderId="2" xfId="5" applyNumberFormat="1" applyFont="1" applyBorder="1"/>
    <xf numFmtId="0" fontId="8" fillId="0" borderId="50" xfId="3" applyNumberFormat="1" applyFont="1" applyFill="1" applyBorder="1" applyAlignment="1">
      <alignment horizontal="center" wrapText="1"/>
    </xf>
    <xf numFmtId="0" fontId="8" fillId="0" borderId="51" xfId="5" applyNumberFormat="1" applyFont="1" applyBorder="1"/>
    <xf numFmtId="0" fontId="8" fillId="0" borderId="14" xfId="3" applyNumberFormat="1" applyFont="1" applyFill="1" applyBorder="1" applyAlignment="1">
      <alignment horizontal="center" wrapText="1"/>
    </xf>
    <xf numFmtId="164" fontId="4" fillId="0" borderId="49" xfId="5" applyNumberFormat="1" applyFont="1" applyBorder="1"/>
    <xf numFmtId="164" fontId="4" fillId="0" borderId="2" xfId="5" applyNumberFormat="1" applyFont="1" applyBorder="1"/>
    <xf numFmtId="0" fontId="8" fillId="0" borderId="20" xfId="4" applyNumberFormat="1" applyFont="1" applyFill="1" applyBorder="1" applyAlignment="1">
      <alignment horizontal="center"/>
    </xf>
    <xf numFmtId="0" fontId="8" fillId="0" borderId="22" xfId="4" applyNumberFormat="1" applyFont="1" applyFill="1" applyBorder="1"/>
    <xf numFmtId="0" fontId="9" fillId="0" borderId="12" xfId="6" applyFont="1" applyBorder="1" applyAlignment="1">
      <alignment horizontal="center" vertical="top"/>
    </xf>
    <xf numFmtId="0" fontId="9" fillId="0" borderId="4" xfId="6" applyFont="1" applyBorder="1" applyAlignment="1">
      <alignment horizontal="center" vertical="top"/>
    </xf>
    <xf numFmtId="0" fontId="9" fillId="0" borderId="6" xfId="6" applyFont="1" applyBorder="1" applyAlignment="1">
      <alignment horizontal="center" vertical="top"/>
    </xf>
    <xf numFmtId="164" fontId="8" fillId="0" borderId="7" xfId="5" applyNumberFormat="1" applyFont="1" applyBorder="1"/>
    <xf numFmtId="164" fontId="8" fillId="0" borderId="42" xfId="5" applyNumberFormat="1" applyFont="1" applyBorder="1"/>
    <xf numFmtId="0" fontId="9" fillId="0" borderId="50" xfId="6" applyFont="1" applyBorder="1" applyAlignment="1">
      <alignment horizontal="center" vertical="top"/>
    </xf>
    <xf numFmtId="0" fontId="9" fillId="0" borderId="30" xfId="6" applyFont="1" applyBorder="1" applyAlignment="1">
      <alignment horizontal="center" vertical="top"/>
    </xf>
    <xf numFmtId="0" fontId="9" fillId="0" borderId="31" xfId="6" applyFont="1" applyBorder="1" applyAlignment="1">
      <alignment horizontal="center" vertical="top"/>
    </xf>
    <xf numFmtId="0" fontId="9" fillId="0" borderId="50" xfId="6" applyFont="1" applyBorder="1" applyAlignment="1">
      <alignment horizontal="center" vertical="top" wrapText="1"/>
    </xf>
    <xf numFmtId="0" fontId="9" fillId="0" borderId="30" xfId="6" applyFont="1" applyBorder="1" applyAlignment="1">
      <alignment horizontal="center" vertical="top" wrapText="1"/>
    </xf>
    <xf numFmtId="0" fontId="9" fillId="0" borderId="31" xfId="6" applyFont="1" applyBorder="1" applyAlignment="1">
      <alignment horizontal="center" vertical="top" wrapText="1"/>
    </xf>
    <xf numFmtId="0" fontId="9" fillId="0" borderId="8" xfId="6" applyFont="1" applyBorder="1" applyAlignment="1">
      <alignment horizontal="center" vertical="top"/>
    </xf>
    <xf numFmtId="0" fontId="9" fillId="0" borderId="10" xfId="6" applyFont="1" applyBorder="1" applyAlignment="1">
      <alignment horizontal="center" vertical="top"/>
    </xf>
    <xf numFmtId="0" fontId="8" fillId="0" borderId="19" xfId="3" applyNumberFormat="1" applyFont="1" applyFill="1" applyBorder="1" applyAlignment="1">
      <alignment horizontal="center" wrapText="1"/>
    </xf>
    <xf numFmtId="0" fontId="8" fillId="0" borderId="52" xfId="3" applyNumberFormat="1" applyFont="1" applyFill="1" applyBorder="1" applyAlignment="1">
      <alignment horizontal="center" wrapText="1"/>
    </xf>
    <xf numFmtId="164" fontId="1" fillId="0" borderId="20" xfId="0" applyNumberFormat="1" applyFont="1" applyBorder="1"/>
    <xf numFmtId="164" fontId="1" fillId="0" borderId="39" xfId="0" applyNumberFormat="1" applyFont="1" applyBorder="1"/>
    <xf numFmtId="164" fontId="1" fillId="0" borderId="53" xfId="0" applyNumberFormat="1" applyFont="1" applyBorder="1"/>
    <xf numFmtId="0" fontId="9" fillId="0" borderId="12" xfId="6" applyFont="1" applyBorder="1" applyAlignment="1">
      <alignment horizontal="left" vertical="top"/>
    </xf>
    <xf numFmtId="0" fontId="9" fillId="0" borderId="4" xfId="6" applyFont="1" applyBorder="1" applyAlignment="1">
      <alignment horizontal="left" vertical="top"/>
    </xf>
    <xf numFmtId="0" fontId="9" fillId="0" borderId="6" xfId="6" applyFont="1" applyBorder="1" applyAlignment="1">
      <alignment horizontal="left" vertical="top"/>
    </xf>
    <xf numFmtId="164" fontId="8" fillId="0" borderId="49" xfId="5" applyNumberFormat="1" applyFont="1" applyBorder="1"/>
    <xf numFmtId="164" fontId="8" fillId="0" borderId="2" xfId="5" applyNumberFormat="1" applyFont="1" applyBorder="1"/>
    <xf numFmtId="0" fontId="9" fillId="0" borderId="50" xfId="6" applyFont="1" applyBorder="1" applyAlignment="1">
      <alignment horizontal="left" vertical="top"/>
    </xf>
    <xf numFmtId="0" fontId="9" fillId="0" borderId="30" xfId="6" applyFont="1" applyBorder="1" applyAlignment="1">
      <alignment horizontal="left" vertical="top"/>
    </xf>
    <xf numFmtId="0" fontId="9" fillId="0" borderId="31" xfId="6" applyFont="1" applyBorder="1" applyAlignment="1">
      <alignment horizontal="left" vertical="top"/>
    </xf>
    <xf numFmtId="0" fontId="9" fillId="0" borderId="14" xfId="6" applyFont="1" applyBorder="1" applyAlignment="1">
      <alignment horizontal="left" vertical="top"/>
    </xf>
    <xf numFmtId="0" fontId="9" fillId="0" borderId="8" xfId="6" applyFont="1" applyBorder="1" applyAlignment="1">
      <alignment horizontal="left" vertical="top"/>
    </xf>
    <xf numFmtId="0" fontId="9" fillId="0" borderId="10" xfId="6" applyFont="1" applyBorder="1" applyAlignment="1">
      <alignment horizontal="left" vertical="top"/>
    </xf>
    <xf numFmtId="0" fontId="8" fillId="0" borderId="24" xfId="3" applyNumberFormat="1" applyFont="1" applyFill="1" applyBorder="1" applyAlignment="1">
      <alignment horizontal="center" wrapText="1"/>
    </xf>
    <xf numFmtId="164" fontId="1" fillId="0" borderId="21" xfId="0" applyNumberFormat="1" applyFont="1" applyBorder="1"/>
    <xf numFmtId="164" fontId="1" fillId="0" borderId="22" xfId="0" applyNumberFormat="1" applyFont="1" applyBorder="1"/>
    <xf numFmtId="0" fontId="9" fillId="0" borderId="12" xfId="6" applyFont="1" applyBorder="1" applyAlignment="1">
      <alignment horizontal="left" vertical="top" wrapText="1"/>
    </xf>
    <xf numFmtId="0" fontId="9" fillId="0" borderId="4" xfId="6" applyFont="1" applyBorder="1" applyAlignment="1">
      <alignment horizontal="left" vertical="top" wrapText="1"/>
    </xf>
    <xf numFmtId="0" fontId="9" fillId="0" borderId="6" xfId="6" applyFont="1" applyBorder="1" applyAlignment="1">
      <alignment horizontal="left" vertical="top" wrapText="1"/>
    </xf>
    <xf numFmtId="0" fontId="9" fillId="0" borderId="50" xfId="6" applyFont="1" applyBorder="1" applyAlignment="1">
      <alignment horizontal="left" vertical="top" wrapText="1"/>
    </xf>
    <xf numFmtId="0" fontId="9" fillId="0" borderId="30" xfId="6" applyFont="1" applyBorder="1" applyAlignment="1">
      <alignment horizontal="left" vertical="top" wrapText="1"/>
    </xf>
    <xf numFmtId="0" fontId="9" fillId="0" borderId="31" xfId="6" applyFont="1" applyBorder="1" applyAlignment="1">
      <alignment horizontal="left" vertical="top" wrapText="1"/>
    </xf>
    <xf numFmtId="0" fontId="9" fillId="0" borderId="31" xfId="6" applyFont="1" applyFill="1" applyBorder="1" applyAlignment="1">
      <alignment horizontal="left" vertical="top" wrapText="1"/>
    </xf>
    <xf numFmtId="0" fontId="9" fillId="0" borderId="14" xfId="6" applyFont="1" applyBorder="1" applyAlignment="1">
      <alignment horizontal="left" vertical="top" wrapText="1"/>
    </xf>
    <xf numFmtId="0" fontId="9" fillId="0" borderId="8" xfId="6" applyFont="1" applyBorder="1" applyAlignment="1">
      <alignment horizontal="left" vertical="top" wrapText="1"/>
    </xf>
    <xf numFmtId="0" fontId="9" fillId="0" borderId="10" xfId="6" applyFont="1" applyBorder="1" applyAlignment="1">
      <alignment horizontal="left" vertical="top" wrapText="1"/>
    </xf>
    <xf numFmtId="0" fontId="1" fillId="0" borderId="20" xfId="0" applyNumberFormat="1" applyFont="1" applyBorder="1"/>
    <xf numFmtId="0" fontId="1" fillId="0" borderId="21" xfId="0" applyNumberFormat="1" applyFont="1" applyBorder="1"/>
    <xf numFmtId="0" fontId="1" fillId="0" borderId="23" xfId="0" applyNumberFormat="1" applyFont="1" applyBorder="1"/>
    <xf numFmtId="0" fontId="1" fillId="0" borderId="22" xfId="0" applyNumberFormat="1" applyFont="1" applyBorder="1"/>
    <xf numFmtId="0" fontId="4" fillId="0" borderId="0" xfId="0" applyNumberFormat="1" applyFont="1"/>
    <xf numFmtId="0" fontId="8" fillId="0" borderId="55" xfId="5" applyNumberFormat="1" applyFont="1" applyFill="1" applyBorder="1"/>
    <xf numFmtId="0" fontId="8" fillId="0" borderId="33" xfId="5" applyNumberFormat="1" applyFont="1" applyFill="1" applyBorder="1"/>
    <xf numFmtId="0" fontId="1" fillId="0" borderId="48" xfId="0" applyNumberFormat="1" applyFont="1" applyFill="1" applyBorder="1"/>
    <xf numFmtId="164" fontId="1" fillId="0" borderId="48" xfId="0" applyNumberFormat="1" applyFont="1" applyBorder="1"/>
    <xf numFmtId="0" fontId="8" fillId="0" borderId="56" xfId="3" applyNumberFormat="1" applyFont="1" applyFill="1" applyBorder="1" applyAlignment="1">
      <alignment horizontal="center" wrapText="1"/>
    </xf>
    <xf numFmtId="0" fontId="1" fillId="0" borderId="48" xfId="0" applyNumberFormat="1" applyFont="1" applyBorder="1"/>
    <xf numFmtId="9" fontId="1" fillId="0" borderId="0" xfId="2" applyFont="1" applyBorder="1"/>
    <xf numFmtId="0" fontId="6" fillId="0" borderId="16" xfId="3" applyNumberFormat="1" applyFont="1" applyFill="1" applyBorder="1" applyAlignment="1">
      <alignment horizontal="center" wrapText="1"/>
    </xf>
    <xf numFmtId="0" fontId="6" fillId="0" borderId="17" xfId="3" applyNumberFormat="1" applyFont="1" applyFill="1" applyBorder="1" applyAlignment="1">
      <alignment horizontal="center" wrapText="1"/>
    </xf>
    <xf numFmtId="0" fontId="9" fillId="0" borderId="57" xfId="6" applyFont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 wrapText="1"/>
    </xf>
    <xf numFmtId="0" fontId="9" fillId="0" borderId="6" xfId="6" applyFont="1" applyBorder="1" applyAlignment="1">
      <alignment horizontal="center" vertical="center" wrapText="1"/>
    </xf>
    <xf numFmtId="0" fontId="8" fillId="0" borderId="41" xfId="5" applyNumberFormat="1" applyFont="1" applyBorder="1"/>
    <xf numFmtId="0" fontId="9" fillId="0" borderId="58" xfId="6" applyFont="1" applyBorder="1" applyAlignment="1">
      <alignment horizontal="center" vertical="center" wrapText="1"/>
    </xf>
    <xf numFmtId="0" fontId="9" fillId="0" borderId="30" xfId="6" applyFont="1" applyBorder="1" applyAlignment="1">
      <alignment horizontal="center" vertical="center" wrapText="1"/>
    </xf>
    <xf numFmtId="0" fontId="9" fillId="0" borderId="31" xfId="6" applyFont="1" applyBorder="1" applyAlignment="1">
      <alignment horizontal="center" vertical="center" wrapText="1"/>
    </xf>
    <xf numFmtId="0" fontId="9" fillId="0" borderId="19" xfId="6" applyFont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vertical="center" wrapText="1"/>
    </xf>
    <xf numFmtId="0" fontId="6" fillId="0" borderId="24" xfId="4" applyNumberFormat="1" applyFont="1" applyFill="1" applyBorder="1" applyAlignment="1">
      <alignment vertical="center" wrapText="1"/>
    </xf>
    <xf numFmtId="0" fontId="9" fillId="0" borderId="8" xfId="6" applyFont="1" applyBorder="1" applyAlignment="1">
      <alignment horizontal="center" vertical="center" wrapText="1"/>
    </xf>
    <xf numFmtId="0" fontId="9" fillId="0" borderId="10" xfId="6" applyFont="1" applyBorder="1" applyAlignment="1">
      <alignment horizontal="center" vertical="center" wrapText="1"/>
    </xf>
    <xf numFmtId="0" fontId="4" fillId="0" borderId="4" xfId="5" applyNumberFormat="1" applyFont="1" applyBorder="1"/>
    <xf numFmtId="0" fontId="4" fillId="0" borderId="41" xfId="5" applyNumberFormat="1" applyFont="1" applyBorder="1"/>
    <xf numFmtId="0" fontId="8" fillId="0" borderId="56" xfId="4" applyNumberFormat="1" applyFont="1" applyFill="1" applyBorder="1" applyAlignment="1">
      <alignment horizontal="center" vertical="center"/>
    </xf>
    <xf numFmtId="0" fontId="8" fillId="0" borderId="1" xfId="4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>
      <alignment horizontal="center" vertical="center"/>
    </xf>
    <xf numFmtId="0" fontId="8" fillId="0" borderId="48" xfId="4" applyNumberFormat="1" applyFont="1" applyFill="1" applyBorder="1"/>
    <xf numFmtId="0" fontId="8" fillId="0" borderId="0" xfId="3" applyNumberFormat="1" applyFont="1" applyFill="1" applyBorder="1" applyAlignment="1">
      <alignment horizontal="center"/>
    </xf>
    <xf numFmtId="0" fontId="6" fillId="0" borderId="59" xfId="3" applyNumberFormat="1" applyFont="1" applyFill="1" applyBorder="1" applyAlignment="1">
      <alignment horizontal="center" wrapText="1"/>
    </xf>
    <xf numFmtId="0" fontId="6" fillId="0" borderId="61" xfId="3" applyNumberFormat="1" applyFont="1" applyFill="1" applyBorder="1" applyAlignment="1">
      <alignment horizontal="center" wrapText="1"/>
    </xf>
    <xf numFmtId="0" fontId="9" fillId="0" borderId="12" xfId="6" applyFont="1" applyBorder="1" applyAlignment="1">
      <alignment horizontal="center" vertical="top" wrapText="1"/>
    </xf>
    <xf numFmtId="0" fontId="9" fillId="0" borderId="4" xfId="6" applyFont="1" applyBorder="1" applyAlignment="1">
      <alignment horizontal="center" vertical="top" wrapText="1"/>
    </xf>
    <xf numFmtId="0" fontId="9" fillId="0" borderId="6" xfId="6" applyFont="1" applyBorder="1" applyAlignment="1">
      <alignment horizontal="center" vertical="top" wrapText="1"/>
    </xf>
    <xf numFmtId="0" fontId="8" fillId="0" borderId="31" xfId="5" applyNumberFormat="1" applyFont="1" applyBorder="1"/>
    <xf numFmtId="0" fontId="9" fillId="0" borderId="14" xfId="6" applyFont="1" applyBorder="1" applyAlignment="1">
      <alignment horizontal="center" vertical="top" wrapText="1"/>
    </xf>
    <xf numFmtId="0" fontId="9" fillId="0" borderId="8" xfId="6" applyFont="1" applyBorder="1" applyAlignment="1">
      <alignment horizontal="center" vertical="top" wrapText="1"/>
    </xf>
    <xf numFmtId="0" fontId="9" fillId="0" borderId="10" xfId="6" applyFont="1" applyBorder="1" applyAlignment="1">
      <alignment horizontal="center" vertical="top" wrapText="1"/>
    </xf>
    <xf numFmtId="0" fontId="8" fillId="0" borderId="18" xfId="5" applyNumberFormat="1" applyFont="1" applyBorder="1"/>
    <xf numFmtId="0" fontId="8" fillId="0" borderId="3" xfId="3" applyNumberFormat="1" applyFont="1" applyFill="1" applyBorder="1" applyAlignment="1">
      <alignment horizontal="center" wrapText="1"/>
    </xf>
    <xf numFmtId="0" fontId="9" fillId="0" borderId="41" xfId="6" applyFont="1" applyBorder="1" applyAlignment="1">
      <alignment horizontal="center" vertical="top" wrapText="1"/>
    </xf>
    <xf numFmtId="0" fontId="8" fillId="0" borderId="13" xfId="5" applyNumberFormat="1" applyFont="1" applyBorder="1"/>
    <xf numFmtId="0" fontId="8" fillId="0" borderId="5" xfId="5" applyNumberFormat="1" applyFont="1" applyBorder="1"/>
    <xf numFmtId="0" fontId="9" fillId="0" borderId="46" xfId="6" applyFont="1" applyBorder="1" applyAlignment="1">
      <alignment horizontal="center" vertical="top" wrapText="1"/>
    </xf>
    <xf numFmtId="0" fontId="8" fillId="0" borderId="33" xfId="5" applyNumberFormat="1" applyFont="1" applyBorder="1"/>
    <xf numFmtId="0" fontId="8" fillId="0" borderId="32" xfId="5" applyNumberFormat="1" applyFont="1" applyBorder="1"/>
    <xf numFmtId="0" fontId="9" fillId="0" borderId="47" xfId="6" applyFont="1" applyBorder="1" applyAlignment="1">
      <alignment horizontal="center" vertical="top" wrapText="1"/>
    </xf>
    <xf numFmtId="0" fontId="8" fillId="0" borderId="11" xfId="5" applyNumberFormat="1" applyFont="1" applyBorder="1"/>
    <xf numFmtId="0" fontId="8" fillId="0" borderId="9" xfId="5" applyNumberFormat="1" applyFont="1" applyBorder="1"/>
    <xf numFmtId="0" fontId="8" fillId="0" borderId="44" xfId="5" applyNumberFormat="1" applyFont="1" applyBorder="1"/>
    <xf numFmtId="0" fontId="8" fillId="0" borderId="0" xfId="5" applyNumberFormat="1" applyFont="1" applyBorder="1"/>
    <xf numFmtId="0" fontId="4" fillId="0" borderId="54" xfId="5" applyNumberFormat="1" applyFont="1" applyBorder="1"/>
    <xf numFmtId="0" fontId="4" fillId="0" borderId="25" xfId="5" applyNumberFormat="1" applyFont="1" applyBorder="1"/>
    <xf numFmtId="0" fontId="8" fillId="0" borderId="48" xfId="4" applyNumberFormat="1" applyFont="1" applyFill="1" applyBorder="1" applyAlignment="1">
      <alignment horizontal="center"/>
    </xf>
    <xf numFmtId="0" fontId="8" fillId="0" borderId="53" xfId="5" applyNumberFormat="1" applyFont="1" applyBorder="1"/>
    <xf numFmtId="0" fontId="4" fillId="0" borderId="44" xfId="5" applyNumberFormat="1" applyFont="1" applyBorder="1"/>
    <xf numFmtId="0" fontId="4" fillId="0" borderId="0" xfId="5" applyNumberFormat="1" applyFont="1" applyBorder="1"/>
    <xf numFmtId="164" fontId="8" fillId="0" borderId="62" xfId="5" applyNumberFormat="1" applyFont="1" applyBorder="1"/>
    <xf numFmtId="164" fontId="8" fillId="0" borderId="55" xfId="5" applyNumberFormat="1" applyFont="1" applyBorder="1"/>
    <xf numFmtId="0" fontId="9" fillId="0" borderId="30" xfId="6" applyFont="1" applyFill="1" applyBorder="1" applyAlignment="1">
      <alignment horizontal="center" vertical="top" wrapText="1"/>
    </xf>
    <xf numFmtId="0" fontId="9" fillId="0" borderId="31" xfId="6" applyFont="1" applyFill="1" applyBorder="1" applyAlignment="1">
      <alignment horizontal="center" vertical="top" wrapText="1"/>
    </xf>
    <xf numFmtId="164" fontId="4" fillId="0" borderId="32" xfId="5" applyNumberFormat="1" applyFont="1" applyBorder="1"/>
    <xf numFmtId="164" fontId="4" fillId="0" borderId="33" xfId="5" applyNumberFormat="1" applyFont="1" applyBorder="1"/>
    <xf numFmtId="0" fontId="9" fillId="0" borderId="12" xfId="6" applyFont="1" applyBorder="1" applyAlignment="1">
      <alignment horizontal="center" vertical="center" wrapText="1"/>
    </xf>
    <xf numFmtId="0" fontId="9" fillId="0" borderId="50" xfId="6" applyFont="1" applyBorder="1" applyAlignment="1">
      <alignment horizontal="center" vertical="center" wrapText="1"/>
    </xf>
    <xf numFmtId="0" fontId="9" fillId="0" borderId="14" xfId="6" applyFont="1" applyBorder="1" applyAlignment="1">
      <alignment horizontal="center" vertical="center" wrapText="1"/>
    </xf>
    <xf numFmtId="0" fontId="4" fillId="0" borderId="32" xfId="5" applyNumberFormat="1" applyFont="1" applyBorder="1"/>
    <xf numFmtId="0" fontId="4" fillId="0" borderId="33" xfId="5" applyNumberFormat="1" applyFont="1" applyBorder="1"/>
    <xf numFmtId="9" fontId="1" fillId="0" borderId="0" xfId="0" applyNumberFormat="1" applyFont="1"/>
    <xf numFmtId="0" fontId="1" fillId="0" borderId="9" xfId="0" applyNumberFormat="1" applyFont="1" applyBorder="1"/>
    <xf numFmtId="0" fontId="1" fillId="0" borderId="11" xfId="0" applyNumberFormat="1" applyFont="1" applyBorder="1"/>
    <xf numFmtId="0" fontId="8" fillId="0" borderId="0" xfId="3" applyNumberFormat="1" applyFont="1" applyFill="1" applyAlignment="1">
      <alignment horizontal="center"/>
    </xf>
    <xf numFmtId="0" fontId="8" fillId="0" borderId="49" xfId="5" applyNumberFormat="1" applyFont="1" applyBorder="1" applyAlignment="1">
      <alignment horizontal="right" vertical="center"/>
    </xf>
    <xf numFmtId="0" fontId="8" fillId="0" borderId="2" xfId="5" applyNumberFormat="1" applyFont="1" applyBorder="1" applyAlignment="1">
      <alignment horizontal="right" vertical="center"/>
    </xf>
    <xf numFmtId="0" fontId="8" fillId="0" borderId="32" xfId="5" applyNumberFormat="1" applyFont="1" applyBorder="1" applyAlignment="1">
      <alignment horizontal="right" vertical="center"/>
    </xf>
    <xf numFmtId="0" fontId="8" fillId="0" borderId="33" xfId="5" applyNumberFormat="1" applyFont="1" applyBorder="1" applyAlignment="1">
      <alignment horizontal="right" vertical="center"/>
    </xf>
    <xf numFmtId="0" fontId="1" fillId="0" borderId="21" xfId="0" applyNumberFormat="1" applyFont="1" applyBorder="1" applyAlignment="1">
      <alignment horizontal="right" vertical="center"/>
    </xf>
    <xf numFmtId="0" fontId="1" fillId="0" borderId="22" xfId="0" applyNumberFormat="1" applyFont="1" applyBorder="1" applyAlignment="1">
      <alignment horizontal="right" vertical="center"/>
    </xf>
    <xf numFmtId="165" fontId="8" fillId="0" borderId="49" xfId="1" applyNumberFormat="1" applyFont="1" applyBorder="1"/>
    <xf numFmtId="165" fontId="8" fillId="0" borderId="2" xfId="1" applyNumberFormat="1" applyFont="1" applyBorder="1"/>
    <xf numFmtId="165" fontId="1" fillId="0" borderId="20" xfId="1" applyNumberFormat="1" applyFont="1" applyBorder="1"/>
    <xf numFmtId="165" fontId="1" fillId="0" borderId="48" xfId="1" applyNumberFormat="1" applyFont="1" applyBorder="1"/>
    <xf numFmtId="165" fontId="8" fillId="0" borderId="5" xfId="1" applyNumberFormat="1" applyFont="1" applyBorder="1"/>
    <xf numFmtId="165" fontId="8" fillId="0" borderId="6" xfId="1" applyNumberFormat="1" applyFont="1" applyBorder="1"/>
    <xf numFmtId="0" fontId="9" fillId="0" borderId="14" xfId="6" applyFont="1" applyBorder="1" applyAlignment="1">
      <alignment horizontal="center" vertical="top"/>
    </xf>
    <xf numFmtId="165" fontId="8" fillId="0" borderId="16" xfId="1" applyNumberFormat="1" applyFont="1" applyBorder="1"/>
    <xf numFmtId="165" fontId="8" fillId="0" borderId="18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8" fillId="0" borderId="6" xfId="5" applyNumberFormat="1" applyFont="1" applyBorder="1"/>
    <xf numFmtId="0" fontId="8" fillId="0" borderId="16" xfId="5" applyNumberFormat="1" applyFont="1" applyBorder="1"/>
    <xf numFmtId="9" fontId="8" fillId="0" borderId="0" xfId="2" applyFont="1" applyFill="1" applyBorder="1"/>
    <xf numFmtId="0" fontId="8" fillId="0" borderId="0" xfId="3" applyNumberFormat="1" applyFont="1" applyFill="1" applyBorder="1" applyAlignment="1">
      <alignment horizontal="center" vertical="top" wrapText="1"/>
    </xf>
    <xf numFmtId="0" fontId="8" fillId="0" borderId="12" xfId="3" applyNumberFormat="1" applyFont="1" applyFill="1" applyBorder="1" applyAlignment="1">
      <alignment horizontal="center" vertical="top" wrapText="1"/>
    </xf>
    <xf numFmtId="0" fontId="8" fillId="0" borderId="4" xfId="3" applyNumberFormat="1" applyFont="1" applyFill="1" applyBorder="1" applyAlignment="1">
      <alignment horizontal="center" vertical="top" wrapText="1"/>
    </xf>
    <xf numFmtId="0" fontId="8" fillId="0" borderId="6" xfId="3" applyNumberFormat="1" applyFont="1" applyFill="1" applyBorder="1" applyAlignment="1">
      <alignment horizontal="center" vertical="top" wrapText="1"/>
    </xf>
    <xf numFmtId="0" fontId="8" fillId="0" borderId="50" xfId="3" applyNumberFormat="1" applyFont="1" applyFill="1" applyBorder="1" applyAlignment="1">
      <alignment horizontal="center" vertical="top" wrapText="1"/>
    </xf>
    <xf numFmtId="0" fontId="8" fillId="0" borderId="30" xfId="3" applyNumberFormat="1" applyFont="1" applyFill="1" applyBorder="1" applyAlignment="1">
      <alignment horizontal="center" vertical="top" wrapText="1"/>
    </xf>
    <xf numFmtId="0" fontId="8" fillId="0" borderId="31" xfId="3" applyNumberFormat="1" applyFont="1" applyFill="1" applyBorder="1" applyAlignment="1">
      <alignment horizontal="center" vertical="top" wrapText="1"/>
    </xf>
    <xf numFmtId="0" fontId="8" fillId="0" borderId="14" xfId="3" applyNumberFormat="1" applyFont="1" applyFill="1" applyBorder="1" applyAlignment="1">
      <alignment horizontal="center" vertical="top" wrapText="1"/>
    </xf>
    <xf numFmtId="0" fontId="8" fillId="0" borderId="8" xfId="3" applyNumberFormat="1" applyFont="1" applyFill="1" applyBorder="1" applyAlignment="1">
      <alignment horizontal="center" vertical="top" wrapText="1"/>
    </xf>
    <xf numFmtId="0" fontId="8" fillId="0" borderId="10" xfId="3" applyNumberFormat="1" applyFont="1" applyFill="1" applyBorder="1" applyAlignment="1">
      <alignment horizontal="center" vertical="top" wrapText="1"/>
    </xf>
    <xf numFmtId="43" fontId="8" fillId="0" borderId="49" xfId="1" applyFont="1" applyBorder="1"/>
    <xf numFmtId="43" fontId="8" fillId="0" borderId="2" xfId="1" applyFont="1" applyBorder="1"/>
    <xf numFmtId="43" fontId="1" fillId="0" borderId="21" xfId="1" applyFont="1" applyBorder="1"/>
    <xf numFmtId="43" fontId="1" fillId="0" borderId="23" xfId="1" applyFont="1" applyBorder="1"/>
    <xf numFmtId="0" fontId="8" fillId="0" borderId="42" xfId="5" applyNumberFormat="1" applyFont="1" applyBorder="1"/>
    <xf numFmtId="0" fontId="8" fillId="0" borderId="49" xfId="5" applyNumberFormat="1" applyFont="1" applyFill="1" applyBorder="1"/>
    <xf numFmtId="0" fontId="8" fillId="0" borderId="2" xfId="5" applyNumberFormat="1" applyFont="1" applyFill="1" applyBorder="1"/>
    <xf numFmtId="0" fontId="8" fillId="0" borderId="64" xfId="3" applyNumberFormat="1" applyFont="1" applyFill="1" applyBorder="1" applyAlignment="1">
      <alignment horizontal="center" wrapText="1"/>
    </xf>
    <xf numFmtId="0" fontId="8" fillId="0" borderId="15" xfId="3" applyNumberFormat="1" applyFont="1" applyFill="1" applyBorder="1" applyAlignment="1">
      <alignment horizontal="center" wrapText="1"/>
    </xf>
    <xf numFmtId="0" fontId="8" fillId="0" borderId="18" xfId="3" applyNumberFormat="1" applyFont="1" applyFill="1" applyBorder="1" applyAlignment="1">
      <alignment horizontal="center" wrapText="1"/>
    </xf>
    <xf numFmtId="0" fontId="8" fillId="0" borderId="34" xfId="5" applyNumberFormat="1" applyFont="1" applyFill="1" applyBorder="1"/>
    <xf numFmtId="0" fontId="8" fillId="0" borderId="35" xfId="5" applyNumberFormat="1" applyFont="1" applyFill="1" applyBorder="1"/>
    <xf numFmtId="0" fontId="8" fillId="0" borderId="54" xfId="5" applyNumberFormat="1" applyFont="1" applyBorder="1"/>
    <xf numFmtId="0" fontId="8" fillId="0" borderId="25" xfId="5" applyNumberFormat="1" applyFont="1" applyBorder="1"/>
    <xf numFmtId="0" fontId="8" fillId="0" borderId="10" xfId="5" applyNumberFormat="1" applyFont="1" applyBorder="1"/>
    <xf numFmtId="0" fontId="4" fillId="0" borderId="49" xfId="5" applyNumberFormat="1" applyFont="1" applyBorder="1"/>
    <xf numFmtId="0" fontId="8" fillId="0" borderId="25" xfId="3" applyNumberFormat="1" applyFont="1" applyBorder="1"/>
    <xf numFmtId="0" fontId="8" fillId="0" borderId="65" xfId="5" applyNumberFormat="1" applyFont="1" applyBorder="1"/>
    <xf numFmtId="0" fontId="8" fillId="0" borderId="63" xfId="5" applyNumberFormat="1" applyFont="1" applyBorder="1"/>
    <xf numFmtId="0" fontId="8" fillId="0" borderId="57" xfId="3" applyNumberFormat="1" applyFont="1" applyFill="1" applyBorder="1" applyAlignment="1">
      <alignment horizontal="center" wrapText="1"/>
    </xf>
    <xf numFmtId="0" fontId="8" fillId="0" borderId="26" xfId="3" applyNumberFormat="1" applyFont="1" applyFill="1" applyBorder="1" applyAlignment="1">
      <alignment horizontal="center" wrapText="1"/>
    </xf>
    <xf numFmtId="0" fontId="8" fillId="0" borderId="62" xfId="5" applyNumberFormat="1" applyFont="1" applyBorder="1"/>
    <xf numFmtId="0" fontId="8" fillId="0" borderId="55" xfId="5" applyNumberFormat="1" applyFont="1" applyBorder="1"/>
    <xf numFmtId="0" fontId="8" fillId="0" borderId="13" xfId="5" applyNumberFormat="1" applyFont="1" applyFill="1" applyBorder="1"/>
    <xf numFmtId="0" fontId="8" fillId="0" borderId="9" xfId="5" applyNumberFormat="1" applyFont="1" applyFill="1" applyBorder="1"/>
    <xf numFmtId="0" fontId="8" fillId="0" borderId="11" xfId="5" applyNumberFormat="1" applyFont="1" applyFill="1" applyBorder="1"/>
    <xf numFmtId="0" fontId="1" fillId="0" borderId="0" xfId="0" applyNumberFormat="1" applyFont="1" applyFill="1"/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Continuous"/>
    </xf>
    <xf numFmtId="0" fontId="6" fillId="0" borderId="32" xfId="3" applyNumberFormat="1" applyFont="1" applyFill="1" applyBorder="1" applyAlignment="1">
      <alignment horizontal="center" wrapText="1"/>
    </xf>
    <xf numFmtId="0" fontId="6" fillId="0" borderId="31" xfId="3" applyNumberFormat="1" applyFont="1" applyFill="1" applyBorder="1" applyAlignment="1">
      <alignment horizontal="center" wrapText="1"/>
    </xf>
    <xf numFmtId="0" fontId="8" fillId="0" borderId="32" xfId="3" applyNumberFormat="1" applyFont="1" applyFill="1" applyBorder="1" applyAlignment="1">
      <alignment horizontal="center" wrapText="1"/>
    </xf>
    <xf numFmtId="0" fontId="1" fillId="0" borderId="32" xfId="0" applyNumberFormat="1" applyFont="1" applyBorder="1"/>
    <xf numFmtId="0" fontId="1" fillId="0" borderId="5" xfId="0" applyNumberFormat="1" applyFont="1" applyBorder="1"/>
    <xf numFmtId="0" fontId="1" fillId="0" borderId="6" xfId="0" applyNumberFormat="1" applyFont="1" applyBorder="1"/>
    <xf numFmtId="9" fontId="1" fillId="0" borderId="0" xfId="2" applyNumberFormat="1" applyFont="1"/>
    <xf numFmtId="0" fontId="4" fillId="0" borderId="0" xfId="0" applyNumberFormat="1" applyFont="1" applyAlignment="1">
      <alignment horizontal="right"/>
    </xf>
    <xf numFmtId="3" fontId="1" fillId="0" borderId="0" xfId="0" applyNumberFormat="1" applyFont="1"/>
    <xf numFmtId="9" fontId="1" fillId="0" borderId="0" xfId="2" applyFont="1"/>
    <xf numFmtId="0" fontId="4" fillId="0" borderId="33" xfId="3" applyNumberFormat="1" applyFont="1" applyFill="1" applyBorder="1" applyAlignment="1">
      <alignment horizontal="center" wrapText="1"/>
    </xf>
    <xf numFmtId="0" fontId="4" fillId="0" borderId="51" xfId="3" applyNumberFormat="1" applyFont="1" applyFill="1" applyBorder="1" applyAlignment="1">
      <alignment horizontal="center" wrapText="1"/>
    </xf>
    <xf numFmtId="0" fontId="4" fillId="0" borderId="32" xfId="3" applyNumberFormat="1" applyFont="1" applyFill="1" applyBorder="1" applyAlignment="1">
      <alignment horizontal="right" wrapText="1"/>
    </xf>
    <xf numFmtId="1" fontId="8" fillId="0" borderId="32" xfId="3" applyNumberFormat="1" applyFont="1" applyFill="1" applyBorder="1" applyAlignment="1">
      <alignment horizontal="right" wrapText="1"/>
    </xf>
    <xf numFmtId="1" fontId="8" fillId="0" borderId="33" xfId="3" applyNumberFormat="1" applyFont="1" applyFill="1" applyBorder="1" applyAlignment="1">
      <alignment horizontal="right" wrapText="1"/>
    </xf>
    <xf numFmtId="0" fontId="8" fillId="0" borderId="32" xfId="3" applyNumberFormat="1" applyFont="1" applyFill="1" applyBorder="1" applyAlignment="1">
      <alignment horizontal="right" wrapText="1"/>
    </xf>
    <xf numFmtId="0" fontId="8" fillId="0" borderId="33" xfId="3" applyNumberFormat="1" applyFont="1" applyFill="1" applyBorder="1" applyAlignment="1">
      <alignment horizontal="right" wrapText="1"/>
    </xf>
    <xf numFmtId="1" fontId="1" fillId="0" borderId="5" xfId="0" applyNumberFormat="1" applyFont="1" applyBorder="1"/>
    <xf numFmtId="10" fontId="1" fillId="0" borderId="0" xfId="2" applyNumberFormat="1" applyFont="1" applyBorder="1"/>
    <xf numFmtId="10" fontId="1" fillId="0" borderId="0" xfId="0" applyNumberFormat="1" applyFont="1" applyBorder="1" applyAlignment="1">
      <alignment horizontal="center"/>
    </xf>
    <xf numFmtId="0" fontId="4" fillId="0" borderId="0" xfId="0" applyNumberFormat="1" applyFont="1" applyFill="1"/>
    <xf numFmtId="3" fontId="1" fillId="0" borderId="32" xfId="0" applyNumberFormat="1" applyFont="1" applyBorder="1"/>
    <xf numFmtId="0" fontId="8" fillId="0" borderId="66" xfId="3" applyNumberFormat="1" applyFont="1" applyFill="1" applyBorder="1" applyAlignment="1">
      <alignment horizontal="left" wrapText="1"/>
    </xf>
    <xf numFmtId="0" fontId="8" fillId="0" borderId="0" xfId="3" applyNumberFormat="1" applyFont="1" applyFill="1" applyBorder="1" applyAlignment="1">
      <alignment horizontal="left" wrapText="1"/>
    </xf>
    <xf numFmtId="10" fontId="1" fillId="0" borderId="0" xfId="2" applyNumberFormat="1" applyFont="1"/>
    <xf numFmtId="0" fontId="1" fillId="0" borderId="66" xfId="0" applyNumberFormat="1" applyFont="1" applyBorder="1"/>
    <xf numFmtId="3" fontId="1" fillId="0" borderId="66" xfId="0" applyNumberFormat="1" applyFont="1" applyBorder="1"/>
    <xf numFmtId="0" fontId="8" fillId="0" borderId="0" xfId="3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8" fillId="0" borderId="0" xfId="3" applyNumberFormat="1" applyFont="1" applyAlignment="1">
      <alignment wrapText="1"/>
    </xf>
    <xf numFmtId="0" fontId="6" fillId="0" borderId="5" xfId="3" applyNumberFormat="1" applyFont="1" applyFill="1" applyBorder="1" applyAlignment="1">
      <alignment horizontal="center"/>
    </xf>
    <xf numFmtId="0" fontId="6" fillId="0" borderId="6" xfId="3" applyNumberFormat="1" applyFont="1" applyFill="1" applyBorder="1" applyAlignment="1">
      <alignment horizontal="center"/>
    </xf>
    <xf numFmtId="0" fontId="6" fillId="0" borderId="26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0" borderId="24" xfId="3" applyNumberFormat="1" applyFont="1" applyFill="1" applyBorder="1" applyAlignment="1">
      <alignment horizontal="center" vertical="center" wrapText="1"/>
    </xf>
    <xf numFmtId="0" fontId="6" fillId="0" borderId="26" xfId="4" applyNumberFormat="1" applyFont="1" applyFill="1" applyBorder="1" applyAlignment="1">
      <alignment horizontal="center" vertical="center" wrapText="1"/>
    </xf>
    <xf numFmtId="0" fontId="6" fillId="0" borderId="24" xfId="4" applyNumberFormat="1" applyFont="1" applyFill="1" applyBorder="1" applyAlignment="1">
      <alignment horizontal="center" vertical="center" wrapText="1"/>
    </xf>
    <xf numFmtId="0" fontId="8" fillId="0" borderId="20" xfId="4" applyNumberFormat="1" applyFont="1" applyFill="1" applyBorder="1" applyAlignment="1">
      <alignment horizontal="center"/>
    </xf>
    <xf numFmtId="0" fontId="8" fillId="0" borderId="23" xfId="4" applyNumberFormat="1" applyFont="1" applyFill="1" applyBorder="1" applyAlignment="1">
      <alignment horizontal="center"/>
    </xf>
    <xf numFmtId="0" fontId="6" fillId="0" borderId="0" xfId="3" applyNumberFormat="1" applyFont="1" applyFill="1" applyBorder="1" applyAlignment="1">
      <alignment horizontal="center" vertical="center" wrapText="1"/>
    </xf>
    <xf numFmtId="0" fontId="6" fillId="0" borderId="63" xfId="3" applyNumberFormat="1" applyFont="1" applyFill="1" applyBorder="1" applyAlignment="1">
      <alignment horizontal="center" vertical="center" wrapText="1"/>
    </xf>
    <xf numFmtId="0" fontId="6" fillId="0" borderId="25" xfId="3" applyNumberFormat="1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8" fillId="0" borderId="60" xfId="4" applyNumberFormat="1" applyFont="1" applyFill="1" applyBorder="1" applyAlignment="1">
      <alignment horizontal="center"/>
    </xf>
  </cellXfs>
  <cellStyles count="40">
    <cellStyle name="ChartingText" xfId="7"/>
    <cellStyle name="ColumnHeaderNormal" xfId="8"/>
    <cellStyle name="Comma" xfId="1" builtinId="3"/>
    <cellStyle name="Comma 4" xfId="4"/>
    <cellStyle name="HeadlineStyle" xfId="9"/>
    <cellStyle name="HeadlineStyleJustified" xfId="10"/>
    <cellStyle name="Invisible" xfId="11"/>
    <cellStyle name="NewColumnHeaderNormal" xfId="12"/>
    <cellStyle name="NewSectionHeaderNormal" xfId="13"/>
    <cellStyle name="NewTitleNormal" xfId="14"/>
    <cellStyle name="Normal" xfId="0" builtinId="0"/>
    <cellStyle name="Normal 17" xfId="15"/>
    <cellStyle name="Normal 2" xfId="6"/>
    <cellStyle name="Normal 3" xfId="3"/>
    <cellStyle name="Percent" xfId="2" builtinId="5"/>
    <cellStyle name="Percent 6" xfId="5"/>
    <cellStyle name="SectionHeaderNormal" xfId="16"/>
    <cellStyle name="Style 21" xfId="17"/>
    <cellStyle name="Style 22" xfId="18"/>
    <cellStyle name="Style 23" xfId="19"/>
    <cellStyle name="Style 24" xfId="20"/>
    <cellStyle name="Style 25" xfId="21"/>
    <cellStyle name="Style 26" xfId="22"/>
    <cellStyle name="Style 27" xfId="23"/>
    <cellStyle name="Style 28" xfId="24"/>
    <cellStyle name="Style 29" xfId="25"/>
    <cellStyle name="Style 30" xfId="26"/>
    <cellStyle name="Style 31" xfId="27"/>
    <cellStyle name="Style 32" xfId="28"/>
    <cellStyle name="Style 33" xfId="29"/>
    <cellStyle name="Style 34" xfId="30"/>
    <cellStyle name="Style 35" xfId="31"/>
    <cellStyle name="Style 36" xfId="32"/>
    <cellStyle name="Style 39" xfId="33"/>
    <cellStyle name="SubScript" xfId="34"/>
    <cellStyle name="SuperScript" xfId="35"/>
    <cellStyle name="TextBold" xfId="36"/>
    <cellStyle name="TextItalic" xfId="37"/>
    <cellStyle name="TextNormal" xfId="38"/>
    <cellStyle name="TitleNormal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32"/>
  <sheetViews>
    <sheetView tabSelected="1" zoomScale="70" zoomScaleNormal="70" workbookViewId="0"/>
  </sheetViews>
  <sheetFormatPr defaultRowHeight="12.75" x14ac:dyDescent="0.2"/>
  <cols>
    <col min="1" max="1" width="17.85546875" style="2" customWidth="1"/>
    <col min="2" max="2" width="38.5703125" style="2" customWidth="1"/>
    <col min="3" max="4" width="4" style="3" customWidth="1"/>
    <col min="5" max="7" width="13" style="2" customWidth="1"/>
    <col min="8" max="8" width="13" style="4" customWidth="1"/>
    <col min="9" max="16384" width="9.140625" style="2"/>
  </cols>
  <sheetData>
    <row r="1" spans="1:20" x14ac:dyDescent="0.2">
      <c r="A1" s="1" t="s">
        <v>0</v>
      </c>
    </row>
    <row r="2" spans="1:20" s="3" customFormat="1" x14ac:dyDescent="0.2">
      <c r="A2" s="6"/>
      <c r="B2" s="2"/>
      <c r="E2" s="2"/>
      <c r="F2" s="2"/>
      <c r="G2" s="2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3" customFormat="1" x14ac:dyDescent="0.2">
      <c r="A3" s="7" t="s">
        <v>4</v>
      </c>
      <c r="B3" s="8"/>
      <c r="C3" s="9"/>
      <c r="D3" s="9"/>
      <c r="E3" s="8"/>
      <c r="F3" s="8"/>
      <c r="G3" s="8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s="3" customFormat="1" x14ac:dyDescent="0.2">
      <c r="A4" s="10" t="s">
        <v>5</v>
      </c>
      <c r="B4" s="11"/>
      <c r="C4" s="12"/>
      <c r="D4" s="12"/>
      <c r="E4" s="2"/>
      <c r="F4" s="2"/>
      <c r="G4" s="2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3" customFormat="1" ht="13.5" thickBot="1" x14ac:dyDescent="0.25">
      <c r="A5" s="2" t="s">
        <v>6</v>
      </c>
      <c r="B5" s="2"/>
      <c r="E5" s="2"/>
      <c r="F5" s="2"/>
      <c r="G5" s="2"/>
      <c r="H5" s="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s="3" customFormat="1" x14ac:dyDescent="0.2">
      <c r="A6" s="13"/>
      <c r="B6" s="14"/>
      <c r="C6" s="14"/>
      <c r="D6" s="14"/>
      <c r="E6" s="315" t="s">
        <v>7</v>
      </c>
      <c r="F6" s="315"/>
      <c r="G6" s="316"/>
      <c r="H6" s="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s="3" customFormat="1" ht="13.5" thickBot="1" x14ac:dyDescent="0.25">
      <c r="A7" s="15"/>
      <c r="B7" s="14"/>
      <c r="C7" s="14"/>
      <c r="D7" s="14"/>
      <c r="E7" s="16">
        <v>2009</v>
      </c>
      <c r="F7" s="16">
        <v>2010</v>
      </c>
      <c r="G7" s="17">
        <v>2011</v>
      </c>
      <c r="H7" s="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s="3" customFormat="1" x14ac:dyDescent="0.2">
      <c r="A8" s="15"/>
      <c r="B8" s="18" t="s">
        <v>8</v>
      </c>
      <c r="C8" s="19" t="s">
        <v>9</v>
      </c>
      <c r="D8" s="20"/>
      <c r="E8" s="21">
        <v>106.3</v>
      </c>
      <c r="F8" s="21">
        <v>142</v>
      </c>
      <c r="G8" s="22">
        <v>158.4</v>
      </c>
      <c r="H8" s="4" t="s">
        <v>10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s="3" customFormat="1" ht="13.5" thickBot="1" x14ac:dyDescent="0.25">
      <c r="A9" s="15"/>
      <c r="B9" s="23" t="s">
        <v>11</v>
      </c>
      <c r="C9" s="24"/>
      <c r="D9" s="25"/>
      <c r="E9" s="26">
        <v>-0.3</v>
      </c>
      <c r="F9" s="26">
        <v>-6.2</v>
      </c>
      <c r="G9" s="27">
        <v>-8.4</v>
      </c>
      <c r="H9" s="4" t="s">
        <v>12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3" customFormat="1" ht="13.5" thickBot="1" x14ac:dyDescent="0.25">
      <c r="A10" s="28"/>
      <c r="B10" s="29" t="s">
        <v>13</v>
      </c>
      <c r="C10" s="30"/>
      <c r="D10" s="31"/>
      <c r="E10" s="33">
        <f t="shared" ref="E10:G10" si="0">SUM(E8:E9)</f>
        <v>106</v>
      </c>
      <c r="F10" s="33">
        <f t="shared" si="0"/>
        <v>135.80000000000001</v>
      </c>
      <c r="G10" s="34">
        <f t="shared" si="0"/>
        <v>150</v>
      </c>
      <c r="H10" s="35" t="s">
        <v>14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s="3" customFormat="1" x14ac:dyDescent="0.2">
      <c r="A11" s="28" t="str">
        <f>A$5&amp;".r"</f>
        <v>ALE.r</v>
      </c>
      <c r="B11" s="36" t="s">
        <v>15</v>
      </c>
      <c r="C11" s="36"/>
      <c r="D11" s="36"/>
      <c r="E11" s="38">
        <f t="shared" ref="E11:G11" si="1">SUMIF($C8:$C9,"r",E8:E9)/E10</f>
        <v>1.0028301886792452</v>
      </c>
      <c r="F11" s="38">
        <f t="shared" si="1"/>
        <v>1.0456553755522826</v>
      </c>
      <c r="G11" s="38">
        <f t="shared" si="1"/>
        <v>1.056</v>
      </c>
      <c r="H11" s="39">
        <f>AVERAGE(E11:G11)</f>
        <v>1.0348285214105093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s="3" customFormat="1" x14ac:dyDescent="0.2">
      <c r="A12" s="28" t="s">
        <v>16</v>
      </c>
      <c r="B12" s="36" t="s">
        <v>17</v>
      </c>
      <c r="C12" s="36"/>
      <c r="D12" s="36"/>
      <c r="E12" s="40" t="s">
        <v>18</v>
      </c>
      <c r="F12" s="40" t="s">
        <v>18</v>
      </c>
      <c r="G12" s="40" t="s">
        <v>18</v>
      </c>
      <c r="H12" s="41" t="s">
        <v>18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s="3" customFormat="1" x14ac:dyDescent="0.2">
      <c r="A13" s="28" t="s">
        <v>16</v>
      </c>
      <c r="B13" s="36" t="s">
        <v>19</v>
      </c>
      <c r="C13" s="36"/>
      <c r="D13" s="36"/>
      <c r="E13" s="40" t="s">
        <v>18</v>
      </c>
      <c r="F13" s="40" t="s">
        <v>18</v>
      </c>
      <c r="G13" s="40" t="s">
        <v>18</v>
      </c>
      <c r="H13" s="41" t="s">
        <v>18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3" customFormat="1" x14ac:dyDescent="0.2">
      <c r="A14" s="42"/>
      <c r="B14" s="42"/>
      <c r="C14" s="43"/>
      <c r="D14" s="43"/>
      <c r="E14" s="42"/>
      <c r="F14" s="42"/>
      <c r="G14" s="42"/>
      <c r="H14" s="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3" customFormat="1" x14ac:dyDescent="0.2">
      <c r="A15" s="10" t="s">
        <v>20</v>
      </c>
      <c r="B15" s="11"/>
      <c r="C15" s="12"/>
      <c r="D15" s="12"/>
      <c r="E15" s="2"/>
      <c r="F15" s="2"/>
      <c r="G15" s="2"/>
      <c r="H15" s="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s="3" customFormat="1" ht="13.5" thickBot="1" x14ac:dyDescent="0.25">
      <c r="A16" s="15" t="s">
        <v>21</v>
      </c>
      <c r="B16" s="2"/>
      <c r="E16" s="2"/>
      <c r="F16" s="2"/>
      <c r="G16" s="2"/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s="3" customFormat="1" x14ac:dyDescent="0.2">
      <c r="A17" s="6"/>
      <c r="B17" s="44"/>
      <c r="C17" s="44"/>
      <c r="D17" s="44"/>
      <c r="E17" s="315" t="s">
        <v>7</v>
      </c>
      <c r="F17" s="315"/>
      <c r="G17" s="316"/>
      <c r="H17" s="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s="3" customFormat="1" ht="13.5" thickBot="1" x14ac:dyDescent="0.25">
      <c r="A18" s="45"/>
      <c r="B18" s="45"/>
      <c r="C18" s="46"/>
      <c r="D18" s="46"/>
      <c r="E18" s="47">
        <v>2009</v>
      </c>
      <c r="F18" s="47">
        <v>2010</v>
      </c>
      <c r="G18" s="48">
        <v>2011</v>
      </c>
      <c r="H18" s="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s="3" customFormat="1" x14ac:dyDescent="0.2">
      <c r="A19" s="317" t="s">
        <v>22</v>
      </c>
      <c r="B19" s="49" t="s">
        <v>23</v>
      </c>
      <c r="C19" s="50" t="s">
        <v>9</v>
      </c>
      <c r="D19" s="51" t="s">
        <v>24</v>
      </c>
      <c r="E19" s="53">
        <v>342.2</v>
      </c>
      <c r="F19" s="53">
        <v>489.8</v>
      </c>
      <c r="G19" s="54">
        <v>444.2</v>
      </c>
      <c r="H19" s="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s="3" customFormat="1" x14ac:dyDescent="0.2">
      <c r="A20" s="318"/>
      <c r="B20" s="55" t="s">
        <v>25</v>
      </c>
      <c r="C20" s="56" t="s">
        <v>9</v>
      </c>
      <c r="D20" s="57" t="s">
        <v>26</v>
      </c>
      <c r="E20" s="58">
        <v>52.3</v>
      </c>
      <c r="F20" s="58">
        <v>53.4</v>
      </c>
      <c r="G20" s="59">
        <v>47.8</v>
      </c>
      <c r="H20" s="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s="3" customFormat="1" ht="13.5" thickBot="1" x14ac:dyDescent="0.25">
      <c r="A21" s="319"/>
      <c r="B21" s="60" t="s">
        <v>27</v>
      </c>
      <c r="C21" s="61" t="s">
        <v>9</v>
      </c>
      <c r="D21" s="62"/>
      <c r="E21" s="58">
        <v>-5.8</v>
      </c>
      <c r="F21" s="58">
        <v>-2.5</v>
      </c>
      <c r="G21" s="59">
        <v>-3.2</v>
      </c>
      <c r="H21" s="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s="3" customFormat="1" x14ac:dyDescent="0.2">
      <c r="A22" s="320" t="s">
        <v>28</v>
      </c>
      <c r="B22" s="63" t="s">
        <v>29</v>
      </c>
      <c r="C22" s="61"/>
      <c r="D22" s="62"/>
      <c r="E22" s="58">
        <v>-4.9000000000000004</v>
      </c>
      <c r="F22" s="58">
        <v>-3.9</v>
      </c>
      <c r="G22" s="59">
        <v>-34.9</v>
      </c>
      <c r="H22" s="4" t="s">
        <v>10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s="3" customFormat="1" ht="13.5" thickBot="1" x14ac:dyDescent="0.25">
      <c r="A23" s="321"/>
      <c r="B23" s="64" t="s">
        <v>27</v>
      </c>
      <c r="C23" s="65"/>
      <c r="D23" s="66"/>
      <c r="E23" s="67">
        <v>12.4</v>
      </c>
      <c r="F23" s="67">
        <v>19.3</v>
      </c>
      <c r="G23" s="68">
        <v>24.5</v>
      </c>
      <c r="H23" s="4" t="s">
        <v>12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s="3" customFormat="1" ht="13.5" thickBot="1" x14ac:dyDescent="0.25">
      <c r="A24" s="322" t="s">
        <v>13</v>
      </c>
      <c r="B24" s="323"/>
      <c r="C24" s="31"/>
      <c r="D24" s="31"/>
      <c r="E24" s="69">
        <f t="shared" ref="E24:G24" si="2">SUM(E19:E23)</f>
        <v>396.2</v>
      </c>
      <c r="F24" s="69">
        <f t="shared" si="2"/>
        <v>556.1</v>
      </c>
      <c r="G24" s="70">
        <f t="shared" si="2"/>
        <v>478.40000000000003</v>
      </c>
      <c r="H24" s="35" t="s">
        <v>14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s="3" customFormat="1" x14ac:dyDescent="0.2">
      <c r="A25" s="28" t="str">
        <f>A$16&amp;".r"</f>
        <v>LNT.r</v>
      </c>
      <c r="B25" s="36" t="s">
        <v>15</v>
      </c>
      <c r="C25" s="36"/>
      <c r="D25" s="36"/>
      <c r="E25" s="37">
        <f t="shared" ref="E25:G25" si="3">SUMIF($C19:$C23,"r",E19:E23)/E24</f>
        <v>0.9810701665825341</v>
      </c>
      <c r="F25" s="37">
        <f t="shared" si="3"/>
        <v>0.9723071390037763</v>
      </c>
      <c r="G25" s="37">
        <f t="shared" si="3"/>
        <v>1.0217391304347825</v>
      </c>
      <c r="H25" s="39">
        <f>AVERAGE(E25:G25)</f>
        <v>0.99170547867369763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s="3" customFormat="1" x14ac:dyDescent="0.2">
      <c r="A26" s="28" t="str">
        <f>LEFT(A25,FIND(".",A25)-1)&amp;".e"</f>
        <v>LNT.e</v>
      </c>
      <c r="B26" s="36" t="s">
        <v>17</v>
      </c>
      <c r="C26" s="36"/>
      <c r="D26" s="36"/>
      <c r="E26" s="71">
        <f t="shared" ref="E26:G26" si="4">SUMIF($D19:$D23,"e",E19:E23)/SUMIF($C19:$C23,"r",E19:E23)</f>
        <v>0.88037046565474664</v>
      </c>
      <c r="F26" s="71">
        <f t="shared" si="4"/>
        <v>0.90586277048270758</v>
      </c>
      <c r="G26" s="71">
        <f t="shared" si="4"/>
        <v>0.90875613747954165</v>
      </c>
      <c r="H26" s="39">
        <f>AVERAGE(E26:G26)</f>
        <v>0.89832979120566525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s="3" customFormat="1" x14ac:dyDescent="0.2">
      <c r="A27" s="28" t="str">
        <f>LEFT(A26,FIND(".",A26)-1)&amp;".g"</f>
        <v>LNT.g</v>
      </c>
      <c r="B27" s="36" t="s">
        <v>19</v>
      </c>
      <c r="C27" s="36"/>
      <c r="D27" s="36"/>
      <c r="E27" s="71">
        <f t="shared" ref="E27:G27" si="5">SUMIF($D19:$D23,"g",E19:E23)/SUMIF($C19:$C23,"r",E19:E23)</f>
        <v>0.13455106766143554</v>
      </c>
      <c r="F27" s="71">
        <f t="shared" si="5"/>
        <v>9.8760865544664317E-2</v>
      </c>
      <c r="G27" s="71">
        <f t="shared" si="5"/>
        <v>9.7790507364975437E-2</v>
      </c>
      <c r="H27" s="39">
        <f>AVERAGE(E27:G27)</f>
        <v>0.11036748019035843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s="3" customFormat="1" x14ac:dyDescent="0.2">
      <c r="A28" s="42"/>
      <c r="B28" s="42"/>
      <c r="C28" s="43"/>
      <c r="D28" s="43"/>
      <c r="E28" s="42"/>
      <c r="F28" s="42"/>
      <c r="G28" s="42"/>
      <c r="H28" s="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s="3" customFormat="1" x14ac:dyDescent="0.2">
      <c r="A29" s="10" t="s">
        <v>30</v>
      </c>
      <c r="B29" s="11"/>
      <c r="C29" s="12"/>
      <c r="D29" s="12"/>
      <c r="E29" s="2"/>
      <c r="F29" s="2"/>
      <c r="G29" s="2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s="3" customFormat="1" ht="13.5" thickBot="1" x14ac:dyDescent="0.25">
      <c r="A30" s="15" t="s">
        <v>31</v>
      </c>
      <c r="B30" s="2"/>
      <c r="E30" s="2"/>
      <c r="F30" s="2"/>
      <c r="G30" s="2"/>
      <c r="H30" s="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s="3" customFormat="1" x14ac:dyDescent="0.2">
      <c r="A31" s="2"/>
      <c r="B31" s="6"/>
      <c r="C31" s="44"/>
      <c r="D31" s="44"/>
      <c r="E31" s="315" t="s">
        <v>32</v>
      </c>
      <c r="F31" s="315"/>
      <c r="G31" s="316"/>
      <c r="H31" s="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s="3" customFormat="1" ht="13.5" thickBot="1" x14ac:dyDescent="0.25">
      <c r="A32" s="2"/>
      <c r="B32" s="72"/>
      <c r="C32" s="46"/>
      <c r="D32" s="46"/>
      <c r="E32" s="73">
        <v>2009</v>
      </c>
      <c r="F32" s="73">
        <v>2010</v>
      </c>
      <c r="G32" s="74">
        <v>2011</v>
      </c>
      <c r="H32" s="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s="3" customFormat="1" x14ac:dyDescent="0.2">
      <c r="A33" s="2"/>
      <c r="B33" s="75" t="s">
        <v>33</v>
      </c>
      <c r="C33" s="76" t="s">
        <v>9</v>
      </c>
      <c r="D33" s="77"/>
      <c r="E33" s="78">
        <v>259</v>
      </c>
      <c r="F33" s="78">
        <v>364</v>
      </c>
      <c r="G33" s="79">
        <v>287</v>
      </c>
      <c r="H33" s="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s="3" customFormat="1" x14ac:dyDescent="0.2">
      <c r="A34" s="2"/>
      <c r="B34" s="80" t="s">
        <v>34</v>
      </c>
      <c r="C34" s="81" t="s">
        <v>9</v>
      </c>
      <c r="D34" s="82"/>
      <c r="E34" s="83">
        <v>127</v>
      </c>
      <c r="F34" s="83">
        <v>208</v>
      </c>
      <c r="G34" s="84">
        <v>193</v>
      </c>
      <c r="H34" s="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s="3" customFormat="1" x14ac:dyDescent="0.2">
      <c r="A35" s="2"/>
      <c r="B35" s="80" t="s">
        <v>35</v>
      </c>
      <c r="C35" s="81"/>
      <c r="D35" s="82"/>
      <c r="E35" s="83">
        <v>247</v>
      </c>
      <c r="F35" s="83">
        <v>-409</v>
      </c>
      <c r="G35" s="84">
        <v>45</v>
      </c>
      <c r="H35" s="4" t="s">
        <v>10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s="3" customFormat="1" ht="13.5" thickBot="1" x14ac:dyDescent="0.25">
      <c r="A36" s="2"/>
      <c r="B36" s="85" t="s">
        <v>27</v>
      </c>
      <c r="C36" s="86"/>
      <c r="D36" s="87"/>
      <c r="E36" s="88">
        <v>-21</v>
      </c>
      <c r="F36" s="88">
        <v>-24</v>
      </c>
      <c r="G36" s="89">
        <v>-6</v>
      </c>
      <c r="H36" s="4" t="s">
        <v>12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s="3" customFormat="1" ht="13.5" thickBot="1" x14ac:dyDescent="0.25">
      <c r="A37" s="2"/>
      <c r="B37" s="90" t="s">
        <v>13</v>
      </c>
      <c r="C37" s="91"/>
      <c r="D37" s="46"/>
      <c r="E37" s="93">
        <f t="shared" ref="E37:G37" si="6">SUM(E33:E36)</f>
        <v>612</v>
      </c>
      <c r="F37" s="93">
        <f t="shared" si="6"/>
        <v>139</v>
      </c>
      <c r="G37" s="94">
        <f t="shared" si="6"/>
        <v>519</v>
      </c>
      <c r="H37" s="35" t="s">
        <v>14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s="3" customFormat="1" x14ac:dyDescent="0.2">
      <c r="A38" s="2" t="str">
        <f>A$30&amp;".r"</f>
        <v>AEE.r</v>
      </c>
      <c r="B38" s="36" t="s">
        <v>15</v>
      </c>
      <c r="C38" s="36"/>
      <c r="D38" s="36"/>
      <c r="E38" s="37">
        <f t="shared" ref="E38:G38" si="7">SUMIF($C33:$C36,"r",E33:E36)/E37</f>
        <v>0.63071895424836599</v>
      </c>
      <c r="F38" s="95">
        <f t="shared" si="7"/>
        <v>4.1151079136690649</v>
      </c>
      <c r="G38" s="37">
        <f t="shared" si="7"/>
        <v>0.92485549132947975</v>
      </c>
      <c r="H38" s="39">
        <f>AVERAGE(E38:G38)</f>
        <v>1.8902274530823036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s="3" customFormat="1" x14ac:dyDescent="0.2">
      <c r="A39" s="28" t="s">
        <v>36</v>
      </c>
      <c r="B39" s="36" t="s">
        <v>17</v>
      </c>
      <c r="C39" s="36"/>
      <c r="D39" s="36"/>
      <c r="E39" s="40" t="s">
        <v>18</v>
      </c>
      <c r="F39" s="40" t="s">
        <v>18</v>
      </c>
      <c r="G39" s="40" t="s">
        <v>18</v>
      </c>
      <c r="H39" s="41" t="s">
        <v>18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s="3" customFormat="1" x14ac:dyDescent="0.2">
      <c r="A40" s="28" t="s">
        <v>36</v>
      </c>
      <c r="B40" s="36" t="s">
        <v>19</v>
      </c>
      <c r="C40" s="36"/>
      <c r="D40" s="36"/>
      <c r="E40" s="40" t="s">
        <v>18</v>
      </c>
      <c r="F40" s="40" t="s">
        <v>18</v>
      </c>
      <c r="G40" s="40" t="s">
        <v>18</v>
      </c>
      <c r="H40" s="41" t="s">
        <v>18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s="3" customFormat="1" x14ac:dyDescent="0.2">
      <c r="A41" s="42"/>
      <c r="B41" s="42"/>
      <c r="C41" s="43"/>
      <c r="D41" s="43"/>
      <c r="E41" s="42"/>
      <c r="F41" s="42"/>
      <c r="G41" s="42"/>
      <c r="H41" s="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s="3" customFormat="1" x14ac:dyDescent="0.2">
      <c r="A42" s="1" t="s">
        <v>37</v>
      </c>
      <c r="B42" s="11"/>
      <c r="C42" s="12"/>
      <c r="D42" s="12"/>
      <c r="E42" s="2"/>
      <c r="F42" s="2"/>
      <c r="G42" s="2"/>
      <c r="H42" s="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s="3" customFormat="1" ht="13.5" thickBot="1" x14ac:dyDescent="0.25">
      <c r="A43" s="2" t="s">
        <v>38</v>
      </c>
      <c r="B43" s="2"/>
      <c r="E43" s="2"/>
      <c r="F43" s="2"/>
      <c r="G43" s="2"/>
      <c r="H43" s="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s="3" customFormat="1" x14ac:dyDescent="0.2">
      <c r="A44" s="2"/>
      <c r="B44" s="44"/>
      <c r="C44" s="44"/>
      <c r="D44" s="44"/>
      <c r="E44" s="315" t="s">
        <v>32</v>
      </c>
      <c r="F44" s="315"/>
      <c r="G44" s="316"/>
      <c r="H44" s="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s="3" customFormat="1" ht="13.5" thickBot="1" x14ac:dyDescent="0.25">
      <c r="A45" s="46"/>
      <c r="B45" s="45"/>
      <c r="C45" s="46"/>
      <c r="D45" s="46"/>
      <c r="E45" s="47">
        <v>2009</v>
      </c>
      <c r="F45" s="47">
        <v>2010</v>
      </c>
      <c r="G45" s="48">
        <v>2011</v>
      </c>
      <c r="H45" s="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3"/>
      <c r="B46" s="96" t="s">
        <v>39</v>
      </c>
      <c r="C46" s="76" t="s">
        <v>9</v>
      </c>
      <c r="D46" s="77" t="s">
        <v>24</v>
      </c>
      <c r="E46" s="97">
        <v>1320</v>
      </c>
      <c r="F46" s="97">
        <v>1192</v>
      </c>
      <c r="G46" s="98">
        <v>1922</v>
      </c>
    </row>
    <row r="47" spans="1:20" x14ac:dyDescent="0.2">
      <c r="A47" s="324" t="s">
        <v>40</v>
      </c>
      <c r="B47" s="99" t="s">
        <v>41</v>
      </c>
      <c r="C47" s="81"/>
      <c r="D47" s="82"/>
      <c r="E47" s="97">
        <v>47</v>
      </c>
      <c r="F47" s="97">
        <v>37</v>
      </c>
      <c r="G47" s="98">
        <v>45</v>
      </c>
    </row>
    <row r="48" spans="1:20" x14ac:dyDescent="0.2">
      <c r="A48" s="324"/>
      <c r="B48" s="99" t="s">
        <v>42</v>
      </c>
      <c r="C48" s="81"/>
      <c r="D48" s="82"/>
      <c r="E48" s="58">
        <v>41</v>
      </c>
      <c r="F48" s="58">
        <v>25</v>
      </c>
      <c r="G48" s="100">
        <v>14</v>
      </c>
    </row>
    <row r="49" spans="1:10" x14ac:dyDescent="0.2">
      <c r="B49" s="99" t="s">
        <v>43</v>
      </c>
      <c r="C49" s="81"/>
      <c r="D49" s="82"/>
      <c r="E49" s="58">
        <v>-47</v>
      </c>
      <c r="F49" s="58">
        <v>-45</v>
      </c>
      <c r="G49" s="100">
        <v>-62</v>
      </c>
      <c r="H49" s="4" t="s">
        <v>10</v>
      </c>
    </row>
    <row r="50" spans="1:10" ht="13.5" thickBot="1" x14ac:dyDescent="0.25">
      <c r="B50" s="101" t="s">
        <v>44</v>
      </c>
      <c r="C50" s="86"/>
      <c r="D50" s="87"/>
      <c r="E50" s="102" t="s">
        <v>18</v>
      </c>
      <c r="F50" s="102" t="s">
        <v>18</v>
      </c>
      <c r="G50" s="103" t="s">
        <v>18</v>
      </c>
      <c r="H50" s="4" t="s">
        <v>12</v>
      </c>
    </row>
    <row r="51" spans="1:10" ht="13.5" thickBot="1" x14ac:dyDescent="0.25">
      <c r="B51" s="104" t="s">
        <v>13</v>
      </c>
      <c r="C51" s="31"/>
      <c r="D51" s="31"/>
      <c r="E51" s="33">
        <f t="shared" ref="E51:G51" si="8">SUM(E46:E50)</f>
        <v>1361</v>
      </c>
      <c r="F51" s="33">
        <f t="shared" si="8"/>
        <v>1209</v>
      </c>
      <c r="G51" s="105">
        <f t="shared" si="8"/>
        <v>1919</v>
      </c>
      <c r="H51" s="35" t="s">
        <v>14</v>
      </c>
    </row>
    <row r="52" spans="1:10" x14ac:dyDescent="0.2">
      <c r="A52" s="2" t="str">
        <f>A$43&amp;".r"</f>
        <v>AEP.r</v>
      </c>
      <c r="B52" s="36" t="s">
        <v>15</v>
      </c>
      <c r="C52" s="36"/>
      <c r="D52" s="36"/>
      <c r="E52" s="37">
        <f t="shared" ref="E52:G52" si="9">SUMIF($C46:$C50,"r",E46:E50)/E51</f>
        <v>0.96987509184423215</v>
      </c>
      <c r="F52" s="37">
        <f t="shared" si="9"/>
        <v>0.98593879239040527</v>
      </c>
      <c r="G52" s="37">
        <f t="shared" si="9"/>
        <v>1.0015633142261595</v>
      </c>
      <c r="H52" s="39">
        <f>AVERAGE(E52:G52)</f>
        <v>0.98579239948693242</v>
      </c>
    </row>
    <row r="53" spans="1:10" x14ac:dyDescent="0.2">
      <c r="A53" s="28" t="str">
        <f>LEFT(A52,FIND(".",A52)-1)&amp;".e"</f>
        <v>AEP.e</v>
      </c>
      <c r="B53" s="36" t="s">
        <v>17</v>
      </c>
      <c r="C53" s="36"/>
      <c r="D53" s="36"/>
      <c r="E53" s="71">
        <f t="shared" ref="E53:G53" si="10">SUMIF($D46:$D50,"e",E46:E50)/SUMIF($C46:$C50,"r",E46:E50)</f>
        <v>1</v>
      </c>
      <c r="F53" s="71">
        <f t="shared" si="10"/>
        <v>1</v>
      </c>
      <c r="G53" s="71">
        <f t="shared" si="10"/>
        <v>1</v>
      </c>
      <c r="H53" s="39">
        <f>AVERAGE(E53:G53)</f>
        <v>1</v>
      </c>
    </row>
    <row r="54" spans="1:10" x14ac:dyDescent="0.2">
      <c r="A54" s="28" t="str">
        <f>LEFT(A53,FIND(".",A53)-1)&amp;".g"</f>
        <v>AEP.g</v>
      </c>
      <c r="B54" s="36" t="s">
        <v>19</v>
      </c>
      <c r="C54" s="36"/>
      <c r="D54" s="36"/>
      <c r="E54" s="71">
        <f t="shared" ref="E54:G54" si="11">SUMIF($D46:$D50,"g",E46:E50)/SUMIF($C46:$C50,"r",E46:E50)</f>
        <v>0</v>
      </c>
      <c r="F54" s="71">
        <f t="shared" si="11"/>
        <v>0</v>
      </c>
      <c r="G54" s="71">
        <f t="shared" si="11"/>
        <v>0</v>
      </c>
      <c r="H54" s="39">
        <f>AVERAGE(E54:G54)</f>
        <v>0</v>
      </c>
    </row>
    <row r="55" spans="1:10" x14ac:dyDescent="0.2">
      <c r="A55" s="42"/>
      <c r="B55" s="42"/>
      <c r="C55" s="43"/>
      <c r="D55" s="43"/>
      <c r="E55" s="42"/>
      <c r="F55" s="42"/>
      <c r="G55" s="42"/>
    </row>
    <row r="56" spans="1:10" x14ac:dyDescent="0.2">
      <c r="A56" s="13" t="s">
        <v>45</v>
      </c>
      <c r="B56" s="11"/>
      <c r="C56" s="12"/>
      <c r="D56" s="12"/>
    </row>
    <row r="57" spans="1:10" ht="13.5" thickBot="1" x14ac:dyDescent="0.25">
      <c r="A57" s="2" t="s">
        <v>46</v>
      </c>
    </row>
    <row r="58" spans="1:10" x14ac:dyDescent="0.2">
      <c r="B58" s="6"/>
      <c r="C58" s="44"/>
      <c r="D58" s="44"/>
      <c r="E58" s="315" t="s">
        <v>7</v>
      </c>
      <c r="F58" s="315"/>
      <c r="G58" s="316"/>
      <c r="J58" s="72"/>
    </row>
    <row r="59" spans="1:10" ht="13.5" thickBot="1" x14ac:dyDescent="0.25">
      <c r="B59" s="72"/>
      <c r="C59" s="46"/>
      <c r="D59" s="46"/>
      <c r="E59" s="73">
        <v>2009</v>
      </c>
      <c r="F59" s="73">
        <v>2010</v>
      </c>
      <c r="G59" s="74">
        <v>2011</v>
      </c>
      <c r="J59" s="72"/>
    </row>
    <row r="60" spans="1:10" ht="13.5" thickBot="1" x14ac:dyDescent="0.25">
      <c r="B60" s="106" t="s">
        <v>47</v>
      </c>
      <c r="C60" s="107" t="s">
        <v>9</v>
      </c>
      <c r="D60" s="108"/>
      <c r="E60" s="109">
        <v>195.38900000000001</v>
      </c>
      <c r="F60" s="109">
        <v>208.10400000000001</v>
      </c>
      <c r="G60" s="110">
        <v>208.97</v>
      </c>
      <c r="J60" s="72"/>
    </row>
    <row r="61" spans="1:10" ht="13.5" thickBot="1" x14ac:dyDescent="0.25">
      <c r="B61" s="111" t="s">
        <v>48</v>
      </c>
      <c r="C61" s="112"/>
      <c r="D61" s="113"/>
      <c r="E61" s="109">
        <v>11.603</v>
      </c>
      <c r="F61" s="109">
        <v>15.865</v>
      </c>
      <c r="G61" s="110">
        <v>20.917000000000002</v>
      </c>
      <c r="J61" s="72"/>
    </row>
    <row r="62" spans="1:10" x14ac:dyDescent="0.2">
      <c r="B62" s="114" t="s">
        <v>49</v>
      </c>
      <c r="C62" s="115"/>
      <c r="D62" s="116"/>
      <c r="E62" s="109">
        <v>-6.3</v>
      </c>
      <c r="F62" s="109">
        <v>6.2190000000000003</v>
      </c>
      <c r="G62" s="110">
        <v>5.7350000000000003</v>
      </c>
      <c r="H62" s="4" t="s">
        <v>10</v>
      </c>
      <c r="J62" s="72"/>
    </row>
    <row r="63" spans="1:10" ht="13.5" thickBot="1" x14ac:dyDescent="0.25">
      <c r="B63" s="111" t="s">
        <v>50</v>
      </c>
      <c r="C63" s="117"/>
      <c r="D63" s="118"/>
      <c r="E63" s="102" t="s">
        <v>18</v>
      </c>
      <c r="F63" s="102" t="s">
        <v>18</v>
      </c>
      <c r="G63" s="103" t="s">
        <v>18</v>
      </c>
      <c r="H63" s="4" t="s">
        <v>12</v>
      </c>
      <c r="J63" s="72"/>
    </row>
    <row r="64" spans="1:10" ht="13.5" thickBot="1" x14ac:dyDescent="0.25">
      <c r="B64" s="119" t="s">
        <v>13</v>
      </c>
      <c r="C64" s="46"/>
      <c r="D64" s="120"/>
      <c r="E64" s="122">
        <f t="shared" ref="E64:G64" si="12">SUM(E60:E63)</f>
        <v>200.69200000000001</v>
      </c>
      <c r="F64" s="122">
        <f t="shared" si="12"/>
        <v>230.18800000000002</v>
      </c>
      <c r="G64" s="123">
        <f t="shared" si="12"/>
        <v>235.62200000000001</v>
      </c>
      <c r="H64" s="35" t="s">
        <v>14</v>
      </c>
    </row>
    <row r="65" spans="1:10" x14ac:dyDescent="0.2">
      <c r="A65" s="2" t="str">
        <f>A$57&amp;".r"</f>
        <v>AVA.r</v>
      </c>
      <c r="B65" s="36" t="s">
        <v>15</v>
      </c>
      <c r="C65" s="36"/>
      <c r="D65" s="36"/>
      <c r="E65" s="37">
        <f t="shared" ref="E65:G65" si="13">SUMIF($C60:$C63,"r",E60:E63)/E64</f>
        <v>0.97357642556753632</v>
      </c>
      <c r="F65" s="37">
        <f t="shared" si="13"/>
        <v>0.90406102837680502</v>
      </c>
      <c r="G65" s="37">
        <f t="shared" si="13"/>
        <v>0.88688662349016645</v>
      </c>
      <c r="H65" s="39">
        <f>AVERAGE(E65:G65)</f>
        <v>0.92150802581150248</v>
      </c>
    </row>
    <row r="66" spans="1:10" x14ac:dyDescent="0.2">
      <c r="A66" s="28" t="s">
        <v>36</v>
      </c>
      <c r="B66" s="36" t="s">
        <v>17</v>
      </c>
      <c r="C66" s="36"/>
      <c r="D66" s="36"/>
      <c r="E66" s="40" t="s">
        <v>18</v>
      </c>
      <c r="F66" s="40" t="s">
        <v>18</v>
      </c>
      <c r="G66" s="40" t="s">
        <v>18</v>
      </c>
      <c r="H66" s="41" t="s">
        <v>18</v>
      </c>
    </row>
    <row r="67" spans="1:10" x14ac:dyDescent="0.2">
      <c r="A67" s="28" t="s">
        <v>36</v>
      </c>
      <c r="B67" s="36" t="s">
        <v>19</v>
      </c>
      <c r="C67" s="36"/>
      <c r="D67" s="36"/>
      <c r="E67" s="40" t="s">
        <v>18</v>
      </c>
      <c r="F67" s="40" t="s">
        <v>18</v>
      </c>
      <c r="G67" s="40" t="s">
        <v>18</v>
      </c>
      <c r="H67" s="41" t="s">
        <v>18</v>
      </c>
    </row>
    <row r="68" spans="1:10" x14ac:dyDescent="0.2">
      <c r="A68" s="42"/>
      <c r="B68" s="42"/>
      <c r="C68" s="43"/>
      <c r="D68" s="43"/>
      <c r="E68" s="42"/>
      <c r="F68" s="42"/>
      <c r="G68" s="42"/>
    </row>
    <row r="69" spans="1:10" x14ac:dyDescent="0.2">
      <c r="A69" s="13" t="s">
        <v>51</v>
      </c>
      <c r="B69" s="11"/>
      <c r="C69" s="12"/>
      <c r="D69" s="12"/>
    </row>
    <row r="70" spans="1:10" ht="13.5" thickBot="1" x14ac:dyDescent="0.25">
      <c r="A70" s="2" t="s">
        <v>52</v>
      </c>
    </row>
    <row r="71" spans="1:10" x14ac:dyDescent="0.2">
      <c r="B71" s="6"/>
      <c r="C71" s="44"/>
      <c r="D71" s="44"/>
      <c r="E71" s="315" t="s">
        <v>7</v>
      </c>
      <c r="F71" s="315"/>
      <c r="G71" s="316"/>
      <c r="J71" s="72"/>
    </row>
    <row r="72" spans="1:10" ht="13.5" thickBot="1" x14ac:dyDescent="0.25">
      <c r="B72" s="72"/>
      <c r="C72" s="46"/>
      <c r="D72" s="46"/>
      <c r="E72" s="47">
        <v>2009</v>
      </c>
      <c r="F72" s="47">
        <v>2010</v>
      </c>
      <c r="G72" s="48">
        <v>2011</v>
      </c>
      <c r="J72" s="72"/>
    </row>
    <row r="73" spans="1:10" x14ac:dyDescent="0.2">
      <c r="B73" s="124" t="s">
        <v>53</v>
      </c>
      <c r="C73" s="125" t="s">
        <v>9</v>
      </c>
      <c r="D73" s="126" t="s">
        <v>24</v>
      </c>
      <c r="E73" s="127">
        <v>70.968000000000004</v>
      </c>
      <c r="F73" s="127">
        <v>99.292000000000002</v>
      </c>
      <c r="G73" s="128">
        <v>109.45699999999999</v>
      </c>
      <c r="J73" s="72"/>
    </row>
    <row r="74" spans="1:10" x14ac:dyDescent="0.2">
      <c r="B74" s="129" t="s">
        <v>54</v>
      </c>
      <c r="C74" s="130" t="s">
        <v>9</v>
      </c>
      <c r="D74" s="131" t="s">
        <v>26</v>
      </c>
      <c r="E74" s="127">
        <v>55.21</v>
      </c>
      <c r="F74" s="127">
        <v>68.968000000000004</v>
      </c>
      <c r="G74" s="128">
        <v>76.335999999999999</v>
      </c>
      <c r="J74" s="72"/>
    </row>
    <row r="75" spans="1:10" x14ac:dyDescent="0.2">
      <c r="B75" s="129" t="s">
        <v>55</v>
      </c>
      <c r="C75" s="130"/>
      <c r="D75" s="131"/>
      <c r="E75" s="127">
        <v>40.055</v>
      </c>
      <c r="F75" s="127">
        <v>9.673</v>
      </c>
      <c r="G75" s="128">
        <v>10.935</v>
      </c>
      <c r="J75" s="72"/>
    </row>
    <row r="76" spans="1:10" x14ac:dyDescent="0.2">
      <c r="B76" s="129" t="s">
        <v>56</v>
      </c>
      <c r="C76" s="130"/>
      <c r="D76" s="131"/>
      <c r="E76" s="127">
        <v>5.0549999999999997</v>
      </c>
      <c r="F76" s="127">
        <v>4.7309999999999999</v>
      </c>
      <c r="G76" s="128">
        <v>-8.4</v>
      </c>
      <c r="J76" s="72"/>
    </row>
    <row r="77" spans="1:10" x14ac:dyDescent="0.2">
      <c r="B77" s="129" t="s">
        <v>57</v>
      </c>
      <c r="C77" s="130"/>
      <c r="D77" s="131"/>
      <c r="E77" s="127">
        <v>-42.5</v>
      </c>
      <c r="F77" s="127">
        <v>4.5819999999999999</v>
      </c>
      <c r="G77" s="128">
        <v>2.738</v>
      </c>
      <c r="J77" s="72"/>
    </row>
    <row r="78" spans="1:10" x14ac:dyDescent="0.2">
      <c r="B78" s="129" t="s">
        <v>50</v>
      </c>
      <c r="C78" s="130"/>
      <c r="D78" s="131"/>
      <c r="E78" s="127">
        <v>-4.5999999999999996</v>
      </c>
      <c r="F78" s="127">
        <v>-3.8</v>
      </c>
      <c r="G78" s="128">
        <v>-4.8</v>
      </c>
      <c r="H78" s="4" t="s">
        <v>10</v>
      </c>
      <c r="J78" s="72"/>
    </row>
    <row r="79" spans="1:10" ht="13.5" thickBot="1" x14ac:dyDescent="0.25">
      <c r="B79" s="132" t="s">
        <v>58</v>
      </c>
      <c r="C79" s="133"/>
      <c r="D79" s="134"/>
      <c r="E79" s="127" t="s">
        <v>337</v>
      </c>
      <c r="F79" s="127" t="s">
        <v>337</v>
      </c>
      <c r="G79" s="128" t="s">
        <v>337</v>
      </c>
      <c r="H79" s="4" t="s">
        <v>12</v>
      </c>
      <c r="J79" s="72"/>
    </row>
    <row r="80" spans="1:10" ht="13.5" thickBot="1" x14ac:dyDescent="0.25">
      <c r="B80" s="135" t="s">
        <v>13</v>
      </c>
      <c r="C80" s="91"/>
      <c r="D80" s="46"/>
      <c r="E80" s="136">
        <f t="shared" ref="E80:G80" si="14">SUM(E73:E79)</f>
        <v>124.18800000000002</v>
      </c>
      <c r="F80" s="136">
        <f t="shared" si="14"/>
        <v>183.44599999999997</v>
      </c>
      <c r="G80" s="137">
        <f t="shared" si="14"/>
        <v>186.26599999999999</v>
      </c>
      <c r="H80" s="35" t="s">
        <v>14</v>
      </c>
    </row>
    <row r="81" spans="1:9" x14ac:dyDescent="0.2">
      <c r="A81" s="2" t="str">
        <f>A$70&amp;".r"</f>
        <v>BKH.r</v>
      </c>
      <c r="B81" s="36" t="s">
        <v>15</v>
      </c>
      <c r="C81" s="36"/>
      <c r="D81" s="36"/>
      <c r="E81" s="37">
        <f t="shared" ref="E81:G81" si="15">SUMIF($C73:$C79,"r",E73:E79)/E80</f>
        <v>1.0160240925049118</v>
      </c>
      <c r="F81" s="37">
        <f t="shared" si="15"/>
        <v>0.91721814593940465</v>
      </c>
      <c r="G81" s="37">
        <f t="shared" si="15"/>
        <v>0.99746062083257281</v>
      </c>
      <c r="H81" s="39">
        <f>AVERAGE(E81:G81)</f>
        <v>0.97690095309229641</v>
      </c>
    </row>
    <row r="82" spans="1:9" x14ac:dyDescent="0.2">
      <c r="A82" s="28" t="str">
        <f>LEFT(A81,FIND(".",A81)-1)&amp;".e"</f>
        <v>BKH.e</v>
      </c>
      <c r="B82" s="36" t="s">
        <v>17</v>
      </c>
      <c r="C82" s="36"/>
      <c r="D82" s="36"/>
      <c r="E82" s="71">
        <f t="shared" ref="E82:G82" si="16">SUMIF($D73:$D79,"e",E73:E79)/SUMIF($C73:$C79,"r",E73:E79)</f>
        <v>0.56244353215299026</v>
      </c>
      <c r="F82" s="71">
        <f t="shared" si="16"/>
        <v>0.59011054320694167</v>
      </c>
      <c r="G82" s="71">
        <f t="shared" si="16"/>
        <v>0.58913414391284924</v>
      </c>
      <c r="H82" s="39">
        <f>AVERAGE(E82:G82)</f>
        <v>0.58056273975759376</v>
      </c>
    </row>
    <row r="83" spans="1:9" x14ac:dyDescent="0.2">
      <c r="A83" s="28" t="str">
        <f>LEFT(A82,FIND(".",A82)-1)&amp;".g"</f>
        <v>BKH.g</v>
      </c>
      <c r="B83" s="36" t="s">
        <v>19</v>
      </c>
      <c r="C83" s="36"/>
      <c r="D83" s="36"/>
      <c r="E83" s="71">
        <f t="shared" ref="E83:G83" si="17">SUMIF($D73:$D79,"g",E73:E79)/SUMIF($C73:$C79,"r",E73:E79)</f>
        <v>0.4375564678470098</v>
      </c>
      <c r="F83" s="71">
        <f t="shared" si="17"/>
        <v>0.40988945679305838</v>
      </c>
      <c r="G83" s="71">
        <f t="shared" si="17"/>
        <v>0.4108658560871507</v>
      </c>
      <c r="H83" s="39">
        <f>AVERAGE(E83:G83)</f>
        <v>0.4194372602424063</v>
      </c>
    </row>
    <row r="84" spans="1:9" x14ac:dyDescent="0.2">
      <c r="A84" s="42"/>
      <c r="B84" s="42"/>
      <c r="C84" s="43"/>
      <c r="D84" s="43"/>
      <c r="E84" s="42"/>
      <c r="F84" s="42"/>
      <c r="G84" s="42"/>
    </row>
    <row r="85" spans="1:9" x14ac:dyDescent="0.2">
      <c r="A85" s="1" t="s">
        <v>59</v>
      </c>
    </row>
    <row r="86" spans="1:9" ht="13.5" thickBot="1" x14ac:dyDescent="0.25">
      <c r="A86" s="2" t="s">
        <v>60</v>
      </c>
    </row>
    <row r="87" spans="1:9" x14ac:dyDescent="0.2">
      <c r="B87" s="6"/>
      <c r="C87" s="44"/>
      <c r="D87" s="44"/>
      <c r="E87" s="315" t="s">
        <v>7</v>
      </c>
      <c r="F87" s="315"/>
      <c r="G87" s="316"/>
    </row>
    <row r="88" spans="1:9" ht="13.5" thickBot="1" x14ac:dyDescent="0.25">
      <c r="B88" s="72"/>
      <c r="C88" s="46"/>
      <c r="D88" s="46"/>
      <c r="E88" s="47">
        <v>2009</v>
      </c>
      <c r="F88" s="47">
        <v>2010</v>
      </c>
      <c r="G88" s="48">
        <v>2011</v>
      </c>
      <c r="I88" s="72"/>
    </row>
    <row r="89" spans="1:9" x14ac:dyDescent="0.2">
      <c r="B89" s="138" t="s">
        <v>61</v>
      </c>
      <c r="C89" s="139" t="s">
        <v>9</v>
      </c>
      <c r="D89" s="140" t="s">
        <v>24</v>
      </c>
      <c r="E89" s="97">
        <v>545</v>
      </c>
      <c r="F89" s="97">
        <v>567</v>
      </c>
      <c r="G89" s="98">
        <v>623</v>
      </c>
      <c r="I89" s="72"/>
    </row>
    <row r="90" spans="1:9" x14ac:dyDescent="0.2">
      <c r="B90" s="141" t="s">
        <v>62</v>
      </c>
      <c r="C90" s="142" t="s">
        <v>9</v>
      </c>
      <c r="D90" s="143" t="s">
        <v>26</v>
      </c>
      <c r="E90" s="97">
        <v>204</v>
      </c>
      <c r="F90" s="97">
        <v>231</v>
      </c>
      <c r="G90" s="98">
        <v>226</v>
      </c>
      <c r="I90" s="72"/>
    </row>
    <row r="91" spans="1:9" x14ac:dyDescent="0.2">
      <c r="B91" s="141" t="s">
        <v>63</v>
      </c>
      <c r="C91" s="142"/>
      <c r="D91" s="143"/>
      <c r="E91" s="97">
        <v>21</v>
      </c>
      <c r="F91" s="97">
        <v>16</v>
      </c>
      <c r="G91" s="98">
        <v>6</v>
      </c>
      <c r="I91" s="72"/>
    </row>
    <row r="92" spans="1:9" x14ac:dyDescent="0.2">
      <c r="B92" s="141" t="s">
        <v>64</v>
      </c>
      <c r="C92" s="142" t="s">
        <v>9</v>
      </c>
      <c r="D92" s="144"/>
      <c r="E92" s="97">
        <v>256</v>
      </c>
      <c r="F92" s="97">
        <v>270</v>
      </c>
      <c r="G92" s="98">
        <v>248</v>
      </c>
      <c r="I92" s="72"/>
    </row>
    <row r="93" spans="1:9" x14ac:dyDescent="0.2">
      <c r="B93" s="141" t="s">
        <v>65</v>
      </c>
      <c r="C93" s="142"/>
      <c r="D93" s="143"/>
      <c r="E93" s="97">
        <v>94</v>
      </c>
      <c r="F93" s="97">
        <v>151</v>
      </c>
      <c r="G93" s="98">
        <v>189</v>
      </c>
      <c r="I93" s="72"/>
    </row>
    <row r="94" spans="1:9" x14ac:dyDescent="0.2">
      <c r="B94" s="141" t="s">
        <v>27</v>
      </c>
      <c r="C94" s="142"/>
      <c r="D94" s="143"/>
      <c r="E94" s="97">
        <v>4</v>
      </c>
      <c r="F94" s="97">
        <v>14</v>
      </c>
      <c r="G94" s="98">
        <v>6</v>
      </c>
      <c r="H94" s="4" t="s">
        <v>10</v>
      </c>
      <c r="I94" s="72"/>
    </row>
    <row r="95" spans="1:9" ht="13.5" thickBot="1" x14ac:dyDescent="0.25">
      <c r="B95" s="145" t="s">
        <v>50</v>
      </c>
      <c r="C95" s="146"/>
      <c r="D95" s="147"/>
      <c r="E95" s="102" t="s">
        <v>18</v>
      </c>
      <c r="F95" s="102" t="s">
        <v>18</v>
      </c>
      <c r="G95" s="103" t="s">
        <v>18</v>
      </c>
      <c r="H95" s="4" t="s">
        <v>12</v>
      </c>
    </row>
    <row r="96" spans="1:9" ht="13.5" thickBot="1" x14ac:dyDescent="0.25">
      <c r="B96" s="119" t="s">
        <v>13</v>
      </c>
      <c r="C96" s="91"/>
      <c r="D96" s="46"/>
      <c r="E96" s="149">
        <f t="shared" ref="E96:G96" si="18">SUM(E89:E95)</f>
        <v>1124</v>
      </c>
      <c r="F96" s="149">
        <f t="shared" si="18"/>
        <v>1249</v>
      </c>
      <c r="G96" s="151">
        <f t="shared" si="18"/>
        <v>1298</v>
      </c>
      <c r="H96" s="35" t="s">
        <v>14</v>
      </c>
    </row>
    <row r="97" spans="1:10" x14ac:dyDescent="0.2">
      <c r="A97" s="2" t="str">
        <f>A$86&amp;".r"</f>
        <v>CNP.r</v>
      </c>
      <c r="B97" s="36" t="s">
        <v>15</v>
      </c>
      <c r="C97" s="36"/>
      <c r="D97" s="36"/>
      <c r="E97" s="37">
        <f t="shared" ref="E97:G97" si="19">SUMIF($C89:$C95,"r",E89:E95)/E96</f>
        <v>0.89412811387900359</v>
      </c>
      <c r="F97" s="37">
        <f t="shared" si="19"/>
        <v>0.85508406725380304</v>
      </c>
      <c r="G97" s="37">
        <f t="shared" si="19"/>
        <v>0.84514637904468415</v>
      </c>
      <c r="H97" s="39">
        <f>AVERAGE(E97:G97)</f>
        <v>0.8647861867258303</v>
      </c>
    </row>
    <row r="98" spans="1:10" x14ac:dyDescent="0.2">
      <c r="A98" s="28" t="str">
        <f>LEFT(A97,FIND(".",A97)-1)&amp;".e"</f>
        <v>CNP.e</v>
      </c>
      <c r="B98" s="36" t="s">
        <v>17</v>
      </c>
      <c r="C98" s="36"/>
      <c r="D98" s="36"/>
      <c r="E98" s="71">
        <f t="shared" ref="E98:G98" si="20">SUMIF($D89:$D95,"e",E89:E95)/SUMIF($C89:$C95,"r",E89:E95)</f>
        <v>0.54228855721393032</v>
      </c>
      <c r="F98" s="71">
        <f t="shared" si="20"/>
        <v>0.5308988764044944</v>
      </c>
      <c r="G98" s="71">
        <f t="shared" si="20"/>
        <v>0.56791248860528709</v>
      </c>
      <c r="H98" s="39">
        <f>AVERAGE(E98:G98)</f>
        <v>0.5470333074079039</v>
      </c>
    </row>
    <row r="99" spans="1:10" x14ac:dyDescent="0.2">
      <c r="A99" s="28" t="str">
        <f>LEFT(A98,FIND(".",A98)-1)&amp;".g"</f>
        <v>CNP.g</v>
      </c>
      <c r="B99" s="36" t="s">
        <v>19</v>
      </c>
      <c r="C99" s="36"/>
      <c r="D99" s="36"/>
      <c r="E99" s="71">
        <f t="shared" ref="E99:G99" si="21">SUMIF($D89:$D95,"g",E89:E95)/SUMIF($C89:$C95,"r",E89:E95)</f>
        <v>0.20298507462686566</v>
      </c>
      <c r="F99" s="71">
        <f t="shared" si="21"/>
        <v>0.21629213483146068</v>
      </c>
      <c r="G99" s="71">
        <f t="shared" si="21"/>
        <v>0.20601640838650867</v>
      </c>
      <c r="H99" s="39">
        <f>AVERAGE(E99:G99)</f>
        <v>0.20843120594827835</v>
      </c>
    </row>
    <row r="100" spans="1:10" x14ac:dyDescent="0.2">
      <c r="A100" s="42"/>
      <c r="B100" s="42"/>
      <c r="C100" s="43"/>
      <c r="D100" s="43"/>
      <c r="E100" s="42"/>
      <c r="F100" s="42"/>
      <c r="G100" s="42"/>
    </row>
    <row r="101" spans="1:10" x14ac:dyDescent="0.2">
      <c r="A101" s="13" t="s">
        <v>66</v>
      </c>
    </row>
    <row r="102" spans="1:10" ht="13.5" thickBot="1" x14ac:dyDescent="0.25">
      <c r="A102" s="2" t="s">
        <v>67</v>
      </c>
    </row>
    <row r="103" spans="1:10" x14ac:dyDescent="0.2">
      <c r="B103" s="6"/>
      <c r="C103" s="44"/>
      <c r="D103" s="44"/>
      <c r="E103" s="315" t="s">
        <v>7</v>
      </c>
      <c r="F103" s="315"/>
      <c r="G103" s="316"/>
    </row>
    <row r="104" spans="1:10" ht="13.5" thickBot="1" x14ac:dyDescent="0.25">
      <c r="B104" s="72"/>
      <c r="C104" s="46"/>
      <c r="D104" s="46"/>
      <c r="E104" s="47">
        <v>2009</v>
      </c>
      <c r="F104" s="47">
        <v>2010</v>
      </c>
      <c r="G104" s="48">
        <v>2011</v>
      </c>
    </row>
    <row r="105" spans="1:10" ht="25.5" x14ac:dyDescent="0.2">
      <c r="B105" s="138" t="s">
        <v>68</v>
      </c>
      <c r="C105" s="139" t="s">
        <v>9</v>
      </c>
      <c r="D105" s="140" t="s">
        <v>24</v>
      </c>
      <c r="E105" s="97">
        <v>19.908000000000001</v>
      </c>
      <c r="F105" s="97">
        <v>20.526</v>
      </c>
      <c r="G105" s="153"/>
      <c r="J105" s="72"/>
    </row>
    <row r="106" spans="1:10" x14ac:dyDescent="0.2">
      <c r="B106" s="141" t="s">
        <v>69</v>
      </c>
      <c r="C106" s="142"/>
      <c r="D106" s="143"/>
      <c r="E106" s="97">
        <v>0.84099999999999997</v>
      </c>
      <c r="F106" s="97">
        <v>0.42799999999999999</v>
      </c>
      <c r="G106" s="154"/>
      <c r="H106" s="4" t="s">
        <v>10</v>
      </c>
      <c r="J106" s="72"/>
    </row>
    <row r="107" spans="1:10" ht="13.5" thickBot="1" x14ac:dyDescent="0.25">
      <c r="B107" s="145" t="s">
        <v>50</v>
      </c>
      <c r="C107" s="146"/>
      <c r="D107" s="147"/>
      <c r="E107" s="97"/>
      <c r="F107" s="97"/>
      <c r="G107" s="154"/>
      <c r="H107" s="4" t="s">
        <v>12</v>
      </c>
      <c r="J107" s="72"/>
    </row>
    <row r="108" spans="1:10" ht="13.5" thickBot="1" x14ac:dyDescent="0.25">
      <c r="B108" s="119" t="s">
        <v>13</v>
      </c>
      <c r="C108" s="91"/>
      <c r="D108" s="46"/>
      <c r="E108" s="148">
        <f t="shared" ref="E108:F108" si="22">SUM(E105:E107)</f>
        <v>20.749000000000002</v>
      </c>
      <c r="F108" s="148">
        <f t="shared" si="22"/>
        <v>20.954000000000001</v>
      </c>
      <c r="G108" s="155"/>
      <c r="H108" s="35" t="s">
        <v>14</v>
      </c>
    </row>
    <row r="109" spans="1:10" x14ac:dyDescent="0.2">
      <c r="A109" s="2" t="str">
        <f>A$102&amp;".r"</f>
        <v>CV.r</v>
      </c>
      <c r="B109" s="36" t="s">
        <v>15</v>
      </c>
      <c r="C109" s="36"/>
      <c r="D109" s="36"/>
      <c r="E109" s="37">
        <f t="shared" ref="E109:F109" si="23">SUMIF($C105:$C107,"r",E105:E107)/E108</f>
        <v>0.95946792616511634</v>
      </c>
      <c r="F109" s="37">
        <f t="shared" si="23"/>
        <v>0.97957430562183823</v>
      </c>
      <c r="G109" s="37"/>
      <c r="H109" s="39" t="s">
        <v>70</v>
      </c>
    </row>
    <row r="110" spans="1:10" x14ac:dyDescent="0.2">
      <c r="A110" s="28" t="str">
        <f>LEFT(A109,FIND(".",A109)-1)&amp;".e"</f>
        <v>CV.e</v>
      </c>
      <c r="B110" s="36" t="s">
        <v>17</v>
      </c>
      <c r="C110" s="36"/>
      <c r="D110" s="36"/>
      <c r="E110" s="71">
        <f t="shared" ref="E110:F110" si="24">SUMIF($D105:$D107,"e",E105:E107)/SUMIF($C105:$C107,"r",E105:E107)</f>
        <v>1</v>
      </c>
      <c r="F110" s="71">
        <f t="shared" si="24"/>
        <v>1</v>
      </c>
      <c r="G110" s="71"/>
      <c r="H110" s="39" t="s">
        <v>70</v>
      </c>
    </row>
    <row r="111" spans="1:10" x14ac:dyDescent="0.2">
      <c r="A111" s="28" t="str">
        <f>LEFT(A110,FIND(".",A110)-1)&amp;".g"</f>
        <v>CV.g</v>
      </c>
      <c r="B111" s="36" t="s">
        <v>19</v>
      </c>
      <c r="C111" s="36"/>
      <c r="D111" s="36"/>
      <c r="E111" s="71">
        <f t="shared" ref="E111:F111" si="25">SUMIF($D105:$D107,"g",E105:E107)/SUMIF($C105:$C107,"r",E105:E107)</f>
        <v>0</v>
      </c>
      <c r="F111" s="71">
        <f t="shared" si="25"/>
        <v>0</v>
      </c>
      <c r="G111" s="71"/>
      <c r="H111" s="39" t="s">
        <v>70</v>
      </c>
    </row>
    <row r="112" spans="1:10" x14ac:dyDescent="0.2">
      <c r="A112" s="42"/>
      <c r="B112" s="42"/>
      <c r="C112" s="43"/>
      <c r="D112" s="43"/>
      <c r="E112" s="42"/>
      <c r="F112" s="42"/>
      <c r="G112" s="42"/>
    </row>
    <row r="113" spans="1:9" x14ac:dyDescent="0.2">
      <c r="A113" s="13" t="s">
        <v>71</v>
      </c>
    </row>
    <row r="114" spans="1:9" ht="13.5" thickBot="1" x14ac:dyDescent="0.25">
      <c r="A114" s="15" t="s">
        <v>72</v>
      </c>
    </row>
    <row r="115" spans="1:9" x14ac:dyDescent="0.2">
      <c r="B115" s="6"/>
      <c r="C115" s="44"/>
      <c r="D115" s="44"/>
      <c r="E115" s="315" t="s">
        <v>7</v>
      </c>
      <c r="F115" s="315"/>
      <c r="G115" s="316"/>
    </row>
    <row r="116" spans="1:9" ht="13.5" thickBot="1" x14ac:dyDescent="0.25">
      <c r="B116" s="72"/>
      <c r="C116" s="46"/>
      <c r="D116" s="46"/>
      <c r="E116" s="47">
        <v>2009</v>
      </c>
      <c r="F116" s="47">
        <v>2010</v>
      </c>
      <c r="G116" s="48">
        <v>2011</v>
      </c>
    </row>
    <row r="117" spans="1:9" x14ac:dyDescent="0.2">
      <c r="B117" s="138" t="s">
        <v>73</v>
      </c>
      <c r="C117" s="139" t="s">
        <v>9</v>
      </c>
      <c r="D117" s="140" t="s">
        <v>24</v>
      </c>
      <c r="E117" s="127">
        <v>60.289000000000001</v>
      </c>
      <c r="F117" s="127">
        <v>70.346000000000004</v>
      </c>
      <c r="G117" s="128">
        <v>73.206000000000003</v>
      </c>
      <c r="I117" s="72"/>
    </row>
    <row r="118" spans="1:9" x14ac:dyDescent="0.2">
      <c r="B118" s="141" t="s">
        <v>74</v>
      </c>
      <c r="C118" s="142" t="s">
        <v>9</v>
      </c>
      <c r="D118" s="143" t="s">
        <v>26</v>
      </c>
      <c r="E118" s="127">
        <v>16.048999999999999</v>
      </c>
      <c r="F118" s="127">
        <v>24.501999999999999</v>
      </c>
      <c r="G118" s="128">
        <v>22.32</v>
      </c>
      <c r="I118" s="72"/>
    </row>
    <row r="119" spans="1:9" x14ac:dyDescent="0.2">
      <c r="B119" s="141" t="s">
        <v>75</v>
      </c>
      <c r="C119" s="142"/>
      <c r="D119" s="143"/>
      <c r="E119" s="127">
        <v>5.5869999999999997</v>
      </c>
      <c r="F119" s="127">
        <v>5.4269999999999996</v>
      </c>
      <c r="G119" s="128">
        <v>4.6559999999999997</v>
      </c>
      <c r="I119" s="72"/>
    </row>
    <row r="120" spans="1:9" x14ac:dyDescent="0.2">
      <c r="B120" s="141" t="s">
        <v>76</v>
      </c>
      <c r="C120" s="142"/>
      <c r="D120" s="143"/>
      <c r="E120" s="127">
        <v>-0.3</v>
      </c>
      <c r="F120" s="127">
        <v>-1</v>
      </c>
      <c r="G120" s="128">
        <v>-0.6</v>
      </c>
      <c r="H120" s="4" t="s">
        <v>10</v>
      </c>
      <c r="I120" s="15"/>
    </row>
    <row r="121" spans="1:9" ht="13.5" thickBot="1" x14ac:dyDescent="0.25">
      <c r="B121" s="145" t="s">
        <v>50</v>
      </c>
      <c r="C121" s="146"/>
      <c r="D121" s="147"/>
      <c r="E121" s="102" t="s">
        <v>18</v>
      </c>
      <c r="F121" s="102" t="s">
        <v>18</v>
      </c>
      <c r="G121" s="103" t="s">
        <v>18</v>
      </c>
      <c r="H121" s="4" t="s">
        <v>12</v>
      </c>
      <c r="I121" s="72"/>
    </row>
    <row r="122" spans="1:9" ht="13.5" thickBot="1" x14ac:dyDescent="0.25">
      <c r="B122" s="119" t="s">
        <v>13</v>
      </c>
      <c r="C122" s="91"/>
      <c r="D122" s="46"/>
      <c r="E122" s="121">
        <f t="shared" ref="E122:G122" si="26">SUM(E117:E121)</f>
        <v>81.625</v>
      </c>
      <c r="F122" s="121">
        <f t="shared" si="26"/>
        <v>99.275000000000006</v>
      </c>
      <c r="G122" s="156">
        <f t="shared" si="26"/>
        <v>99.582000000000022</v>
      </c>
      <c r="H122" s="35" t="s">
        <v>14</v>
      </c>
    </row>
    <row r="123" spans="1:9" x14ac:dyDescent="0.2">
      <c r="A123" s="2" t="str">
        <f>A$114&amp;".r"</f>
        <v>CHG.r</v>
      </c>
      <c r="B123" s="36" t="s">
        <v>15</v>
      </c>
      <c r="C123" s="36"/>
      <c r="D123" s="36"/>
      <c r="E123" s="37">
        <f t="shared" ref="E123:G123" si="27">SUMIF($C117:$C121,"r",E117:E121)/E122</f>
        <v>0.93522817764165378</v>
      </c>
      <c r="F123" s="37">
        <f t="shared" si="27"/>
        <v>0.95540669856459326</v>
      </c>
      <c r="G123" s="37">
        <f t="shared" si="27"/>
        <v>0.95926974754473693</v>
      </c>
      <c r="H123" s="39">
        <f>AVERAGE(E123:G123)</f>
        <v>0.94996820791699454</v>
      </c>
    </row>
    <row r="124" spans="1:9" x14ac:dyDescent="0.2">
      <c r="A124" s="28" t="str">
        <f>LEFT(A123,FIND(".",A123)-1)&amp;".e"</f>
        <v>CHG.e</v>
      </c>
      <c r="B124" s="36" t="s">
        <v>17</v>
      </c>
      <c r="C124" s="36"/>
      <c r="D124" s="36"/>
      <c r="E124" s="71">
        <f t="shared" ref="E124:G124" si="28">SUMIF($D117:$D121,"e",E117:E121)/SUMIF($C117:$C121,"r",E117:E121)</f>
        <v>0.78976394456234122</v>
      </c>
      <c r="F124" s="71">
        <f t="shared" si="28"/>
        <v>0.74167088394062086</v>
      </c>
      <c r="G124" s="71">
        <f t="shared" si="28"/>
        <v>0.76634633502920668</v>
      </c>
      <c r="H124" s="39">
        <f>AVERAGE(E124:G124)</f>
        <v>0.76592705451072296</v>
      </c>
    </row>
    <row r="125" spans="1:9" x14ac:dyDescent="0.2">
      <c r="A125" s="28" t="str">
        <f>LEFT(A124,FIND(".",A124)-1)&amp;".g"</f>
        <v>CHG.g</v>
      </c>
      <c r="B125" s="36" t="s">
        <v>19</v>
      </c>
      <c r="C125" s="36"/>
      <c r="D125" s="36"/>
      <c r="E125" s="71">
        <f t="shared" ref="E125:G125" si="29">SUMIF($D117:$D121,"g",E117:E121)/SUMIF($C117:$C121,"r",E117:E121)</f>
        <v>0.21023605543765883</v>
      </c>
      <c r="F125" s="71">
        <f t="shared" si="29"/>
        <v>0.25832911605937919</v>
      </c>
      <c r="G125" s="71">
        <f t="shared" si="29"/>
        <v>0.23365366497079326</v>
      </c>
      <c r="H125" s="39">
        <f>AVERAGE(E125:G125)</f>
        <v>0.23407294548927707</v>
      </c>
    </row>
    <row r="126" spans="1:9" x14ac:dyDescent="0.2">
      <c r="A126" s="42"/>
      <c r="B126" s="42"/>
      <c r="C126" s="43"/>
      <c r="D126" s="43"/>
      <c r="E126" s="42"/>
      <c r="F126" s="42"/>
      <c r="G126" s="42"/>
    </row>
    <row r="127" spans="1:9" x14ac:dyDescent="0.2">
      <c r="A127" s="1" t="s">
        <v>77</v>
      </c>
    </row>
    <row r="128" spans="1:9" ht="13.5" thickBot="1" x14ac:dyDescent="0.25">
      <c r="A128" s="2" t="s">
        <v>78</v>
      </c>
    </row>
    <row r="129" spans="1:9" x14ac:dyDescent="0.2">
      <c r="B129" s="6"/>
      <c r="C129" s="44"/>
      <c r="D129" s="44"/>
      <c r="E129" s="315" t="s">
        <v>7</v>
      </c>
      <c r="F129" s="315"/>
      <c r="G129" s="316"/>
      <c r="I129" s="72"/>
    </row>
    <row r="130" spans="1:9" ht="13.5" thickBot="1" x14ac:dyDescent="0.25">
      <c r="B130" s="72"/>
      <c r="C130" s="46"/>
      <c r="D130" s="46"/>
      <c r="E130" s="47">
        <v>2009</v>
      </c>
      <c r="F130" s="47">
        <v>2010</v>
      </c>
      <c r="G130" s="48">
        <v>2011</v>
      </c>
      <c r="I130" s="72"/>
    </row>
    <row r="131" spans="1:9" x14ac:dyDescent="0.2">
      <c r="B131" s="124" t="s">
        <v>79</v>
      </c>
      <c r="C131" s="125" t="s">
        <v>9</v>
      </c>
      <c r="D131" s="126" t="s">
        <v>24</v>
      </c>
      <c r="E131" s="127">
        <v>111.462</v>
      </c>
      <c r="F131" s="127">
        <v>292.64999999999998</v>
      </c>
      <c r="G131" s="128">
        <v>307.18</v>
      </c>
      <c r="I131" s="72"/>
    </row>
    <row r="132" spans="1:9" x14ac:dyDescent="0.2">
      <c r="B132" s="129" t="s">
        <v>80</v>
      </c>
      <c r="C132" s="130"/>
      <c r="D132" s="131"/>
      <c r="E132" s="127">
        <v>-8.8000000000000007</v>
      </c>
      <c r="F132" s="127">
        <v>3.5720000000000001</v>
      </c>
      <c r="G132" s="128">
        <v>-5.2</v>
      </c>
      <c r="H132" s="4" t="s">
        <v>10</v>
      </c>
      <c r="I132" s="72"/>
    </row>
    <row r="133" spans="1:9" ht="13.5" thickBot="1" x14ac:dyDescent="0.25">
      <c r="B133" s="132" t="s">
        <v>50</v>
      </c>
      <c r="C133" s="133"/>
      <c r="D133" s="134"/>
      <c r="E133" s="102" t="s">
        <v>18</v>
      </c>
      <c r="F133" s="102" t="s">
        <v>18</v>
      </c>
      <c r="G133" s="103" t="s">
        <v>18</v>
      </c>
      <c r="H133" s="4" t="s">
        <v>12</v>
      </c>
      <c r="I133" s="72"/>
    </row>
    <row r="134" spans="1:9" ht="13.5" thickBot="1" x14ac:dyDescent="0.25">
      <c r="B134" s="119" t="s">
        <v>13</v>
      </c>
      <c r="C134" s="91"/>
      <c r="D134" s="46"/>
      <c r="E134" s="121">
        <f t="shared" ref="E134:G134" si="30">SUM(E131:E133)</f>
        <v>102.66200000000001</v>
      </c>
      <c r="F134" s="121">
        <f t="shared" si="30"/>
        <v>296.22199999999998</v>
      </c>
      <c r="G134" s="156">
        <f t="shared" si="30"/>
        <v>301.98</v>
      </c>
      <c r="H134" s="35" t="s">
        <v>14</v>
      </c>
    </row>
    <row r="135" spans="1:9" x14ac:dyDescent="0.2">
      <c r="A135" s="2" t="str">
        <f>A$128&amp;".r"</f>
        <v>CNL.r</v>
      </c>
      <c r="B135" s="36" t="s">
        <v>15</v>
      </c>
      <c r="C135" s="36"/>
      <c r="D135" s="36"/>
      <c r="E135" s="37">
        <f>SUMIF($C131:$C133,"r",E131:E133)/E134</f>
        <v>1.0857181819952855</v>
      </c>
      <c r="F135" s="37">
        <f>SUMIF($C131:$C133,"r",F131:F133)/F134</f>
        <v>0.98794147632518858</v>
      </c>
      <c r="G135" s="37">
        <f>SUMIF($C131:$C133,"r",G131:G133)/G134</f>
        <v>1.0172196834227432</v>
      </c>
      <c r="H135" s="39">
        <f>AVERAGE(E135:G135)</f>
        <v>1.0302931139144056</v>
      </c>
    </row>
    <row r="136" spans="1:9" x14ac:dyDescent="0.2">
      <c r="A136" s="28" t="str">
        <f>LEFT(A135,FIND(".",A135)-1)&amp;".e"</f>
        <v>CNL.e</v>
      </c>
      <c r="B136" s="36" t="s">
        <v>17</v>
      </c>
      <c r="C136" s="36"/>
      <c r="D136" s="36"/>
      <c r="E136" s="71">
        <f t="shared" ref="E136:G136" si="31">SUMIF($D131:$D133,"e",E131:E133)/SUMIF($C131:$C133,"r",E131:E133)</f>
        <v>1</v>
      </c>
      <c r="F136" s="71">
        <f t="shared" si="31"/>
        <v>1</v>
      </c>
      <c r="G136" s="71">
        <f t="shared" si="31"/>
        <v>1</v>
      </c>
      <c r="H136" s="39">
        <f>AVERAGE(E136:G136)</f>
        <v>1</v>
      </c>
    </row>
    <row r="137" spans="1:9" x14ac:dyDescent="0.2">
      <c r="A137" s="28" t="str">
        <f>LEFT(A136,FIND(".",A136)-1)&amp;".g"</f>
        <v>CNL.g</v>
      </c>
      <c r="B137" s="36" t="s">
        <v>19</v>
      </c>
      <c r="C137" s="36"/>
      <c r="D137" s="36"/>
      <c r="E137" s="71">
        <f t="shared" ref="E137:G137" si="32">SUMIF($D131:$D133,"g",E131:E133)/SUMIF($C131:$C133,"r",E131:E133)</f>
        <v>0</v>
      </c>
      <c r="F137" s="71">
        <f t="shared" si="32"/>
        <v>0</v>
      </c>
      <c r="G137" s="71">
        <f t="shared" si="32"/>
        <v>0</v>
      </c>
      <c r="H137" s="39">
        <f>AVERAGE(E137:G137)</f>
        <v>0</v>
      </c>
    </row>
    <row r="138" spans="1:9" x14ac:dyDescent="0.2">
      <c r="A138" s="42"/>
      <c r="B138" s="42"/>
      <c r="C138" s="43"/>
      <c r="D138" s="43"/>
      <c r="E138" s="42"/>
      <c r="F138" s="42"/>
      <c r="G138" s="42"/>
    </row>
    <row r="139" spans="1:9" x14ac:dyDescent="0.2">
      <c r="A139" s="13" t="s">
        <v>81</v>
      </c>
    </row>
    <row r="140" spans="1:9" ht="13.5" thickBot="1" x14ac:dyDescent="0.25">
      <c r="A140" s="2" t="s">
        <v>82</v>
      </c>
    </row>
    <row r="141" spans="1:9" x14ac:dyDescent="0.2">
      <c r="B141" s="6"/>
      <c r="C141" s="44"/>
      <c r="D141" s="44"/>
      <c r="E141" s="315" t="s">
        <v>32</v>
      </c>
      <c r="F141" s="315"/>
      <c r="G141" s="316"/>
      <c r="I141" s="72"/>
    </row>
    <row r="142" spans="1:9" ht="13.5" thickBot="1" x14ac:dyDescent="0.25">
      <c r="B142" s="72"/>
      <c r="C142" s="46"/>
      <c r="D142" s="46"/>
      <c r="E142" s="47">
        <v>2009</v>
      </c>
      <c r="F142" s="47">
        <v>2010</v>
      </c>
      <c r="G142" s="48">
        <v>2011</v>
      </c>
      <c r="I142" s="72"/>
    </row>
    <row r="143" spans="1:9" x14ac:dyDescent="0.2">
      <c r="B143" s="96" t="s">
        <v>83</v>
      </c>
      <c r="C143" s="76" t="s">
        <v>9</v>
      </c>
      <c r="D143" s="77" t="s">
        <v>24</v>
      </c>
      <c r="E143" s="97">
        <v>194</v>
      </c>
      <c r="F143" s="97">
        <v>303</v>
      </c>
      <c r="G143" s="98">
        <v>333</v>
      </c>
      <c r="I143" s="72"/>
    </row>
    <row r="144" spans="1:9" x14ac:dyDescent="0.2">
      <c r="B144" s="99" t="s">
        <v>84</v>
      </c>
      <c r="C144" s="81" t="s">
        <v>9</v>
      </c>
      <c r="D144" s="82" t="s">
        <v>26</v>
      </c>
      <c r="E144" s="97">
        <v>96</v>
      </c>
      <c r="F144" s="97">
        <v>127</v>
      </c>
      <c r="G144" s="98">
        <v>130</v>
      </c>
      <c r="I144" s="72"/>
    </row>
    <row r="145" spans="1:9" x14ac:dyDescent="0.2">
      <c r="B145" s="99" t="s">
        <v>85</v>
      </c>
      <c r="C145" s="81"/>
      <c r="D145" s="82"/>
      <c r="E145" s="97">
        <v>-7</v>
      </c>
      <c r="F145" s="97">
        <v>36</v>
      </c>
      <c r="G145" s="98">
        <v>32</v>
      </c>
      <c r="H145" s="4" t="s">
        <v>10</v>
      </c>
    </row>
    <row r="146" spans="1:9" ht="13.5" thickBot="1" x14ac:dyDescent="0.25">
      <c r="B146" s="101" t="s">
        <v>27</v>
      </c>
      <c r="C146" s="86"/>
      <c r="D146" s="87"/>
      <c r="E146" s="97">
        <v>-85</v>
      </c>
      <c r="F146" s="97">
        <v>-119</v>
      </c>
      <c r="G146" s="98">
        <v>-82</v>
      </c>
      <c r="H146" s="4" t="s">
        <v>12</v>
      </c>
    </row>
    <row r="147" spans="1:9" ht="13.5" thickBot="1" x14ac:dyDescent="0.25">
      <c r="B147" s="157" t="s">
        <v>13</v>
      </c>
      <c r="C147" s="91"/>
      <c r="D147" s="46"/>
      <c r="E147" s="148">
        <f t="shared" ref="E147:G147" si="33">SUM(E143:E146)</f>
        <v>198</v>
      </c>
      <c r="F147" s="148">
        <f t="shared" si="33"/>
        <v>347</v>
      </c>
      <c r="G147" s="158">
        <f t="shared" si="33"/>
        <v>413</v>
      </c>
      <c r="H147" s="35" t="s">
        <v>14</v>
      </c>
    </row>
    <row r="148" spans="1:9" x14ac:dyDescent="0.2">
      <c r="A148" s="2" t="str">
        <f>A$140&amp;".r"</f>
        <v>CMS.r</v>
      </c>
      <c r="B148" s="36" t="s">
        <v>15</v>
      </c>
      <c r="C148" s="36"/>
      <c r="D148" s="36"/>
      <c r="E148" s="159">
        <f t="shared" ref="E148:G148" si="34">SUMIF($C143:$C146,"r",E143:E146)/E147</f>
        <v>1.4646464646464648</v>
      </c>
      <c r="F148" s="159">
        <f t="shared" si="34"/>
        <v>1.239193083573487</v>
      </c>
      <c r="G148" s="159">
        <f t="shared" si="34"/>
        <v>1.1210653753026634</v>
      </c>
      <c r="H148" s="39">
        <f>AVERAGE(E148:G148)</f>
        <v>1.2749683078408716</v>
      </c>
    </row>
    <row r="149" spans="1:9" x14ac:dyDescent="0.2">
      <c r="A149" s="28" t="str">
        <f>LEFT(A148,FIND(".",A148)-1)&amp;".e"</f>
        <v>CMS.e</v>
      </c>
      <c r="B149" s="36" t="s">
        <v>17</v>
      </c>
      <c r="C149" s="36"/>
      <c r="D149" s="36"/>
      <c r="E149" s="71">
        <f t="shared" ref="E149:G149" si="35">SUMIF($D143:$D146,"e",E143:E146)/SUMIF($C143:$C146,"r",E143:E146)</f>
        <v>0.66896551724137931</v>
      </c>
      <c r="F149" s="71">
        <f t="shared" si="35"/>
        <v>0.70465116279069773</v>
      </c>
      <c r="G149" s="71">
        <f t="shared" si="35"/>
        <v>0.71922246220302377</v>
      </c>
      <c r="H149" s="39">
        <f>AVERAGE(E149:G149)</f>
        <v>0.69761304741170027</v>
      </c>
    </row>
    <row r="150" spans="1:9" x14ac:dyDescent="0.2">
      <c r="A150" s="28" t="str">
        <f>LEFT(A149,FIND(".",A149)-1)&amp;".g"</f>
        <v>CMS.g</v>
      </c>
      <c r="B150" s="36" t="s">
        <v>19</v>
      </c>
      <c r="C150" s="36"/>
      <c r="D150" s="36"/>
      <c r="E150" s="71">
        <f t="shared" ref="E150:G150" si="36">SUMIF($D143:$D146,"g",E143:E146)/SUMIF($C143:$C146,"r",E143:E146)</f>
        <v>0.33103448275862069</v>
      </c>
      <c r="F150" s="71">
        <f t="shared" si="36"/>
        <v>0.29534883720930233</v>
      </c>
      <c r="G150" s="71">
        <f t="shared" si="36"/>
        <v>0.28077753779697623</v>
      </c>
      <c r="H150" s="39">
        <f>AVERAGE(E150:G150)</f>
        <v>0.30238695258829973</v>
      </c>
    </row>
    <row r="151" spans="1:9" x14ac:dyDescent="0.2">
      <c r="A151" s="42"/>
      <c r="B151" s="42"/>
      <c r="C151" s="43"/>
      <c r="D151" s="43"/>
      <c r="E151" s="42"/>
      <c r="F151" s="42"/>
      <c r="G151" s="42"/>
    </row>
    <row r="152" spans="1:9" x14ac:dyDescent="0.2">
      <c r="A152" s="13" t="s">
        <v>86</v>
      </c>
    </row>
    <row r="153" spans="1:9" ht="13.5" thickBot="1" x14ac:dyDescent="0.25">
      <c r="A153" s="2" t="s">
        <v>87</v>
      </c>
    </row>
    <row r="154" spans="1:9" x14ac:dyDescent="0.2">
      <c r="B154" s="44"/>
      <c r="C154" s="44"/>
      <c r="D154" s="44"/>
      <c r="E154" s="315" t="s">
        <v>7</v>
      </c>
      <c r="F154" s="315"/>
      <c r="G154" s="316"/>
    </row>
    <row r="155" spans="1:9" ht="13.5" thickBot="1" x14ac:dyDescent="0.25">
      <c r="A155" s="45"/>
      <c r="B155" s="45"/>
      <c r="C155" s="46"/>
      <c r="D155" s="46"/>
      <c r="E155" s="160">
        <v>2009</v>
      </c>
      <c r="F155" s="160">
        <v>2010</v>
      </c>
      <c r="G155" s="161">
        <v>2011</v>
      </c>
      <c r="I155" s="72"/>
    </row>
    <row r="156" spans="1:9" ht="13.5" thickBot="1" x14ac:dyDescent="0.25">
      <c r="A156" s="317" t="s">
        <v>88</v>
      </c>
      <c r="B156" s="162" t="s">
        <v>23</v>
      </c>
      <c r="C156" s="163" t="s">
        <v>9</v>
      </c>
      <c r="D156" s="164" t="s">
        <v>24</v>
      </c>
      <c r="E156" s="52">
        <v>1368</v>
      </c>
      <c r="F156" s="52">
        <v>1549</v>
      </c>
      <c r="G156" s="165">
        <v>1695</v>
      </c>
      <c r="I156" s="72"/>
    </row>
    <row r="157" spans="1:9" ht="13.5" thickBot="1" x14ac:dyDescent="0.25">
      <c r="A157" s="318"/>
      <c r="B157" s="166" t="s">
        <v>25</v>
      </c>
      <c r="C157" s="167" t="s">
        <v>9</v>
      </c>
      <c r="D157" s="168" t="s">
        <v>26</v>
      </c>
      <c r="E157" s="52">
        <v>309</v>
      </c>
      <c r="F157" s="52">
        <v>310</v>
      </c>
      <c r="G157" s="165">
        <v>295</v>
      </c>
      <c r="I157" s="72"/>
    </row>
    <row r="158" spans="1:9" ht="13.5" thickBot="1" x14ac:dyDescent="0.25">
      <c r="A158" s="319"/>
      <c r="B158" s="169" t="s">
        <v>89</v>
      </c>
      <c r="C158" s="167" t="s">
        <v>9</v>
      </c>
      <c r="D158" s="168"/>
      <c r="E158" s="52">
        <v>39</v>
      </c>
      <c r="F158" s="52">
        <v>63</v>
      </c>
      <c r="G158" s="165">
        <v>93</v>
      </c>
      <c r="I158" s="72"/>
    </row>
    <row r="159" spans="1:9" ht="13.5" thickBot="1" x14ac:dyDescent="0.25">
      <c r="A159" s="320" t="s">
        <v>90</v>
      </c>
      <c r="B159" s="162" t="s">
        <v>23</v>
      </c>
      <c r="C159" s="167" t="s">
        <v>9</v>
      </c>
      <c r="D159" s="168" t="s">
        <v>24</v>
      </c>
      <c r="E159" s="52">
        <v>64</v>
      </c>
      <c r="F159" s="52">
        <v>74</v>
      </c>
      <c r="G159" s="165">
        <v>81</v>
      </c>
      <c r="I159" s="72"/>
    </row>
    <row r="160" spans="1:9" ht="13.5" thickBot="1" x14ac:dyDescent="0.25">
      <c r="A160" s="321"/>
      <c r="B160" s="169" t="s">
        <v>25</v>
      </c>
      <c r="C160" s="167" t="s">
        <v>9</v>
      </c>
      <c r="D160" s="168" t="s">
        <v>26</v>
      </c>
      <c r="E160" s="52">
        <v>28</v>
      </c>
      <c r="F160" s="52">
        <v>34</v>
      </c>
      <c r="G160" s="165">
        <v>33</v>
      </c>
      <c r="I160" s="72"/>
    </row>
    <row r="161" spans="1:9" ht="13.5" thickBot="1" x14ac:dyDescent="0.25">
      <c r="A161" s="170"/>
      <c r="B161" s="166" t="s">
        <v>91</v>
      </c>
      <c r="C161" s="167"/>
      <c r="D161" s="168"/>
      <c r="E161" s="52">
        <v>93</v>
      </c>
      <c r="F161" s="52">
        <v>97</v>
      </c>
      <c r="G161" s="165">
        <v>46</v>
      </c>
      <c r="I161" s="72"/>
    </row>
    <row r="162" spans="1:9" ht="13.5" thickBot="1" x14ac:dyDescent="0.25">
      <c r="A162" s="170"/>
      <c r="B162" s="166" t="s">
        <v>27</v>
      </c>
      <c r="C162" s="167"/>
      <c r="D162" s="168"/>
      <c r="E162" s="52">
        <v>-3</v>
      </c>
      <c r="F162" s="52">
        <v>-7</v>
      </c>
      <c r="G162" s="165">
        <v>-4</v>
      </c>
      <c r="H162" s="4" t="s">
        <v>10</v>
      </c>
      <c r="I162" s="72"/>
    </row>
    <row r="163" spans="1:9" ht="13.5" thickBot="1" x14ac:dyDescent="0.25">
      <c r="A163" s="171"/>
      <c r="B163" s="166" t="s">
        <v>50</v>
      </c>
      <c r="C163" s="172"/>
      <c r="D163" s="173"/>
      <c r="E163" s="174" t="s">
        <v>18</v>
      </c>
      <c r="F163" s="174" t="s">
        <v>18</v>
      </c>
      <c r="G163" s="175" t="s">
        <v>18</v>
      </c>
      <c r="H163" s="4" t="s">
        <v>12</v>
      </c>
    </row>
    <row r="164" spans="1:9" ht="13.5" thickBot="1" x14ac:dyDescent="0.25">
      <c r="B164" s="176" t="s">
        <v>13</v>
      </c>
      <c r="C164" s="177"/>
      <c r="D164" s="178"/>
      <c r="E164" s="32">
        <f t="shared" ref="E164:G164" si="37">SUM(E156:E163)</f>
        <v>1898</v>
      </c>
      <c r="F164" s="32">
        <f t="shared" si="37"/>
        <v>2120</v>
      </c>
      <c r="G164" s="179">
        <f t="shared" si="37"/>
        <v>2239</v>
      </c>
      <c r="H164" s="35" t="s">
        <v>14</v>
      </c>
    </row>
    <row r="165" spans="1:9" x14ac:dyDescent="0.2">
      <c r="A165" s="2" t="str">
        <f>A$153&amp;".r"</f>
        <v>ED.r</v>
      </c>
      <c r="B165" s="36" t="s">
        <v>15</v>
      </c>
      <c r="C165" s="36"/>
      <c r="D165" s="36"/>
      <c r="E165" s="37">
        <f t="shared" ref="E165:G165" si="38">SUMIF($C156:$C163,"r",E156:E163)/E164</f>
        <v>0.95258166491043206</v>
      </c>
      <c r="F165" s="37">
        <f t="shared" si="38"/>
        <v>0.95754716981132071</v>
      </c>
      <c r="G165" s="37">
        <f t="shared" si="38"/>
        <v>0.98124162572577045</v>
      </c>
      <c r="H165" s="39">
        <f>AVERAGE(E165:G165)</f>
        <v>0.96379015348250785</v>
      </c>
    </row>
    <row r="166" spans="1:9" x14ac:dyDescent="0.2">
      <c r="A166" s="28" t="str">
        <f>LEFT(A165,FIND(".",A165)-1)&amp;".e"</f>
        <v>ED.e</v>
      </c>
      <c r="B166" s="36" t="s">
        <v>17</v>
      </c>
      <c r="C166" s="36"/>
      <c r="D166" s="36"/>
      <c r="E166" s="71">
        <f t="shared" ref="E166:G166" si="39">SUMIF($D156:$D163,"e",E156:E163)/SUMIF($C156:$C163,"r",E156:E163)</f>
        <v>0.79203539823008851</v>
      </c>
      <c r="F166" s="71">
        <f t="shared" si="39"/>
        <v>0.79950738916256159</v>
      </c>
      <c r="G166" s="71">
        <f t="shared" si="39"/>
        <v>0.80837505689576694</v>
      </c>
      <c r="H166" s="39">
        <f>AVERAGE(E166:G166)</f>
        <v>0.79997261476280579</v>
      </c>
    </row>
    <row r="167" spans="1:9" x14ac:dyDescent="0.2">
      <c r="A167" s="28" t="str">
        <f>LEFT(A166,FIND(".",A166)-1)&amp;".g"</f>
        <v>ED.g</v>
      </c>
      <c r="B167" s="36" t="s">
        <v>19</v>
      </c>
      <c r="C167" s="36"/>
      <c r="D167" s="36"/>
      <c r="E167" s="71">
        <f t="shared" ref="E167:G167" si="40">SUMIF($D156:$D163,"g",E156:E163)/SUMIF($C156:$C163,"r",E156:E163)</f>
        <v>0.18639380530973451</v>
      </c>
      <c r="F167" s="71">
        <f t="shared" si="40"/>
        <v>0.16945812807881774</v>
      </c>
      <c r="G167" s="71">
        <f t="shared" si="40"/>
        <v>0.14929449248975876</v>
      </c>
      <c r="H167" s="39">
        <f>AVERAGE(E167:G167)</f>
        <v>0.16838214195943702</v>
      </c>
    </row>
    <row r="168" spans="1:9" x14ac:dyDescent="0.2">
      <c r="A168" s="42"/>
      <c r="B168" s="42"/>
      <c r="C168" s="43"/>
      <c r="D168" s="43"/>
      <c r="E168" s="42"/>
      <c r="F168" s="42"/>
      <c r="G168" s="42"/>
    </row>
    <row r="169" spans="1:9" x14ac:dyDescent="0.2">
      <c r="A169" s="1" t="s">
        <v>92</v>
      </c>
      <c r="H169" s="46"/>
    </row>
    <row r="170" spans="1:9" ht="13.5" thickBot="1" x14ac:dyDescent="0.25">
      <c r="A170" s="2" t="s">
        <v>93</v>
      </c>
      <c r="H170" s="46"/>
    </row>
    <row r="171" spans="1:9" x14ac:dyDescent="0.2">
      <c r="B171" s="6"/>
      <c r="C171" s="44"/>
      <c r="D171" s="44"/>
      <c r="E171" s="315" t="s">
        <v>32</v>
      </c>
      <c r="F171" s="315"/>
      <c r="G171" s="316"/>
      <c r="H171" s="180"/>
    </row>
    <row r="172" spans="1:9" ht="13.5" thickBot="1" x14ac:dyDescent="0.25">
      <c r="B172" s="72"/>
      <c r="C172" s="46"/>
      <c r="D172" s="46"/>
      <c r="E172" s="181">
        <v>2009</v>
      </c>
      <c r="F172" s="181">
        <v>2010</v>
      </c>
      <c r="G172" s="182">
        <v>2011</v>
      </c>
      <c r="H172" s="46"/>
    </row>
    <row r="173" spans="1:9" x14ac:dyDescent="0.2">
      <c r="B173" s="183" t="s">
        <v>94</v>
      </c>
      <c r="C173" s="184" t="s">
        <v>9</v>
      </c>
      <c r="D173" s="185" t="s">
        <v>24</v>
      </c>
      <c r="E173" s="97">
        <v>384</v>
      </c>
      <c r="F173" s="97">
        <v>448</v>
      </c>
      <c r="G173" s="98">
        <v>501</v>
      </c>
    </row>
    <row r="174" spans="1:9" x14ac:dyDescent="0.2">
      <c r="B174" s="114" t="s">
        <v>95</v>
      </c>
      <c r="C174" s="115" t="s">
        <v>9</v>
      </c>
      <c r="D174" s="116" t="s">
        <v>26</v>
      </c>
      <c r="E174" s="97">
        <v>517</v>
      </c>
      <c r="F174" s="97">
        <v>475</v>
      </c>
      <c r="G174" s="98">
        <v>521</v>
      </c>
    </row>
    <row r="175" spans="1:9" x14ac:dyDescent="0.2">
      <c r="B175" s="114" t="s">
        <v>96</v>
      </c>
      <c r="C175" s="115"/>
      <c r="D175" s="116"/>
      <c r="E175" s="97">
        <v>1281</v>
      </c>
      <c r="F175" s="97">
        <v>1291</v>
      </c>
      <c r="G175" s="98">
        <v>1003</v>
      </c>
      <c r="H175" s="4" t="s">
        <v>10</v>
      </c>
    </row>
    <row r="176" spans="1:9" ht="13.5" thickBot="1" x14ac:dyDescent="0.25">
      <c r="B176" s="187" t="s">
        <v>97</v>
      </c>
      <c r="C176" s="188"/>
      <c r="D176" s="189"/>
      <c r="E176" s="97">
        <v>-895</v>
      </c>
      <c r="F176" s="97">
        <v>594</v>
      </c>
      <c r="G176" s="98">
        <v>-617</v>
      </c>
      <c r="H176" s="4" t="s">
        <v>12</v>
      </c>
    </row>
    <row r="177" spans="1:10" ht="13.5" thickBot="1" x14ac:dyDescent="0.25">
      <c r="B177" s="119" t="s">
        <v>13</v>
      </c>
      <c r="C177" s="91"/>
      <c r="D177" s="191"/>
      <c r="E177" s="149">
        <f t="shared" ref="E177:G177" si="41">SUM(E173:E176)</f>
        <v>1287</v>
      </c>
      <c r="F177" s="149">
        <f t="shared" si="41"/>
        <v>2808</v>
      </c>
      <c r="G177" s="151">
        <f t="shared" si="41"/>
        <v>1408</v>
      </c>
      <c r="H177" s="35" t="s">
        <v>14</v>
      </c>
    </row>
    <row r="178" spans="1:10" x14ac:dyDescent="0.2">
      <c r="A178" s="2" t="s">
        <v>36</v>
      </c>
      <c r="B178" s="36" t="s">
        <v>15</v>
      </c>
      <c r="C178" s="36"/>
      <c r="D178" s="36"/>
      <c r="E178" s="40" t="s">
        <v>18</v>
      </c>
      <c r="F178" s="40" t="s">
        <v>18</v>
      </c>
      <c r="G178" s="40" t="s">
        <v>18</v>
      </c>
      <c r="H178" s="41" t="s">
        <v>18</v>
      </c>
    </row>
    <row r="179" spans="1:10" x14ac:dyDescent="0.2">
      <c r="A179" s="28" t="s">
        <v>36</v>
      </c>
      <c r="B179" s="36" t="s">
        <v>17</v>
      </c>
      <c r="C179" s="36"/>
      <c r="D179" s="36"/>
      <c r="E179" s="40" t="s">
        <v>18</v>
      </c>
      <c r="F179" s="40" t="s">
        <v>18</v>
      </c>
      <c r="G179" s="40" t="s">
        <v>18</v>
      </c>
      <c r="H179" s="41" t="s">
        <v>18</v>
      </c>
    </row>
    <row r="180" spans="1:10" x14ac:dyDescent="0.2">
      <c r="A180" s="28" t="s">
        <v>36</v>
      </c>
      <c r="B180" s="36" t="s">
        <v>19</v>
      </c>
      <c r="C180" s="36"/>
      <c r="D180" s="36"/>
      <c r="E180" s="40" t="s">
        <v>18</v>
      </c>
      <c r="F180" s="40" t="s">
        <v>18</v>
      </c>
      <c r="G180" s="40" t="s">
        <v>18</v>
      </c>
      <c r="H180" s="41" t="s">
        <v>18</v>
      </c>
    </row>
    <row r="181" spans="1:10" x14ac:dyDescent="0.2">
      <c r="A181" s="42"/>
      <c r="B181" s="42"/>
      <c r="C181" s="43"/>
      <c r="D181" s="43"/>
      <c r="E181" s="42"/>
      <c r="F181" s="42"/>
      <c r="G181" s="42"/>
    </row>
    <row r="182" spans="1:10" x14ac:dyDescent="0.2">
      <c r="A182" s="1" t="s">
        <v>98</v>
      </c>
    </row>
    <row r="183" spans="1:10" ht="13.5" thickBot="1" x14ac:dyDescent="0.25">
      <c r="A183" s="2" t="s">
        <v>99</v>
      </c>
    </row>
    <row r="184" spans="1:10" x14ac:dyDescent="0.2">
      <c r="B184" s="44"/>
      <c r="C184" s="44"/>
      <c r="D184" s="44"/>
      <c r="E184" s="315" t="s">
        <v>7</v>
      </c>
      <c r="F184" s="315"/>
      <c r="G184" s="316"/>
    </row>
    <row r="185" spans="1:10" ht="13.5" thickBot="1" x14ac:dyDescent="0.25">
      <c r="A185" s="45"/>
      <c r="B185" s="46"/>
      <c r="C185" s="46"/>
      <c r="D185" s="46"/>
      <c r="E185" s="160">
        <v>2009</v>
      </c>
      <c r="F185" s="160">
        <v>2010</v>
      </c>
      <c r="G185" s="161">
        <v>2011</v>
      </c>
    </row>
    <row r="186" spans="1:10" x14ac:dyDescent="0.2">
      <c r="A186" s="325" t="s">
        <v>100</v>
      </c>
      <c r="B186" s="192" t="s">
        <v>83</v>
      </c>
      <c r="C186" s="184" t="s">
        <v>9</v>
      </c>
      <c r="D186" s="185" t="s">
        <v>24</v>
      </c>
      <c r="E186" s="194">
        <v>899</v>
      </c>
      <c r="F186" s="194">
        <v>1028</v>
      </c>
      <c r="G186" s="193">
        <v>997</v>
      </c>
      <c r="J186" s="72"/>
    </row>
    <row r="187" spans="1:10" x14ac:dyDescent="0.2">
      <c r="A187" s="324"/>
      <c r="B187" s="195" t="s">
        <v>84</v>
      </c>
      <c r="C187" s="115" t="s">
        <v>9</v>
      </c>
      <c r="D187" s="116" t="s">
        <v>26</v>
      </c>
      <c r="E187" s="197">
        <v>178</v>
      </c>
      <c r="F187" s="197">
        <v>253</v>
      </c>
      <c r="G187" s="196">
        <v>224</v>
      </c>
      <c r="J187" s="72"/>
    </row>
    <row r="188" spans="1:10" ht="13.5" thickBot="1" x14ac:dyDescent="0.25">
      <c r="A188" s="326"/>
      <c r="B188" s="198" t="s">
        <v>101</v>
      </c>
      <c r="C188" s="115" t="s">
        <v>9</v>
      </c>
      <c r="D188" s="116"/>
      <c r="E188" s="200">
        <v>60</v>
      </c>
      <c r="F188" s="200">
        <v>62</v>
      </c>
      <c r="G188" s="199">
        <v>66</v>
      </c>
      <c r="J188" s="72"/>
    </row>
    <row r="189" spans="1:10" x14ac:dyDescent="0.2">
      <c r="A189" s="320" t="s">
        <v>102</v>
      </c>
      <c r="B189" s="183" t="s">
        <v>103</v>
      </c>
      <c r="C189" s="115"/>
      <c r="D189" s="116"/>
      <c r="E189" s="201">
        <v>-7</v>
      </c>
      <c r="F189" s="201">
        <v>-11</v>
      </c>
      <c r="G189" s="202">
        <v>-3</v>
      </c>
      <c r="J189" s="72"/>
    </row>
    <row r="190" spans="1:10" x14ac:dyDescent="0.2">
      <c r="A190" s="327"/>
      <c r="B190" s="114" t="s">
        <v>104</v>
      </c>
      <c r="C190" s="115"/>
      <c r="D190" s="116"/>
      <c r="E190" s="201">
        <v>25</v>
      </c>
      <c r="F190" s="201">
        <v>106</v>
      </c>
      <c r="G190" s="202">
        <v>46</v>
      </c>
      <c r="J190" s="72"/>
    </row>
    <row r="191" spans="1:10" x14ac:dyDescent="0.2">
      <c r="A191" s="327"/>
      <c r="B191" s="114" t="s">
        <v>105</v>
      </c>
      <c r="C191" s="115"/>
      <c r="D191" s="116"/>
      <c r="E191" s="201">
        <v>122</v>
      </c>
      <c r="F191" s="201">
        <v>23</v>
      </c>
      <c r="G191" s="202">
        <v>95</v>
      </c>
      <c r="H191" s="4" t="s">
        <v>10</v>
      </c>
      <c r="J191" s="72"/>
    </row>
    <row r="192" spans="1:10" ht="13.5" thickBot="1" x14ac:dyDescent="0.25">
      <c r="A192" s="321"/>
      <c r="B192" s="187" t="s">
        <v>97</v>
      </c>
      <c r="C192" s="188"/>
      <c r="D192" s="189"/>
      <c r="E192" s="203" t="s">
        <v>18</v>
      </c>
      <c r="F192" s="203" t="s">
        <v>18</v>
      </c>
      <c r="G192" s="204" t="s">
        <v>18</v>
      </c>
      <c r="H192" s="4" t="s">
        <v>12</v>
      </c>
      <c r="J192" s="72"/>
    </row>
    <row r="193" spans="1:9" ht="13.5" thickBot="1" x14ac:dyDescent="0.25">
      <c r="B193" s="205" t="s">
        <v>13</v>
      </c>
      <c r="C193" s="30"/>
      <c r="D193" s="31"/>
      <c r="E193" s="69">
        <f t="shared" ref="E193:G193" si="42">SUM(E186:E192)</f>
        <v>1277</v>
      </c>
      <c r="F193" s="69">
        <f t="shared" si="42"/>
        <v>1461</v>
      </c>
      <c r="G193" s="206">
        <f t="shared" si="42"/>
        <v>1425</v>
      </c>
      <c r="H193" s="35" t="s">
        <v>14</v>
      </c>
    </row>
    <row r="194" spans="1:9" x14ac:dyDescent="0.2">
      <c r="A194" s="2" t="str">
        <f>A$183&amp;".r"</f>
        <v>DTE.r</v>
      </c>
      <c r="B194" s="36" t="s">
        <v>15</v>
      </c>
      <c r="C194" s="36"/>
      <c r="D194" s="36"/>
      <c r="E194" s="37">
        <f t="shared" ref="E194:G194" si="43">SUMIF($C186:$C192,"r",E186:E192)/E193</f>
        <v>0.89036805011746278</v>
      </c>
      <c r="F194" s="37">
        <f t="shared" si="43"/>
        <v>0.919233401779603</v>
      </c>
      <c r="G194" s="37">
        <f t="shared" si="43"/>
        <v>0.90315789473684216</v>
      </c>
      <c r="H194" s="39">
        <f>AVERAGE(E194:G194)</f>
        <v>0.90425311554463594</v>
      </c>
    </row>
    <row r="195" spans="1:9" x14ac:dyDescent="0.2">
      <c r="A195" s="28" t="str">
        <f>LEFT(A194,FIND(".",A194)-1)&amp;".e"</f>
        <v>DTE.e</v>
      </c>
      <c r="B195" s="36" t="s">
        <v>17</v>
      </c>
      <c r="C195" s="36"/>
      <c r="D195" s="36"/>
      <c r="E195" s="71">
        <f t="shared" ref="E195:G195" si="44">SUMIF($D186:$D192,"e",E186:E192)/SUMIF($C186:$C192,"r",E186:E192)</f>
        <v>0.79067722075637648</v>
      </c>
      <c r="F195" s="71">
        <f t="shared" si="44"/>
        <v>0.76545048399106475</v>
      </c>
      <c r="G195" s="71">
        <f t="shared" si="44"/>
        <v>0.77466977466977471</v>
      </c>
      <c r="H195" s="39">
        <f>AVERAGE(E195:G195)</f>
        <v>0.77693249313907209</v>
      </c>
    </row>
    <row r="196" spans="1:9" x14ac:dyDescent="0.2">
      <c r="A196" s="28" t="str">
        <f>LEFT(A195,FIND(".",A195)-1)&amp;".g"</f>
        <v>DTE.g</v>
      </c>
      <c r="B196" s="36" t="s">
        <v>19</v>
      </c>
      <c r="C196" s="36"/>
      <c r="D196" s="36"/>
      <c r="E196" s="71">
        <f t="shared" ref="E196:G196" si="45">SUMIF($D186:$D192,"g",E186:E192)/SUMIF($C186:$C192,"r",E186:E192)</f>
        <v>0.15655233069481089</v>
      </c>
      <c r="F196" s="71">
        <f t="shared" si="45"/>
        <v>0.18838421444527179</v>
      </c>
      <c r="G196" s="71">
        <f t="shared" si="45"/>
        <v>0.17404817404817405</v>
      </c>
      <c r="H196" s="39">
        <f>AVERAGE(E196:G196)</f>
        <v>0.17299490639608558</v>
      </c>
    </row>
    <row r="197" spans="1:9" x14ac:dyDescent="0.2">
      <c r="A197" s="42"/>
      <c r="B197" s="42"/>
      <c r="C197" s="43"/>
      <c r="D197" s="43"/>
      <c r="E197" s="42"/>
      <c r="F197" s="42"/>
      <c r="G197" s="42"/>
    </row>
    <row r="198" spans="1:9" x14ac:dyDescent="0.2">
      <c r="A198" s="1" t="s">
        <v>106</v>
      </c>
    </row>
    <row r="199" spans="1:9" ht="13.5" thickBot="1" x14ac:dyDescent="0.25">
      <c r="A199" s="2" t="s">
        <v>107</v>
      </c>
    </row>
    <row r="200" spans="1:9" x14ac:dyDescent="0.2">
      <c r="B200" s="6"/>
      <c r="C200" s="44"/>
      <c r="D200" s="44"/>
      <c r="E200" s="315" t="s">
        <v>7</v>
      </c>
      <c r="F200" s="315"/>
      <c r="G200" s="316"/>
    </row>
    <row r="201" spans="1:9" ht="13.5" thickBot="1" x14ac:dyDescent="0.25">
      <c r="B201" s="72"/>
      <c r="C201" s="46"/>
      <c r="D201" s="46"/>
      <c r="E201" s="181">
        <v>2009</v>
      </c>
      <c r="F201" s="181">
        <v>2010</v>
      </c>
      <c r="G201" s="182">
        <v>2011</v>
      </c>
    </row>
    <row r="202" spans="1:9" x14ac:dyDescent="0.2">
      <c r="B202" s="138" t="s">
        <v>108</v>
      </c>
      <c r="C202" s="139" t="s">
        <v>9</v>
      </c>
      <c r="D202" s="140"/>
      <c r="E202" s="97">
        <v>2321</v>
      </c>
      <c r="F202" s="97">
        <v>2966</v>
      </c>
      <c r="G202" s="98">
        <v>2604</v>
      </c>
      <c r="I202" s="72"/>
    </row>
    <row r="203" spans="1:9" x14ac:dyDescent="0.2">
      <c r="B203" s="141" t="s">
        <v>109</v>
      </c>
      <c r="C203" s="142"/>
      <c r="D203" s="143"/>
      <c r="E203" s="97">
        <v>27</v>
      </c>
      <c r="F203" s="97">
        <v>-229</v>
      </c>
      <c r="G203" s="98">
        <v>225</v>
      </c>
      <c r="I203" s="72"/>
    </row>
    <row r="204" spans="1:9" x14ac:dyDescent="0.2">
      <c r="B204" s="141" t="s">
        <v>110</v>
      </c>
      <c r="C204" s="142"/>
      <c r="D204" s="143"/>
      <c r="E204" s="97">
        <v>365</v>
      </c>
      <c r="F204" s="97">
        <v>486</v>
      </c>
      <c r="G204" s="98">
        <v>679</v>
      </c>
      <c r="I204" s="72"/>
    </row>
    <row r="205" spans="1:9" x14ac:dyDescent="0.2">
      <c r="B205" s="141" t="s">
        <v>27</v>
      </c>
      <c r="C205" s="142"/>
      <c r="D205" s="143"/>
      <c r="E205" s="97">
        <v>-251</v>
      </c>
      <c r="F205" s="97">
        <v>-255</v>
      </c>
      <c r="G205" s="98">
        <v>-261</v>
      </c>
      <c r="H205" s="4" t="s">
        <v>10</v>
      </c>
      <c r="I205" s="72"/>
    </row>
    <row r="206" spans="1:9" ht="13.5" thickBot="1" x14ac:dyDescent="0.25">
      <c r="B206" s="145" t="s">
        <v>50</v>
      </c>
      <c r="C206" s="146"/>
      <c r="D206" s="147"/>
      <c r="E206" s="207" t="s">
        <v>18</v>
      </c>
      <c r="F206" s="207" t="s">
        <v>18</v>
      </c>
      <c r="G206" s="208" t="s">
        <v>18</v>
      </c>
      <c r="H206" s="4" t="s">
        <v>12</v>
      </c>
      <c r="I206" s="72"/>
    </row>
    <row r="207" spans="1:9" ht="13.5" thickBot="1" x14ac:dyDescent="0.25">
      <c r="B207" s="119" t="s">
        <v>13</v>
      </c>
      <c r="C207" s="91"/>
      <c r="D207" s="46"/>
      <c r="E207" s="149">
        <f t="shared" ref="E207:G207" si="46">SUM(E202:E206)</f>
        <v>2462</v>
      </c>
      <c r="F207" s="149">
        <f t="shared" si="46"/>
        <v>2968</v>
      </c>
      <c r="G207" s="151">
        <f t="shared" si="46"/>
        <v>3247</v>
      </c>
      <c r="H207" s="35" t="s">
        <v>14</v>
      </c>
    </row>
    <row r="208" spans="1:9" x14ac:dyDescent="0.2">
      <c r="A208" s="2" t="str">
        <f>A$199&amp;".r"</f>
        <v>DUK.r</v>
      </c>
      <c r="B208" s="36" t="s">
        <v>15</v>
      </c>
      <c r="C208" s="36"/>
      <c r="D208" s="36"/>
      <c r="E208" s="37">
        <f t="shared" ref="E208:G208" si="47">SUMIF($C202:$C206,"r",E202:E206)/E207</f>
        <v>0.94272948822095859</v>
      </c>
      <c r="F208" s="37">
        <f t="shared" si="47"/>
        <v>0.99932614555256061</v>
      </c>
      <c r="G208" s="37">
        <f t="shared" si="47"/>
        <v>0.80197105020018478</v>
      </c>
      <c r="H208" s="39">
        <f>AVERAGE(E208:G208)</f>
        <v>0.91467556132456806</v>
      </c>
    </row>
    <row r="209" spans="1:9" x14ac:dyDescent="0.2">
      <c r="A209" s="28" t="s">
        <v>36</v>
      </c>
      <c r="B209" s="36" t="s">
        <v>17</v>
      </c>
      <c r="C209" s="36"/>
      <c r="D209" s="36"/>
      <c r="E209" s="40" t="s">
        <v>18</v>
      </c>
      <c r="F209" s="40" t="s">
        <v>18</v>
      </c>
      <c r="G209" s="40" t="s">
        <v>18</v>
      </c>
      <c r="H209" s="41" t="s">
        <v>18</v>
      </c>
    </row>
    <row r="210" spans="1:9" x14ac:dyDescent="0.2">
      <c r="A210" s="28" t="s">
        <v>36</v>
      </c>
      <c r="B210" s="36" t="s">
        <v>19</v>
      </c>
      <c r="C210" s="36"/>
      <c r="D210" s="36"/>
      <c r="E210" s="40" t="s">
        <v>18</v>
      </c>
      <c r="F210" s="40" t="s">
        <v>18</v>
      </c>
      <c r="G210" s="40" t="s">
        <v>18</v>
      </c>
      <c r="H210" s="41" t="s">
        <v>18</v>
      </c>
    </row>
    <row r="211" spans="1:9" x14ac:dyDescent="0.2">
      <c r="A211" s="42"/>
      <c r="B211" s="42"/>
      <c r="C211" s="43"/>
      <c r="D211" s="43"/>
      <c r="E211" s="42"/>
      <c r="F211" s="42"/>
      <c r="G211" s="42"/>
    </row>
    <row r="212" spans="1:9" x14ac:dyDescent="0.2">
      <c r="A212" s="1" t="s">
        <v>111</v>
      </c>
    </row>
    <row r="213" spans="1:9" ht="13.5" thickBot="1" x14ac:dyDescent="0.25">
      <c r="A213" s="2" t="s">
        <v>112</v>
      </c>
    </row>
    <row r="214" spans="1:9" x14ac:dyDescent="0.2">
      <c r="B214" s="6"/>
      <c r="C214" s="44"/>
      <c r="D214" s="44"/>
      <c r="E214" s="315" t="s">
        <v>32</v>
      </c>
      <c r="F214" s="315"/>
      <c r="G214" s="316"/>
    </row>
    <row r="215" spans="1:9" ht="13.5" thickBot="1" x14ac:dyDescent="0.25">
      <c r="B215" s="72"/>
      <c r="C215" s="46"/>
      <c r="D215" s="46"/>
      <c r="E215" s="47">
        <v>2009</v>
      </c>
      <c r="F215" s="47">
        <v>2010</v>
      </c>
      <c r="G215" s="48">
        <v>2011</v>
      </c>
    </row>
    <row r="216" spans="1:9" x14ac:dyDescent="0.2">
      <c r="B216" s="183" t="s">
        <v>83</v>
      </c>
      <c r="C216" s="184" t="s">
        <v>9</v>
      </c>
      <c r="D216" s="185" t="s">
        <v>24</v>
      </c>
      <c r="E216" s="97">
        <v>1226</v>
      </c>
      <c r="F216" s="97">
        <v>1040</v>
      </c>
      <c r="G216" s="98">
        <v>1085</v>
      </c>
    </row>
    <row r="217" spans="1:9" x14ac:dyDescent="0.2">
      <c r="B217" s="114" t="s">
        <v>113</v>
      </c>
      <c r="C217" s="115"/>
      <c r="D217" s="116"/>
      <c r="E217" s="97">
        <v>-395</v>
      </c>
      <c r="F217" s="97">
        <v>224</v>
      </c>
      <c r="G217" s="98">
        <v>-1089</v>
      </c>
      <c r="I217" s="72"/>
    </row>
    <row r="218" spans="1:9" x14ac:dyDescent="0.2">
      <c r="B218" s="114" t="s">
        <v>114</v>
      </c>
      <c r="C218" s="115"/>
      <c r="D218" s="116"/>
      <c r="E218" s="97">
        <v>18</v>
      </c>
      <c r="F218" s="97">
        <v>-8</v>
      </c>
      <c r="G218" s="98">
        <v>-33</v>
      </c>
      <c r="H218" s="4" t="s">
        <v>10</v>
      </c>
      <c r="I218" s="72"/>
    </row>
    <row r="219" spans="1:9" ht="13.5" thickBot="1" x14ac:dyDescent="0.25">
      <c r="B219" s="187" t="s">
        <v>115</v>
      </c>
      <c r="C219" s="188"/>
      <c r="D219" s="189"/>
      <c r="E219" s="97">
        <v>0</v>
      </c>
      <c r="F219" s="97">
        <v>0</v>
      </c>
      <c r="G219" s="98">
        <v>0</v>
      </c>
      <c r="H219" s="4" t="s">
        <v>12</v>
      </c>
      <c r="I219" s="72"/>
    </row>
    <row r="220" spans="1:9" ht="13.5" thickBot="1" x14ac:dyDescent="0.25">
      <c r="B220" s="135" t="s">
        <v>13</v>
      </c>
      <c r="C220" s="91"/>
      <c r="D220" s="46"/>
      <c r="E220" s="149">
        <f t="shared" ref="E220:G220" si="48">SUM(E216:E219)</f>
        <v>849</v>
      </c>
      <c r="F220" s="149">
        <f t="shared" si="48"/>
        <v>1256</v>
      </c>
      <c r="G220" s="151">
        <f t="shared" si="48"/>
        <v>-37</v>
      </c>
      <c r="H220" s="35" t="s">
        <v>14</v>
      </c>
    </row>
    <row r="221" spans="1:9" x14ac:dyDescent="0.2">
      <c r="A221" s="2" t="str">
        <f>A$213&amp;".r"</f>
        <v>EIX.r</v>
      </c>
      <c r="B221" s="36" t="s">
        <v>15</v>
      </c>
      <c r="C221" s="36"/>
      <c r="D221" s="36"/>
      <c r="E221" s="159">
        <f t="shared" ref="E221:G221" si="49">SUMIF($C216:$C219,"r",E216:E219)/E220</f>
        <v>1.4440518256772674</v>
      </c>
      <c r="F221" s="159">
        <f t="shared" si="49"/>
        <v>0.82802547770700641</v>
      </c>
      <c r="G221" s="159">
        <f t="shared" si="49"/>
        <v>-29.324324324324323</v>
      </c>
      <c r="H221" s="39">
        <f>AVERAGE(E221:G221)</f>
        <v>-9.0174156736466831</v>
      </c>
    </row>
    <row r="222" spans="1:9" x14ac:dyDescent="0.2">
      <c r="A222" s="28" t="str">
        <f>LEFT(A221,FIND(".",A221)-1)&amp;".e"</f>
        <v>EIX.e</v>
      </c>
      <c r="B222" s="36" t="s">
        <v>17</v>
      </c>
      <c r="C222" s="36"/>
      <c r="D222" s="36"/>
      <c r="E222" s="71">
        <f t="shared" ref="E222:G222" si="50">SUMIF($D216:$D219,"e",E216:E219)/SUMIF($C216:$C219,"r",E216:E219)</f>
        <v>1</v>
      </c>
      <c r="F222" s="71">
        <f t="shared" si="50"/>
        <v>1</v>
      </c>
      <c r="G222" s="71">
        <f t="shared" si="50"/>
        <v>1</v>
      </c>
      <c r="H222" s="39">
        <f>AVERAGE(E222:G222)</f>
        <v>1</v>
      </c>
    </row>
    <row r="223" spans="1:9" x14ac:dyDescent="0.2">
      <c r="A223" s="28" t="str">
        <f>LEFT(A222,FIND(".",A222)-1)&amp;".g"</f>
        <v>EIX.g</v>
      </c>
      <c r="B223" s="36" t="s">
        <v>19</v>
      </c>
      <c r="C223" s="36"/>
      <c r="D223" s="36"/>
      <c r="E223" s="71">
        <f t="shared" ref="E223:G223" si="51">SUMIF($D216:$D219,"g",E216:E219)/SUMIF($C216:$C219,"r",E216:E219)</f>
        <v>0</v>
      </c>
      <c r="F223" s="71">
        <f t="shared" si="51"/>
        <v>0</v>
      </c>
      <c r="G223" s="71">
        <f t="shared" si="51"/>
        <v>0</v>
      </c>
      <c r="H223" s="39">
        <f>AVERAGE(E223:G223)</f>
        <v>0</v>
      </c>
    </row>
    <row r="224" spans="1:9" x14ac:dyDescent="0.2">
      <c r="A224" s="42"/>
      <c r="B224" s="42"/>
      <c r="C224" s="43"/>
      <c r="D224" s="43"/>
      <c r="E224" s="42"/>
      <c r="F224" s="42"/>
      <c r="G224" s="42"/>
    </row>
    <row r="225" spans="1:13" x14ac:dyDescent="0.2">
      <c r="A225" s="13" t="s">
        <v>116</v>
      </c>
    </row>
    <row r="226" spans="1:13" ht="13.5" thickBot="1" x14ac:dyDescent="0.25">
      <c r="A226" s="2" t="s">
        <v>117</v>
      </c>
    </row>
    <row r="227" spans="1:13" x14ac:dyDescent="0.2">
      <c r="B227" s="6"/>
      <c r="C227" s="44"/>
      <c r="D227" s="44"/>
      <c r="E227" s="315" t="s">
        <v>7</v>
      </c>
      <c r="F227" s="315"/>
      <c r="G227" s="316"/>
    </row>
    <row r="228" spans="1:13" ht="13.5" thickBot="1" x14ac:dyDescent="0.25">
      <c r="B228" s="72"/>
      <c r="C228" s="46"/>
      <c r="D228" s="46"/>
      <c r="E228" s="47">
        <v>2009</v>
      </c>
      <c r="F228" s="47">
        <v>2010</v>
      </c>
      <c r="G228" s="48">
        <v>2011</v>
      </c>
      <c r="I228" s="15"/>
      <c r="J228" s="72"/>
    </row>
    <row r="229" spans="1:13" ht="13.5" thickBot="1" x14ac:dyDescent="0.25">
      <c r="B229" s="96" t="s">
        <v>83</v>
      </c>
      <c r="C229" s="76" t="s">
        <v>9</v>
      </c>
      <c r="D229" s="77" t="s">
        <v>24</v>
      </c>
      <c r="E229" s="209">
        <v>133.16499999999999</v>
      </c>
      <c r="F229" s="209">
        <v>168.96199999999999</v>
      </c>
      <c r="G229" s="210">
        <v>190.803</v>
      </c>
      <c r="I229" s="15"/>
      <c r="J229" s="72"/>
    </row>
    <row r="230" spans="1:13" ht="13.5" thickBot="1" x14ac:dyDescent="0.25">
      <c r="B230" s="157" t="s">
        <v>13</v>
      </c>
      <c r="C230" s="91"/>
      <c r="D230" s="46"/>
      <c r="E230" s="136">
        <f t="shared" ref="E230:G230" si="52">SUM(E229)</f>
        <v>133.16499999999999</v>
      </c>
      <c r="F230" s="136">
        <f t="shared" si="52"/>
        <v>168.96199999999999</v>
      </c>
      <c r="G230" s="137">
        <f t="shared" si="52"/>
        <v>190.803</v>
      </c>
      <c r="H230" s="35" t="s">
        <v>14</v>
      </c>
      <c r="J230" s="72"/>
      <c r="K230" s="72"/>
      <c r="L230" s="72"/>
      <c r="M230" s="72"/>
    </row>
    <row r="231" spans="1:13" x14ac:dyDescent="0.2">
      <c r="A231" s="2" t="str">
        <f>A$226&amp;".r"</f>
        <v>EE.r</v>
      </c>
      <c r="B231" s="36" t="s">
        <v>15</v>
      </c>
      <c r="C231" s="36"/>
      <c r="D231" s="36"/>
      <c r="E231" s="159">
        <f t="shared" ref="E231:G231" si="53">SUMIF($C229:$C229,"r",E229:E229)/E230</f>
        <v>1</v>
      </c>
      <c r="F231" s="159">
        <f t="shared" si="53"/>
        <v>1</v>
      </c>
      <c r="G231" s="159">
        <f t="shared" si="53"/>
        <v>1</v>
      </c>
      <c r="H231" s="39">
        <f>AVERAGE(E231:G231)</f>
        <v>1</v>
      </c>
      <c r="J231" s="72"/>
      <c r="K231" s="72"/>
      <c r="L231" s="72"/>
      <c r="M231" s="72"/>
    </row>
    <row r="232" spans="1:13" x14ac:dyDescent="0.2">
      <c r="A232" s="28" t="str">
        <f>LEFT(A231,FIND(".",A231)-1)&amp;".e"</f>
        <v>EE.e</v>
      </c>
      <c r="B232" s="36" t="s">
        <v>17</v>
      </c>
      <c r="C232" s="36"/>
      <c r="D232" s="36"/>
      <c r="E232" s="71">
        <f t="shared" ref="E232:G232" si="54">SUMIF($D229:$D229,"e",E229:E229)/SUMIF($C229:$C229,"r",E229:E229)</f>
        <v>1</v>
      </c>
      <c r="F232" s="71">
        <f t="shared" si="54"/>
        <v>1</v>
      </c>
      <c r="G232" s="71">
        <f t="shared" si="54"/>
        <v>1</v>
      </c>
      <c r="H232" s="39">
        <f>AVERAGE(E232:G232)</f>
        <v>1</v>
      </c>
      <c r="J232" s="72"/>
      <c r="K232" s="72"/>
      <c r="L232" s="72"/>
      <c r="M232" s="72"/>
    </row>
    <row r="233" spans="1:13" x14ac:dyDescent="0.2">
      <c r="A233" s="28" t="str">
        <f>LEFT(A232,FIND(".",A232)-1)&amp;".g"</f>
        <v>EE.g</v>
      </c>
      <c r="B233" s="36" t="s">
        <v>19</v>
      </c>
      <c r="C233" s="36"/>
      <c r="D233" s="36"/>
      <c r="E233" s="71">
        <f t="shared" ref="E233:G233" si="55">SUMIF($D229:$D229,"g",E229:E229)/SUMIF($C229:$C229,"r",E229:E229)</f>
        <v>0</v>
      </c>
      <c r="F233" s="71">
        <f t="shared" si="55"/>
        <v>0</v>
      </c>
      <c r="G233" s="71">
        <f t="shared" si="55"/>
        <v>0</v>
      </c>
      <c r="H233" s="39">
        <f>AVERAGE(E233:G233)</f>
        <v>0</v>
      </c>
      <c r="J233" s="72"/>
      <c r="K233" s="72"/>
      <c r="L233" s="72"/>
      <c r="M233" s="72"/>
    </row>
    <row r="234" spans="1:13" x14ac:dyDescent="0.2">
      <c r="A234" s="42"/>
      <c r="B234" s="42"/>
      <c r="C234" s="43"/>
      <c r="D234" s="43"/>
      <c r="E234" s="42"/>
      <c r="F234" s="42"/>
      <c r="G234" s="42"/>
    </row>
    <row r="235" spans="1:13" x14ac:dyDescent="0.2">
      <c r="A235" s="1" t="s">
        <v>118</v>
      </c>
    </row>
    <row r="236" spans="1:13" ht="13.5" thickBot="1" x14ac:dyDescent="0.25">
      <c r="A236" s="2" t="s">
        <v>119</v>
      </c>
      <c r="J236" s="72"/>
    </row>
    <row r="237" spans="1:13" x14ac:dyDescent="0.2">
      <c r="B237" s="6"/>
      <c r="C237" s="44"/>
      <c r="D237" s="44"/>
      <c r="E237" s="315" t="s">
        <v>7</v>
      </c>
      <c r="F237" s="315"/>
      <c r="G237" s="316"/>
      <c r="J237" s="72"/>
    </row>
    <row r="238" spans="1:13" ht="13.5" thickBot="1" x14ac:dyDescent="0.25">
      <c r="B238" s="72"/>
      <c r="C238" s="46"/>
      <c r="D238" s="46"/>
      <c r="E238" s="47">
        <v>2009</v>
      </c>
      <c r="F238" s="47">
        <v>2010</v>
      </c>
      <c r="G238" s="48">
        <v>2011</v>
      </c>
      <c r="J238" s="72"/>
    </row>
    <row r="239" spans="1:13" x14ac:dyDescent="0.2">
      <c r="B239" s="183" t="s">
        <v>23</v>
      </c>
      <c r="C239" s="184" t="s">
        <v>9</v>
      </c>
      <c r="D239" s="185" t="s">
        <v>24</v>
      </c>
      <c r="E239" s="127">
        <v>68.414000000000001</v>
      </c>
      <c r="F239" s="127">
        <v>72.528000000000006</v>
      </c>
      <c r="G239" s="128">
        <v>88.59</v>
      </c>
      <c r="J239" s="72"/>
    </row>
    <row r="240" spans="1:13" x14ac:dyDescent="0.2">
      <c r="B240" s="114" t="s">
        <v>25</v>
      </c>
      <c r="C240" s="211" t="s">
        <v>9</v>
      </c>
      <c r="D240" s="212" t="s">
        <v>26</v>
      </c>
      <c r="E240" s="127">
        <v>4.6340000000000003</v>
      </c>
      <c r="F240" s="127">
        <v>6.327</v>
      </c>
      <c r="G240" s="128">
        <v>6.5140000000000002</v>
      </c>
    </row>
    <row r="241" spans="1:9" x14ac:dyDescent="0.2">
      <c r="B241" s="114" t="s">
        <v>27</v>
      </c>
      <c r="C241" s="115"/>
      <c r="D241" s="116"/>
      <c r="E241" s="127">
        <v>1.4470000000000001</v>
      </c>
      <c r="F241" s="127">
        <v>1.64</v>
      </c>
      <c r="G241" s="128">
        <v>1.83</v>
      </c>
      <c r="H241" s="4" t="s">
        <v>10</v>
      </c>
    </row>
    <row r="242" spans="1:9" ht="13.5" thickBot="1" x14ac:dyDescent="0.25">
      <c r="B242" s="187" t="s">
        <v>50</v>
      </c>
      <c r="C242" s="188"/>
      <c r="D242" s="189"/>
      <c r="E242" s="213" t="s">
        <v>18</v>
      </c>
      <c r="F242" s="213" t="s">
        <v>18</v>
      </c>
      <c r="G242" s="214" t="s">
        <v>18</v>
      </c>
      <c r="H242" s="4" t="s">
        <v>12</v>
      </c>
    </row>
    <row r="243" spans="1:9" ht="13.5" thickBot="1" x14ac:dyDescent="0.25">
      <c r="B243" s="119" t="s">
        <v>13</v>
      </c>
      <c r="C243" s="91"/>
      <c r="D243" s="46"/>
      <c r="E243" s="136">
        <f t="shared" ref="E243:G243" si="56">SUM(E239:E242)</f>
        <v>74.495000000000005</v>
      </c>
      <c r="F243" s="136">
        <f t="shared" si="56"/>
        <v>80.495000000000005</v>
      </c>
      <c r="G243" s="137">
        <f t="shared" si="56"/>
        <v>96.933999999999997</v>
      </c>
      <c r="H243" s="35" t="s">
        <v>14</v>
      </c>
    </row>
    <row r="244" spans="1:9" x14ac:dyDescent="0.2">
      <c r="A244" s="2" t="str">
        <f>A$236&amp;".r"</f>
        <v>EDE.r</v>
      </c>
      <c r="B244" s="36" t="s">
        <v>15</v>
      </c>
      <c r="C244" s="36"/>
      <c r="D244" s="36"/>
      <c r="E244" s="159">
        <f t="shared" ref="E244:G244" si="57">SUMIF($C239:$C242,"r",E239:E242)/E243</f>
        <v>0.98057587757567621</v>
      </c>
      <c r="F244" s="159">
        <f t="shared" si="57"/>
        <v>0.97962606373066652</v>
      </c>
      <c r="G244" s="159">
        <f t="shared" si="57"/>
        <v>0.98112117523263254</v>
      </c>
      <c r="H244" s="39">
        <f>AVERAGE(E244:G244)</f>
        <v>0.98044103884632516</v>
      </c>
    </row>
    <row r="245" spans="1:9" x14ac:dyDescent="0.2">
      <c r="A245" s="28" t="str">
        <f>LEFT(A244,FIND(".",A244)-1)&amp;".e"</f>
        <v>EDE.e</v>
      </c>
      <c r="B245" s="36" t="s">
        <v>17</v>
      </c>
      <c r="C245" s="36"/>
      <c r="D245" s="36"/>
      <c r="E245" s="71">
        <f t="shared" ref="E245:G245" si="58">SUMIF($D239:$D242,"e",E239:E242)/SUMIF($C239:$C242,"r",E239:E242)</f>
        <v>0.93656226043149704</v>
      </c>
      <c r="F245" s="71">
        <f t="shared" si="58"/>
        <v>0.91976412402510943</v>
      </c>
      <c r="G245" s="71">
        <f t="shared" si="58"/>
        <v>0.93150656123822351</v>
      </c>
      <c r="H245" s="39">
        <f>AVERAGE(E245:G245)</f>
        <v>0.92927764856494333</v>
      </c>
    </row>
    <row r="246" spans="1:9" x14ac:dyDescent="0.2">
      <c r="A246" s="28" t="str">
        <f>LEFT(A245,FIND(".",A245)-1)&amp;".g"</f>
        <v>EDE.g</v>
      </c>
      <c r="B246" s="36" t="s">
        <v>19</v>
      </c>
      <c r="C246" s="36"/>
      <c r="D246" s="36"/>
      <c r="E246" s="71">
        <f t="shared" ref="E246:G246" si="59">SUMIF($D239:$D242,"g",E239:E242)/SUMIF($C239:$C242,"r",E239:E242)</f>
        <v>6.3437739568502904E-2</v>
      </c>
      <c r="F246" s="71">
        <f t="shared" si="59"/>
        <v>8.0235875974890611E-2</v>
      </c>
      <c r="G246" s="71">
        <f t="shared" si="59"/>
        <v>6.849343876177659E-2</v>
      </c>
      <c r="H246" s="39">
        <f>AVERAGE(E246:G246)</f>
        <v>7.0722351435056716E-2</v>
      </c>
    </row>
    <row r="247" spans="1:9" x14ac:dyDescent="0.2">
      <c r="A247" s="42"/>
      <c r="B247" s="42"/>
      <c r="C247" s="43"/>
      <c r="D247" s="43"/>
      <c r="E247" s="42"/>
      <c r="F247" s="42"/>
      <c r="G247" s="42"/>
    </row>
    <row r="248" spans="1:9" x14ac:dyDescent="0.2">
      <c r="A248" s="1" t="s">
        <v>120</v>
      </c>
    </row>
    <row r="249" spans="1:9" ht="13.5" thickBot="1" x14ac:dyDescent="0.25">
      <c r="A249" s="2" t="s">
        <v>121</v>
      </c>
    </row>
    <row r="250" spans="1:9" x14ac:dyDescent="0.2">
      <c r="B250" s="6"/>
      <c r="C250" s="44"/>
      <c r="D250" s="44"/>
      <c r="E250" s="315" t="s">
        <v>32</v>
      </c>
      <c r="F250" s="315"/>
      <c r="G250" s="316"/>
    </row>
    <row r="251" spans="1:9" ht="13.5" thickBot="1" x14ac:dyDescent="0.25">
      <c r="B251" s="72"/>
      <c r="C251" s="46"/>
      <c r="D251" s="46"/>
      <c r="E251" s="47">
        <v>2009</v>
      </c>
      <c r="F251" s="47">
        <v>2010</v>
      </c>
      <c r="G251" s="48">
        <v>2011</v>
      </c>
      <c r="I251" s="72"/>
    </row>
    <row r="252" spans="1:9" x14ac:dyDescent="0.2">
      <c r="B252" s="215" t="s">
        <v>122</v>
      </c>
      <c r="C252" s="163" t="s">
        <v>9</v>
      </c>
      <c r="D252" s="164"/>
      <c r="E252" s="127">
        <v>708.90499999999997</v>
      </c>
      <c r="F252" s="127">
        <v>829.71900000000005</v>
      </c>
      <c r="G252" s="128">
        <v>1123.866</v>
      </c>
      <c r="I252" s="72"/>
    </row>
    <row r="253" spans="1:9" x14ac:dyDescent="0.2">
      <c r="B253" s="216" t="s">
        <v>123</v>
      </c>
      <c r="C253" s="167"/>
      <c r="D253" s="168"/>
      <c r="E253" s="127">
        <v>641.09400000000005</v>
      </c>
      <c r="F253" s="127">
        <v>489.42200000000003</v>
      </c>
      <c r="G253" s="128">
        <v>491.84100000000001</v>
      </c>
      <c r="I253" s="72"/>
    </row>
    <row r="254" spans="1:9" x14ac:dyDescent="0.2">
      <c r="B254" s="216" t="s">
        <v>43</v>
      </c>
      <c r="C254" s="167"/>
      <c r="D254" s="168"/>
      <c r="E254" s="127">
        <v>-25.5</v>
      </c>
      <c r="F254" s="127">
        <v>44.720999999999997</v>
      </c>
      <c r="G254" s="128">
        <v>-137.80000000000001</v>
      </c>
      <c r="I254" s="72"/>
    </row>
    <row r="255" spans="1:9" x14ac:dyDescent="0.2">
      <c r="B255" s="216" t="s">
        <v>50</v>
      </c>
      <c r="C255" s="167"/>
      <c r="D255" s="168"/>
      <c r="E255" s="127">
        <v>-73.400000000000006</v>
      </c>
      <c r="F255" s="127">
        <v>-93.6</v>
      </c>
      <c r="G255" s="128">
        <v>-110.6</v>
      </c>
      <c r="H255" s="4" t="s">
        <v>10</v>
      </c>
      <c r="I255" s="72"/>
    </row>
    <row r="256" spans="1:9" ht="13.5" thickBot="1" x14ac:dyDescent="0.25">
      <c r="B256" s="217" t="s">
        <v>124</v>
      </c>
      <c r="C256" s="172"/>
      <c r="D256" s="173"/>
      <c r="E256" s="127">
        <v>0</v>
      </c>
      <c r="F256" s="127">
        <v>0</v>
      </c>
      <c r="G256" s="128">
        <v>0</v>
      </c>
      <c r="H256" s="4" t="s">
        <v>12</v>
      </c>
    </row>
    <row r="257" spans="1:10" ht="13.5" thickBot="1" x14ac:dyDescent="0.25">
      <c r="B257" s="135" t="s">
        <v>13</v>
      </c>
      <c r="C257" s="91"/>
      <c r="D257" s="46"/>
      <c r="E257" s="136">
        <f t="shared" ref="E257:G257" si="60">SUM(E252:E256)</f>
        <v>1251.0989999999999</v>
      </c>
      <c r="F257" s="136">
        <f t="shared" si="60"/>
        <v>1270.2620000000002</v>
      </c>
      <c r="G257" s="137">
        <f t="shared" si="60"/>
        <v>1367.307</v>
      </c>
      <c r="H257" s="35" t="s">
        <v>14</v>
      </c>
    </row>
    <row r="258" spans="1:10" x14ac:dyDescent="0.2">
      <c r="A258" s="2" t="str">
        <f>A$249&amp;".r"</f>
        <v>ETR.r</v>
      </c>
      <c r="B258" s="36" t="s">
        <v>15</v>
      </c>
      <c r="C258" s="36"/>
      <c r="D258" s="36"/>
      <c r="E258" s="37">
        <f t="shared" ref="E258:G258" si="61">SUMIF($C252:$C256,"r",E252:E256)/E257</f>
        <v>0.56662582257679051</v>
      </c>
      <c r="F258" s="37">
        <f t="shared" si="61"/>
        <v>0.65318729521941143</v>
      </c>
      <c r="G258" s="37">
        <f t="shared" si="61"/>
        <v>0.8219558592181565</v>
      </c>
      <c r="H258" s="39">
        <f>AVERAGE(E258:G258)</f>
        <v>0.68058965900478618</v>
      </c>
    </row>
    <row r="259" spans="1:10" x14ac:dyDescent="0.2">
      <c r="A259" s="28" t="s">
        <v>16</v>
      </c>
      <c r="B259" s="36" t="s">
        <v>17</v>
      </c>
      <c r="C259" s="36"/>
      <c r="D259" s="36"/>
      <c r="E259" s="40" t="s">
        <v>18</v>
      </c>
      <c r="F259" s="40" t="s">
        <v>18</v>
      </c>
      <c r="G259" s="40" t="s">
        <v>18</v>
      </c>
      <c r="H259" s="41" t="s">
        <v>18</v>
      </c>
    </row>
    <row r="260" spans="1:10" x14ac:dyDescent="0.2">
      <c r="A260" s="28" t="s">
        <v>16</v>
      </c>
      <c r="B260" s="36" t="s">
        <v>19</v>
      </c>
      <c r="C260" s="36"/>
      <c r="D260" s="36"/>
      <c r="E260" s="40" t="s">
        <v>18</v>
      </c>
      <c r="F260" s="40" t="s">
        <v>18</v>
      </c>
      <c r="G260" s="40" t="s">
        <v>18</v>
      </c>
      <c r="H260" s="41" t="s">
        <v>18</v>
      </c>
    </row>
    <row r="261" spans="1:10" x14ac:dyDescent="0.2">
      <c r="A261" s="42"/>
      <c r="B261" s="42"/>
      <c r="C261" s="43"/>
      <c r="D261" s="43"/>
      <c r="E261" s="42"/>
      <c r="F261" s="42"/>
      <c r="G261" s="42"/>
    </row>
    <row r="262" spans="1:10" x14ac:dyDescent="0.2">
      <c r="A262" s="1" t="s">
        <v>125</v>
      </c>
    </row>
    <row r="263" spans="1:10" ht="13.5" thickBot="1" x14ac:dyDescent="0.25">
      <c r="A263" s="2" t="s">
        <v>126</v>
      </c>
    </row>
    <row r="264" spans="1:10" x14ac:dyDescent="0.2">
      <c r="B264" s="6"/>
      <c r="C264" s="44"/>
      <c r="D264" s="44"/>
      <c r="E264" s="315" t="s">
        <v>7</v>
      </c>
      <c r="F264" s="315"/>
      <c r="G264" s="316"/>
      <c r="J264" s="72"/>
    </row>
    <row r="265" spans="1:10" ht="13.5" thickBot="1" x14ac:dyDescent="0.25">
      <c r="B265" s="72"/>
      <c r="C265" s="46"/>
      <c r="D265" s="46"/>
      <c r="E265" s="47">
        <v>2009</v>
      </c>
      <c r="F265" s="47">
        <v>2010</v>
      </c>
      <c r="G265" s="48">
        <v>2011</v>
      </c>
      <c r="J265" s="72"/>
    </row>
    <row r="266" spans="1:10" x14ac:dyDescent="0.2">
      <c r="B266" s="215" t="s">
        <v>127</v>
      </c>
      <c r="C266" s="163"/>
      <c r="D266" s="164"/>
      <c r="E266" s="97">
        <v>3295</v>
      </c>
      <c r="F266" s="97">
        <v>3046</v>
      </c>
      <c r="G266" s="98">
        <v>2876</v>
      </c>
      <c r="J266" s="72"/>
    </row>
    <row r="267" spans="1:10" x14ac:dyDescent="0.2">
      <c r="B267" s="216" t="s">
        <v>128</v>
      </c>
      <c r="C267" s="167" t="s">
        <v>9</v>
      </c>
      <c r="D267" s="168"/>
      <c r="E267" s="97">
        <v>843</v>
      </c>
      <c r="F267" s="97">
        <v>1056</v>
      </c>
      <c r="G267" s="98">
        <v>982</v>
      </c>
      <c r="J267" s="72"/>
    </row>
    <row r="268" spans="1:10" x14ac:dyDescent="0.2">
      <c r="B268" s="216" t="s">
        <v>129</v>
      </c>
      <c r="C268" s="167" t="s">
        <v>9</v>
      </c>
      <c r="D268" s="168"/>
      <c r="E268" s="97">
        <v>697</v>
      </c>
      <c r="F268" s="97">
        <v>661</v>
      </c>
      <c r="G268" s="98">
        <v>655</v>
      </c>
      <c r="J268" s="72"/>
    </row>
    <row r="269" spans="1:10" x14ac:dyDescent="0.2">
      <c r="B269" s="216" t="s">
        <v>27</v>
      </c>
      <c r="C269" s="167"/>
      <c r="D269" s="168"/>
      <c r="E269" s="218" t="s">
        <v>18</v>
      </c>
      <c r="F269" s="218" t="s">
        <v>18</v>
      </c>
      <c r="G269" s="219" t="s">
        <v>18</v>
      </c>
      <c r="H269" s="4" t="s">
        <v>10</v>
      </c>
      <c r="J269" s="72"/>
    </row>
    <row r="270" spans="1:10" ht="13.5" thickBot="1" x14ac:dyDescent="0.25">
      <c r="B270" s="217" t="s">
        <v>50</v>
      </c>
      <c r="C270" s="172"/>
      <c r="D270" s="173"/>
      <c r="E270" s="218" t="s">
        <v>18</v>
      </c>
      <c r="F270" s="218" t="s">
        <v>18</v>
      </c>
      <c r="G270" s="219" t="s">
        <v>18</v>
      </c>
      <c r="H270" s="4" t="s">
        <v>12</v>
      </c>
    </row>
    <row r="271" spans="1:10" ht="13.5" thickBot="1" x14ac:dyDescent="0.25">
      <c r="B271" s="119" t="s">
        <v>13</v>
      </c>
      <c r="C271" s="91"/>
      <c r="D271" s="46"/>
      <c r="E271" s="149">
        <f t="shared" ref="E271:G271" si="62">SUM(E266:E270)</f>
        <v>4835</v>
      </c>
      <c r="F271" s="149">
        <f t="shared" si="62"/>
        <v>4763</v>
      </c>
      <c r="G271" s="151">
        <f t="shared" si="62"/>
        <v>4513</v>
      </c>
      <c r="H271" s="35" t="s">
        <v>14</v>
      </c>
    </row>
    <row r="272" spans="1:10" x14ac:dyDescent="0.2">
      <c r="A272" s="2" t="str">
        <f>A$263&amp;".r"</f>
        <v>EXC.r</v>
      </c>
      <c r="B272" s="36" t="s">
        <v>15</v>
      </c>
      <c r="C272" s="36"/>
      <c r="D272" s="36"/>
      <c r="E272" s="37">
        <f t="shared" ref="E272:G272" si="63">SUMIF($C266:$C270,"r",E266:E270)/E271</f>
        <v>0.3185108583247156</v>
      </c>
      <c r="F272" s="37">
        <f t="shared" si="63"/>
        <v>0.36048708796976697</v>
      </c>
      <c r="G272" s="37">
        <f t="shared" si="63"/>
        <v>0.36272989142477285</v>
      </c>
      <c r="H272" s="39">
        <f>AVERAGE(E272:G272)</f>
        <v>0.3472426125730852</v>
      </c>
    </row>
    <row r="273" spans="1:11" x14ac:dyDescent="0.2">
      <c r="A273" s="28" t="s">
        <v>16</v>
      </c>
      <c r="B273" s="36" t="s">
        <v>17</v>
      </c>
      <c r="C273" s="36"/>
      <c r="D273" s="36"/>
      <c r="E273" s="40" t="s">
        <v>18</v>
      </c>
      <c r="F273" s="40" t="s">
        <v>18</v>
      </c>
      <c r="G273" s="40" t="s">
        <v>18</v>
      </c>
      <c r="H273" s="41" t="s">
        <v>18</v>
      </c>
    </row>
    <row r="274" spans="1:11" x14ac:dyDescent="0.2">
      <c r="A274" s="28" t="s">
        <v>16</v>
      </c>
      <c r="B274" s="36" t="s">
        <v>19</v>
      </c>
      <c r="C274" s="36"/>
      <c r="D274" s="36"/>
      <c r="E274" s="40" t="s">
        <v>18</v>
      </c>
      <c r="F274" s="40" t="s">
        <v>18</v>
      </c>
      <c r="G274" s="40" t="s">
        <v>18</v>
      </c>
      <c r="H274" s="41" t="s">
        <v>18</v>
      </c>
    </row>
    <row r="275" spans="1:11" x14ac:dyDescent="0.2">
      <c r="A275" s="42"/>
      <c r="B275" s="42"/>
      <c r="C275" s="43"/>
      <c r="D275" s="43"/>
      <c r="E275" s="42"/>
      <c r="F275" s="42"/>
      <c r="G275" s="42"/>
    </row>
    <row r="276" spans="1:11" x14ac:dyDescent="0.2">
      <c r="A276" s="1" t="s">
        <v>130</v>
      </c>
    </row>
    <row r="277" spans="1:11" ht="13.5" thickBot="1" x14ac:dyDescent="0.25">
      <c r="A277" s="2" t="s">
        <v>131</v>
      </c>
    </row>
    <row r="278" spans="1:11" x14ac:dyDescent="0.2">
      <c r="B278" s="6"/>
      <c r="C278" s="44"/>
      <c r="D278" s="44"/>
      <c r="E278" s="315" t="s">
        <v>7</v>
      </c>
      <c r="F278" s="315"/>
      <c r="G278" s="316"/>
      <c r="I278" s="159"/>
      <c r="J278" s="159"/>
      <c r="K278" s="220"/>
    </row>
    <row r="279" spans="1:11" ht="13.5" thickBot="1" x14ac:dyDescent="0.25">
      <c r="B279" s="72"/>
      <c r="C279" s="46"/>
      <c r="D279" s="46"/>
      <c r="E279" s="160">
        <v>2009</v>
      </c>
      <c r="F279" s="160">
        <v>2010</v>
      </c>
      <c r="G279" s="161">
        <v>2011</v>
      </c>
      <c r="I279" s="72"/>
    </row>
    <row r="280" spans="1:11" x14ac:dyDescent="0.2">
      <c r="B280" s="215" t="s">
        <v>132</v>
      </c>
      <c r="C280" s="163" t="s">
        <v>9</v>
      </c>
      <c r="D280" s="164" t="s">
        <v>24</v>
      </c>
      <c r="E280" s="194">
        <v>335</v>
      </c>
      <c r="F280" s="194">
        <v>553</v>
      </c>
      <c r="G280" s="193">
        <v>570</v>
      </c>
      <c r="I280" s="3"/>
    </row>
    <row r="281" spans="1:11" x14ac:dyDescent="0.2">
      <c r="B281" s="216" t="s">
        <v>133</v>
      </c>
      <c r="C281" s="167"/>
      <c r="D281" s="168"/>
      <c r="E281" s="197">
        <v>446</v>
      </c>
      <c r="F281" s="197">
        <v>210</v>
      </c>
      <c r="G281" s="196">
        <v>377</v>
      </c>
      <c r="I281" s="72"/>
    </row>
    <row r="282" spans="1:11" x14ac:dyDescent="0.2">
      <c r="B282" s="216" t="s">
        <v>134</v>
      </c>
      <c r="C282" s="167" t="s">
        <v>9</v>
      </c>
      <c r="D282" s="168"/>
      <c r="E282" s="197">
        <v>39</v>
      </c>
      <c r="F282" s="197">
        <v>54</v>
      </c>
      <c r="G282" s="196">
        <v>112</v>
      </c>
      <c r="I282" s="72"/>
    </row>
    <row r="283" spans="1:11" x14ac:dyDescent="0.2">
      <c r="B283" s="216" t="s">
        <v>27</v>
      </c>
      <c r="C283" s="167"/>
      <c r="D283" s="168"/>
      <c r="E283" s="197">
        <v>-209</v>
      </c>
      <c r="F283" s="197">
        <v>-79</v>
      </c>
      <c r="G283" s="196">
        <v>-149</v>
      </c>
      <c r="H283" s="4" t="s">
        <v>10</v>
      </c>
    </row>
    <row r="284" spans="1:11" ht="13.5" thickBot="1" x14ac:dyDescent="0.25">
      <c r="B284" s="216" t="s">
        <v>97</v>
      </c>
      <c r="C284" s="172"/>
      <c r="D284" s="173"/>
      <c r="E284" s="197">
        <v>245</v>
      </c>
      <c r="F284" s="197">
        <v>-20</v>
      </c>
      <c r="G284" s="196">
        <v>-41</v>
      </c>
      <c r="H284" s="4" t="s">
        <v>12</v>
      </c>
    </row>
    <row r="285" spans="1:11" ht="13.5" thickBot="1" x14ac:dyDescent="0.25">
      <c r="B285" s="101" t="s">
        <v>13</v>
      </c>
      <c r="C285" s="91"/>
      <c r="D285" s="46"/>
      <c r="E285" s="221">
        <f>SUM(E280:E284)</f>
        <v>856</v>
      </c>
      <c r="F285" s="221">
        <f>SUM(F280:F284)</f>
        <v>718</v>
      </c>
      <c r="G285" s="222">
        <f>SUM(G280:G284)</f>
        <v>869</v>
      </c>
      <c r="H285" s="35" t="s">
        <v>14</v>
      </c>
    </row>
    <row r="286" spans="1:11" x14ac:dyDescent="0.2">
      <c r="A286" s="2" t="str">
        <f>A$277&amp;".r"</f>
        <v>FE.r</v>
      </c>
      <c r="B286" s="36" t="s">
        <v>15</v>
      </c>
      <c r="C286" s="36"/>
      <c r="D286" s="36"/>
      <c r="E286" s="159">
        <f t="shared" ref="E286:G286" si="64">SUMIF($C280:$C284,"r",E280:E284)/E285</f>
        <v>0.43691588785046731</v>
      </c>
      <c r="F286" s="159">
        <f t="shared" si="64"/>
        <v>0.84540389972144847</v>
      </c>
      <c r="G286" s="159">
        <f t="shared" si="64"/>
        <v>0.78481012658227844</v>
      </c>
      <c r="H286" s="39">
        <f>AVERAGE(E286:G286)</f>
        <v>0.68904330471806485</v>
      </c>
    </row>
    <row r="287" spans="1:11" x14ac:dyDescent="0.2">
      <c r="A287" s="28" t="str">
        <f>LEFT(A286,FIND(".",A286)-1)&amp;".e"</f>
        <v>FE.e</v>
      </c>
      <c r="B287" s="36" t="s">
        <v>17</v>
      </c>
      <c r="C287" s="36"/>
      <c r="D287" s="36"/>
      <c r="E287" s="71">
        <f t="shared" ref="E287:G287" si="65">SUMIF($D280:$D284,"e",E280:E284)/SUMIF($C280:$C284,"r",E280:E284)</f>
        <v>0.89572192513368987</v>
      </c>
      <c r="F287" s="71">
        <f t="shared" si="65"/>
        <v>0.91103789126853374</v>
      </c>
      <c r="G287" s="71">
        <f t="shared" si="65"/>
        <v>0.83577712609970678</v>
      </c>
      <c r="H287" s="39">
        <f>AVERAGE(E287:G287)</f>
        <v>0.88084564750064354</v>
      </c>
    </row>
    <row r="288" spans="1:11" x14ac:dyDescent="0.2">
      <c r="A288" s="28" t="str">
        <f>LEFT(A287,FIND(".",A287)-1)&amp;".g"</f>
        <v>FE.g</v>
      </c>
      <c r="B288" s="36" t="s">
        <v>19</v>
      </c>
      <c r="C288" s="36"/>
      <c r="D288" s="36"/>
      <c r="E288" s="71">
        <f t="shared" ref="E288:G288" si="66">SUMIF($D280:$D284,"g",E280:E284)/SUMIF($C280:$C284,"r",E280:E284)</f>
        <v>0</v>
      </c>
      <c r="F288" s="71">
        <f t="shared" si="66"/>
        <v>0</v>
      </c>
      <c r="G288" s="71">
        <f t="shared" si="66"/>
        <v>0</v>
      </c>
      <c r="H288" s="39">
        <f>AVERAGE(E288:G288)</f>
        <v>0</v>
      </c>
    </row>
    <row r="289" spans="1:9" x14ac:dyDescent="0.2">
      <c r="A289" s="42"/>
      <c r="B289" s="42"/>
      <c r="C289" s="43"/>
      <c r="D289" s="43"/>
      <c r="E289" s="42"/>
      <c r="F289" s="42"/>
      <c r="G289" s="42"/>
    </row>
    <row r="290" spans="1:9" x14ac:dyDescent="0.2">
      <c r="A290" s="13" t="s">
        <v>135</v>
      </c>
    </row>
    <row r="291" spans="1:9" ht="13.5" thickBot="1" x14ac:dyDescent="0.25">
      <c r="A291" s="2" t="s">
        <v>136</v>
      </c>
    </row>
    <row r="292" spans="1:9" x14ac:dyDescent="0.2">
      <c r="B292" s="6"/>
      <c r="C292" s="44"/>
      <c r="D292" s="44"/>
      <c r="E292" s="315" t="s">
        <v>7</v>
      </c>
      <c r="F292" s="315"/>
      <c r="G292" s="316"/>
      <c r="I292" s="223"/>
    </row>
    <row r="293" spans="1:9" ht="13.5" thickBot="1" x14ac:dyDescent="0.25">
      <c r="B293" s="72"/>
      <c r="C293" s="46"/>
      <c r="D293" s="46"/>
      <c r="E293" s="181">
        <v>2009</v>
      </c>
      <c r="F293" s="181">
        <v>2010</v>
      </c>
      <c r="G293" s="182">
        <v>2011</v>
      </c>
      <c r="I293" s="72"/>
    </row>
    <row r="294" spans="1:9" x14ac:dyDescent="0.2">
      <c r="B294" s="18" t="s">
        <v>83</v>
      </c>
      <c r="C294" s="19" t="s">
        <v>9</v>
      </c>
      <c r="D294" s="20" t="s">
        <v>24</v>
      </c>
      <c r="E294" s="224">
        <v>334.7</v>
      </c>
      <c r="F294" s="224">
        <v>478.6</v>
      </c>
      <c r="G294" s="225">
        <v>486.1</v>
      </c>
      <c r="H294" s="4" t="s">
        <v>10</v>
      </c>
      <c r="I294" s="72"/>
    </row>
    <row r="295" spans="1:9" ht="13.5" thickBot="1" x14ac:dyDescent="0.25">
      <c r="B295" s="99" t="s">
        <v>27</v>
      </c>
      <c r="C295" s="86"/>
      <c r="D295" s="87"/>
      <c r="E295" s="226"/>
      <c r="F295" s="226"/>
      <c r="G295" s="227"/>
      <c r="H295" s="4" t="s">
        <v>12</v>
      </c>
    </row>
    <row r="296" spans="1:9" ht="13.5" thickBot="1" x14ac:dyDescent="0.25">
      <c r="B296" s="157" t="s">
        <v>13</v>
      </c>
      <c r="C296" s="91"/>
      <c r="D296" s="46"/>
      <c r="E296" s="228">
        <f t="shared" ref="E296:G296" si="67">SUM(E294:E295)</f>
        <v>334.7</v>
      </c>
      <c r="F296" s="228">
        <f t="shared" si="67"/>
        <v>478.6</v>
      </c>
      <c r="G296" s="229">
        <f t="shared" si="67"/>
        <v>486.1</v>
      </c>
      <c r="H296" s="35" t="s">
        <v>14</v>
      </c>
    </row>
    <row r="297" spans="1:9" x14ac:dyDescent="0.2">
      <c r="A297" s="2" t="str">
        <f>A$291&amp;".r"</f>
        <v>GXP.r</v>
      </c>
      <c r="B297" s="36" t="s">
        <v>15</v>
      </c>
      <c r="C297" s="36"/>
      <c r="D297" s="36"/>
      <c r="E297" s="37">
        <f t="shared" ref="E297:G297" si="68">SUMIF($C294:$C295,"r",E294:E295)/E296</f>
        <v>1</v>
      </c>
      <c r="F297" s="37">
        <f t="shared" si="68"/>
        <v>1</v>
      </c>
      <c r="G297" s="37">
        <f t="shared" si="68"/>
        <v>1</v>
      </c>
      <c r="H297" s="39">
        <f>AVERAGE(E297:G297)</f>
        <v>1</v>
      </c>
    </row>
    <row r="298" spans="1:9" x14ac:dyDescent="0.2">
      <c r="A298" s="28" t="str">
        <f>LEFT(A297,FIND(".",A297)-1)&amp;".e"</f>
        <v>GXP.e</v>
      </c>
      <c r="B298" s="36" t="s">
        <v>17</v>
      </c>
      <c r="C298" s="36"/>
      <c r="D298" s="36"/>
      <c r="E298" s="71">
        <f t="shared" ref="E298:G298" si="69">SUMIF($D294:$D295,"e",E294:E295)/SUMIF($C294:$C295,"r",E294:E295)</f>
        <v>1</v>
      </c>
      <c r="F298" s="71">
        <f t="shared" si="69"/>
        <v>1</v>
      </c>
      <c r="G298" s="71">
        <f t="shared" si="69"/>
        <v>1</v>
      </c>
      <c r="H298" s="39">
        <f>AVERAGE(E298:G298)</f>
        <v>1</v>
      </c>
    </row>
    <row r="299" spans="1:9" x14ac:dyDescent="0.2">
      <c r="A299" s="28" t="str">
        <f>LEFT(A298,FIND(".",A298)-1)&amp;".g"</f>
        <v>GXP.g</v>
      </c>
      <c r="B299" s="36" t="s">
        <v>19</v>
      </c>
      <c r="C299" s="36"/>
      <c r="D299" s="36"/>
      <c r="E299" s="71">
        <f t="shared" ref="E299:G299" si="70">SUMIF($D294:$D295,"g",E294:E295)/SUMIF($C294:$C295,"r",E294:E295)</f>
        <v>0</v>
      </c>
      <c r="F299" s="71">
        <f t="shared" si="70"/>
        <v>0</v>
      </c>
      <c r="G299" s="71">
        <f t="shared" si="70"/>
        <v>0</v>
      </c>
      <c r="H299" s="39">
        <f>AVERAGE(E299:G299)</f>
        <v>0</v>
      </c>
    </row>
    <row r="300" spans="1:9" x14ac:dyDescent="0.2">
      <c r="A300" s="42"/>
      <c r="B300" s="42"/>
      <c r="C300" s="43"/>
      <c r="D300" s="43"/>
      <c r="E300" s="42"/>
      <c r="F300" s="42"/>
      <c r="G300" s="42"/>
    </row>
    <row r="301" spans="1:9" x14ac:dyDescent="0.2">
      <c r="A301" s="13" t="s">
        <v>137</v>
      </c>
    </row>
    <row r="302" spans="1:9" ht="13.5" thickBot="1" x14ac:dyDescent="0.25">
      <c r="A302" s="2" t="s">
        <v>138</v>
      </c>
    </row>
    <row r="303" spans="1:9" x14ac:dyDescent="0.2">
      <c r="B303" s="6"/>
      <c r="C303" s="44"/>
      <c r="D303" s="44"/>
      <c r="E303" s="315" t="s">
        <v>7</v>
      </c>
      <c r="F303" s="315"/>
      <c r="G303" s="316"/>
      <c r="I303" s="72"/>
    </row>
    <row r="304" spans="1:9" ht="13.5" thickBot="1" x14ac:dyDescent="0.25">
      <c r="B304" s="72"/>
      <c r="C304" s="46"/>
      <c r="D304" s="46"/>
      <c r="E304" s="47">
        <v>2009</v>
      </c>
      <c r="F304" s="47">
        <v>2010</v>
      </c>
      <c r="G304" s="48">
        <v>2011</v>
      </c>
      <c r="I304" s="72"/>
    </row>
    <row r="305" spans="1:9" x14ac:dyDescent="0.2">
      <c r="B305" s="96" t="s">
        <v>83</v>
      </c>
      <c r="C305" s="76" t="s">
        <v>9</v>
      </c>
      <c r="D305" s="77" t="s">
        <v>24</v>
      </c>
      <c r="E305" s="230">
        <v>169.67099999999999</v>
      </c>
      <c r="F305" s="230">
        <v>178.38800000000001</v>
      </c>
      <c r="G305" s="231">
        <v>215.13399999999999</v>
      </c>
      <c r="I305" s="72"/>
    </row>
    <row r="306" spans="1:9" x14ac:dyDescent="0.2">
      <c r="B306" s="99" t="s">
        <v>139</v>
      </c>
      <c r="C306" s="81"/>
      <c r="D306" s="82"/>
      <c r="E306" s="230">
        <v>31.763999999999999</v>
      </c>
      <c r="F306" s="230">
        <v>92.587999999999994</v>
      </c>
      <c r="G306" s="231">
        <v>91.600999999999999</v>
      </c>
      <c r="H306" s="4" t="s">
        <v>10</v>
      </c>
    </row>
    <row r="307" spans="1:9" ht="13.5" thickBot="1" x14ac:dyDescent="0.25">
      <c r="B307" s="101" t="s">
        <v>27</v>
      </c>
      <c r="C307" s="86"/>
      <c r="D307" s="87"/>
      <c r="E307" s="230">
        <v>-13.8</v>
      </c>
      <c r="F307" s="230">
        <v>-14.8</v>
      </c>
      <c r="G307" s="231">
        <v>-17</v>
      </c>
      <c r="H307" s="4" t="s">
        <v>12</v>
      </c>
    </row>
    <row r="308" spans="1:9" ht="13.5" thickBot="1" x14ac:dyDescent="0.25">
      <c r="B308" s="157" t="s">
        <v>13</v>
      </c>
      <c r="C308" s="91"/>
      <c r="D308" s="46"/>
      <c r="E308" s="232">
        <f t="shared" ref="E308:G308" si="71">SUM(E305:E307)</f>
        <v>187.63499999999999</v>
      </c>
      <c r="F308" s="232">
        <f t="shared" si="71"/>
        <v>256.17599999999999</v>
      </c>
      <c r="G308" s="233">
        <f t="shared" si="71"/>
        <v>289.73500000000001</v>
      </c>
      <c r="H308" s="35" t="s">
        <v>14</v>
      </c>
    </row>
    <row r="309" spans="1:9" x14ac:dyDescent="0.2">
      <c r="A309" s="2" t="str">
        <f>A$302&amp;".r"</f>
        <v>HE.r</v>
      </c>
      <c r="B309" s="36" t="s">
        <v>15</v>
      </c>
      <c r="C309" s="36"/>
      <c r="D309" s="36"/>
      <c r="E309" s="37">
        <f t="shared" ref="E309:G309" si="72">SUMIF($C305:$C307,"r",E305:E307)/E308</f>
        <v>0.90426093212886727</v>
      </c>
      <c r="F309" s="37">
        <f t="shared" si="72"/>
        <v>0.6963493847979515</v>
      </c>
      <c r="G309" s="37">
        <f t="shared" si="72"/>
        <v>0.74251988886396181</v>
      </c>
      <c r="H309" s="39">
        <f>AVERAGE(E309:G309)</f>
        <v>0.78104340193026012</v>
      </c>
    </row>
    <row r="310" spans="1:9" x14ac:dyDescent="0.2">
      <c r="A310" s="28" t="str">
        <f>LEFT(A309,FIND(".",A309)-1)&amp;".e"</f>
        <v>HE.e</v>
      </c>
      <c r="B310" s="36" t="s">
        <v>17</v>
      </c>
      <c r="C310" s="36"/>
      <c r="D310" s="36"/>
      <c r="E310" s="71">
        <f t="shared" ref="E310:G310" si="73">SUMIF($D305:$D307,"e",E305:E307)/SUMIF($C305:$C307,"r",E305:E307)</f>
        <v>1</v>
      </c>
      <c r="F310" s="71">
        <f t="shared" si="73"/>
        <v>1</v>
      </c>
      <c r="G310" s="71">
        <f t="shared" si="73"/>
        <v>1</v>
      </c>
      <c r="H310" s="39">
        <f>AVERAGE(E310:G310)</f>
        <v>1</v>
      </c>
    </row>
    <row r="311" spans="1:9" x14ac:dyDescent="0.2">
      <c r="A311" s="28" t="str">
        <f>LEFT(A310,FIND(".",A310)-1)&amp;".g"</f>
        <v>HE.g</v>
      </c>
      <c r="B311" s="36" t="s">
        <v>19</v>
      </c>
      <c r="C311" s="36"/>
      <c r="D311" s="36"/>
      <c r="E311" s="71">
        <f t="shared" ref="E311:G311" si="74">SUMIF($D305:$D307,"g",E305:E307)/SUMIF($C305:$C307,"r",E305:E307)</f>
        <v>0</v>
      </c>
      <c r="F311" s="71">
        <f t="shared" si="74"/>
        <v>0</v>
      </c>
      <c r="G311" s="71">
        <f t="shared" si="74"/>
        <v>0</v>
      </c>
      <c r="H311" s="39">
        <f>AVERAGE(E311:G311)</f>
        <v>0</v>
      </c>
    </row>
    <row r="312" spans="1:9" x14ac:dyDescent="0.2">
      <c r="A312" s="42"/>
      <c r="B312" s="42"/>
      <c r="C312" s="43"/>
      <c r="D312" s="43"/>
      <c r="E312" s="42"/>
      <c r="F312" s="42"/>
      <c r="G312" s="42"/>
    </row>
    <row r="313" spans="1:9" x14ac:dyDescent="0.2">
      <c r="A313" s="1" t="s">
        <v>140</v>
      </c>
    </row>
    <row r="314" spans="1:9" ht="13.5" thickBot="1" x14ac:dyDescent="0.25">
      <c r="A314" s="2" t="s">
        <v>141</v>
      </c>
    </row>
    <row r="315" spans="1:9" x14ac:dyDescent="0.2">
      <c r="B315" s="6"/>
      <c r="C315" s="44"/>
      <c r="D315" s="44"/>
      <c r="E315" s="315" t="s">
        <v>7</v>
      </c>
      <c r="F315" s="315"/>
      <c r="G315" s="316"/>
      <c r="I315" s="72"/>
    </row>
    <row r="316" spans="1:9" ht="13.5" thickBot="1" x14ac:dyDescent="0.25">
      <c r="B316" s="72"/>
      <c r="C316" s="46"/>
      <c r="D316" s="46"/>
      <c r="E316" s="47">
        <v>2009</v>
      </c>
      <c r="F316" s="47">
        <v>2010</v>
      </c>
      <c r="G316" s="48">
        <v>2011</v>
      </c>
      <c r="I316" s="72"/>
    </row>
    <row r="317" spans="1:9" x14ac:dyDescent="0.2">
      <c r="B317" s="106" t="s">
        <v>39</v>
      </c>
      <c r="C317" s="107" t="s">
        <v>9</v>
      </c>
      <c r="D317" s="108" t="s">
        <v>24</v>
      </c>
      <c r="E317" s="234">
        <v>206.19300000000001</v>
      </c>
      <c r="F317" s="234">
        <v>200.30799999999999</v>
      </c>
      <c r="G317" s="235">
        <v>164.36600000000001</v>
      </c>
      <c r="H317" s="4" t="s">
        <v>10</v>
      </c>
      <c r="I317" s="72"/>
    </row>
    <row r="318" spans="1:9" ht="13.5" thickBot="1" x14ac:dyDescent="0.25">
      <c r="B318" s="236" t="s">
        <v>43</v>
      </c>
      <c r="C318" s="117"/>
      <c r="D318" s="118"/>
      <c r="E318" s="237">
        <v>-2.6</v>
      </c>
      <c r="F318" s="237">
        <v>-1.6</v>
      </c>
      <c r="G318" s="238">
        <v>-0.1</v>
      </c>
      <c r="H318" s="4" t="s">
        <v>12</v>
      </c>
    </row>
    <row r="319" spans="1:9" ht="13.5" thickBot="1" x14ac:dyDescent="0.25">
      <c r="B319" s="157" t="s">
        <v>13</v>
      </c>
      <c r="C319" s="91"/>
      <c r="D319" s="46"/>
      <c r="E319" s="239">
        <f t="shared" ref="E319:G319" si="75">SUM(E317:E318)</f>
        <v>203.59300000000002</v>
      </c>
      <c r="F319" s="239">
        <f t="shared" si="75"/>
        <v>198.708</v>
      </c>
      <c r="G319" s="240">
        <f t="shared" si="75"/>
        <v>164.26600000000002</v>
      </c>
      <c r="H319" s="35" t="s">
        <v>14</v>
      </c>
    </row>
    <row r="320" spans="1:9" x14ac:dyDescent="0.2">
      <c r="A320" s="2" t="str">
        <f>A$314&amp;".r"</f>
        <v>IDA.r</v>
      </c>
      <c r="B320" s="36" t="s">
        <v>15</v>
      </c>
      <c r="C320" s="36"/>
      <c r="D320" s="36"/>
      <c r="E320" s="37">
        <f t="shared" ref="E320:G320" si="76">SUMIF($C317:$C318,"r",E317:E318)/E319</f>
        <v>1.0127705765915331</v>
      </c>
      <c r="F320" s="37">
        <f t="shared" si="76"/>
        <v>1.0080520160235118</v>
      </c>
      <c r="G320" s="37">
        <f t="shared" si="76"/>
        <v>1.0006087687044185</v>
      </c>
      <c r="H320" s="39">
        <f>AVERAGE(E320:G320)</f>
        <v>1.0071437871064879</v>
      </c>
    </row>
    <row r="321" spans="1:11" x14ac:dyDescent="0.2">
      <c r="A321" s="28" t="str">
        <f>LEFT(A320,FIND(".",A320)-1)&amp;".e"</f>
        <v>IDA.e</v>
      </c>
      <c r="B321" s="36" t="s">
        <v>17</v>
      </c>
      <c r="C321" s="36"/>
      <c r="D321" s="36"/>
      <c r="E321" s="71">
        <f t="shared" ref="E321:G321" si="77">SUMIF($D317:$D318,"e",E317:E318)/SUMIF($C317:$C318,"r",E317:E318)</f>
        <v>1</v>
      </c>
      <c r="F321" s="71">
        <f t="shared" si="77"/>
        <v>1</v>
      </c>
      <c r="G321" s="71">
        <f t="shared" si="77"/>
        <v>1</v>
      </c>
      <c r="H321" s="39">
        <f>AVERAGE(E321:G321)</f>
        <v>1</v>
      </c>
    </row>
    <row r="322" spans="1:11" x14ac:dyDescent="0.2">
      <c r="A322" s="28" t="str">
        <f>LEFT(A321,FIND(".",A321)-1)&amp;".g"</f>
        <v>IDA.g</v>
      </c>
      <c r="B322" s="36" t="s">
        <v>19</v>
      </c>
      <c r="C322" s="36"/>
      <c r="D322" s="36"/>
      <c r="E322" s="71">
        <f t="shared" ref="E322:G322" si="78">SUMIF($D317:$D318,"g",E317:E318)/SUMIF($C317:$C318,"r",E317:E318)</f>
        <v>0</v>
      </c>
      <c r="F322" s="71">
        <f t="shared" si="78"/>
        <v>0</v>
      </c>
      <c r="G322" s="71">
        <f t="shared" si="78"/>
        <v>0</v>
      </c>
      <c r="H322" s="39">
        <f>AVERAGE(E322:G322)</f>
        <v>0</v>
      </c>
    </row>
    <row r="323" spans="1:11" x14ac:dyDescent="0.2">
      <c r="A323" s="42"/>
      <c r="B323" s="42"/>
      <c r="C323" s="43"/>
      <c r="D323" s="43"/>
      <c r="E323" s="42"/>
      <c r="F323" s="42"/>
      <c r="G323" s="42"/>
    </row>
    <row r="324" spans="1:11" x14ac:dyDescent="0.2">
      <c r="A324" s="1" t="s">
        <v>142</v>
      </c>
    </row>
    <row r="325" spans="1:11" ht="13.5" thickBot="1" x14ac:dyDescent="0.25">
      <c r="A325" s="2" t="s">
        <v>143</v>
      </c>
    </row>
    <row r="326" spans="1:11" x14ac:dyDescent="0.2">
      <c r="B326" s="44"/>
      <c r="C326" s="44"/>
      <c r="D326" s="44"/>
      <c r="E326" s="315" t="s">
        <v>7</v>
      </c>
      <c r="F326" s="315"/>
      <c r="G326" s="316"/>
    </row>
    <row r="327" spans="1:11" ht="13.5" thickBot="1" x14ac:dyDescent="0.25">
      <c r="A327" s="45"/>
      <c r="B327" s="46"/>
      <c r="C327" s="46"/>
      <c r="D327" s="46"/>
      <c r="E327" s="47">
        <v>2009</v>
      </c>
      <c r="F327" s="47">
        <v>2010</v>
      </c>
      <c r="G327" s="48">
        <v>2011</v>
      </c>
    </row>
    <row r="328" spans="1:11" x14ac:dyDescent="0.2">
      <c r="A328" s="317" t="s">
        <v>144</v>
      </c>
      <c r="B328" s="138" t="s">
        <v>145</v>
      </c>
      <c r="C328" s="139" t="s">
        <v>9</v>
      </c>
      <c r="D328" s="140" t="s">
        <v>26</v>
      </c>
      <c r="E328" s="194">
        <v>-114.6</v>
      </c>
      <c r="F328" s="194">
        <v>198</v>
      </c>
      <c r="G328" s="241">
        <v>211.3</v>
      </c>
    </row>
    <row r="329" spans="1:11" ht="13.5" thickBot="1" x14ac:dyDescent="0.25">
      <c r="A329" s="318"/>
      <c r="B329" s="145" t="s">
        <v>146</v>
      </c>
      <c r="C329" s="142" t="s">
        <v>9</v>
      </c>
      <c r="D329" s="143" t="s">
        <v>24</v>
      </c>
      <c r="E329" s="197">
        <v>179.6</v>
      </c>
      <c r="F329" s="197">
        <v>217.8</v>
      </c>
      <c r="G329" s="186">
        <v>203.2</v>
      </c>
    </row>
    <row r="330" spans="1:11" ht="25.5" x14ac:dyDescent="0.2">
      <c r="A330" s="320" t="s">
        <v>147</v>
      </c>
      <c r="B330" s="138" t="s">
        <v>148</v>
      </c>
      <c r="C330" s="142"/>
      <c r="D330" s="143"/>
      <c r="E330" s="197">
        <v>26.1</v>
      </c>
      <c r="F330" s="197">
        <v>4</v>
      </c>
      <c r="G330" s="186">
        <v>-11.4</v>
      </c>
    </row>
    <row r="331" spans="1:11" ht="25.5" x14ac:dyDescent="0.2">
      <c r="A331" s="327"/>
      <c r="B331" s="141" t="s">
        <v>149</v>
      </c>
      <c r="C331" s="142"/>
      <c r="D331" s="143"/>
      <c r="E331" s="197">
        <v>-1.9</v>
      </c>
      <c r="F331" s="197">
        <v>8.3000000000000007</v>
      </c>
      <c r="G331" s="186">
        <v>5.7</v>
      </c>
      <c r="H331" s="4" t="s">
        <v>10</v>
      </c>
    </row>
    <row r="332" spans="1:11" ht="13.5" thickBot="1" x14ac:dyDescent="0.25">
      <c r="A332" s="327"/>
      <c r="B332" s="145" t="s">
        <v>50</v>
      </c>
      <c r="C332" s="146"/>
      <c r="D332" s="147"/>
      <c r="E332" s="242"/>
      <c r="F332" s="242"/>
      <c r="G332" s="190"/>
      <c r="H332" s="4" t="s">
        <v>12</v>
      </c>
      <c r="K332" s="72"/>
    </row>
    <row r="333" spans="1:11" ht="13.5" thickBot="1" x14ac:dyDescent="0.25">
      <c r="A333" s="322" t="s">
        <v>13</v>
      </c>
      <c r="B333" s="328"/>
      <c r="C333" s="31"/>
      <c r="D333" s="31"/>
      <c r="E333" s="33">
        <f t="shared" ref="E333:G333" si="79">SUM(E328:E332)</f>
        <v>89.199999999999989</v>
      </c>
      <c r="F333" s="33">
        <f t="shared" si="79"/>
        <v>428.1</v>
      </c>
      <c r="G333" s="34">
        <f t="shared" si="79"/>
        <v>408.8</v>
      </c>
      <c r="H333" s="35" t="s">
        <v>14</v>
      </c>
      <c r="J333" s="72"/>
    </row>
    <row r="334" spans="1:11" x14ac:dyDescent="0.2">
      <c r="A334" s="2" t="str">
        <f>A$325&amp;".r"</f>
        <v>TEG.r</v>
      </c>
      <c r="B334" s="36" t="s">
        <v>15</v>
      </c>
      <c r="C334" s="36"/>
      <c r="D334" s="36"/>
      <c r="E334" s="243">
        <f t="shared" ref="E334:G334" si="80">(E328+E329)/E333</f>
        <v>0.72869955156950683</v>
      </c>
      <c r="F334" s="243">
        <f t="shared" si="80"/>
        <v>0.97126839523475816</v>
      </c>
      <c r="G334" s="243">
        <f t="shared" si="80"/>
        <v>1.0139432485322897</v>
      </c>
      <c r="H334" s="39">
        <f>AVERAGE(E334:G334)</f>
        <v>0.90463706511218478</v>
      </c>
      <c r="J334" s="72"/>
    </row>
    <row r="335" spans="1:11" x14ac:dyDescent="0.2">
      <c r="A335" s="28" t="str">
        <f>LEFT(A334,FIND(".",A334)-1)&amp;".e"</f>
        <v>TEG.e</v>
      </c>
      <c r="B335" s="36" t="s">
        <v>17</v>
      </c>
      <c r="C335" s="36"/>
      <c r="D335" s="36"/>
      <c r="E335" s="71">
        <f t="shared" ref="E335:G335" si="81">SUMIF($D328:$D332,"e",E328:E332)/SUMIF($C328:$C332,"r",E328:E332)</f>
        <v>2.7630769230769232</v>
      </c>
      <c r="F335" s="71">
        <f t="shared" si="81"/>
        <v>0.52380952380952384</v>
      </c>
      <c r="G335" s="71">
        <f t="shared" si="81"/>
        <v>0.4902291917973462</v>
      </c>
      <c r="H335" s="39">
        <f>AVERAGE(E335:G335)</f>
        <v>1.259038546227931</v>
      </c>
      <c r="J335" s="72"/>
    </row>
    <row r="336" spans="1:11" x14ac:dyDescent="0.2">
      <c r="A336" s="28" t="str">
        <f>LEFT(A335,FIND(".",A335)-1)&amp;".g"</f>
        <v>TEG.g</v>
      </c>
      <c r="B336" s="36" t="s">
        <v>19</v>
      </c>
      <c r="C336" s="36"/>
      <c r="D336" s="36"/>
      <c r="E336" s="71">
        <f t="shared" ref="E336:G336" si="82">SUMIF($D328:$D332,"g",E328:E332)/SUMIF($C328:$C332,"r",E328:E332)</f>
        <v>-1.763076923076923</v>
      </c>
      <c r="F336" s="71">
        <f t="shared" si="82"/>
        <v>0.47619047619047616</v>
      </c>
      <c r="G336" s="71">
        <f t="shared" si="82"/>
        <v>0.50977080820265386</v>
      </c>
      <c r="H336" s="39">
        <f>AVERAGE(E336:G336)</f>
        <v>-0.25903854622793104</v>
      </c>
      <c r="J336" s="72"/>
    </row>
    <row r="337" spans="1:10" x14ac:dyDescent="0.2">
      <c r="A337" s="42"/>
      <c r="B337" s="42"/>
      <c r="C337" s="43"/>
      <c r="D337" s="43"/>
      <c r="E337" s="42"/>
      <c r="F337" s="42"/>
      <c r="G337" s="42"/>
      <c r="J337" s="72"/>
    </row>
    <row r="338" spans="1:10" x14ac:dyDescent="0.2">
      <c r="A338" s="1" t="s">
        <v>150</v>
      </c>
      <c r="J338" s="72"/>
    </row>
    <row r="339" spans="1:10" ht="13.5" thickBot="1" x14ac:dyDescent="0.25">
      <c r="A339" s="2" t="s">
        <v>151</v>
      </c>
    </row>
    <row r="340" spans="1:10" x14ac:dyDescent="0.2">
      <c r="B340" s="6"/>
      <c r="C340" s="44"/>
      <c r="D340" s="44"/>
      <c r="E340" s="315" t="s">
        <v>32</v>
      </c>
      <c r="F340" s="315"/>
      <c r="G340" s="316"/>
      <c r="J340" s="244"/>
    </row>
    <row r="341" spans="1:10" ht="13.5" thickBot="1" x14ac:dyDescent="0.25">
      <c r="B341" s="72"/>
      <c r="C341" s="46"/>
      <c r="D341" s="46"/>
      <c r="E341" s="181">
        <v>2009</v>
      </c>
      <c r="F341" s="181">
        <v>2010</v>
      </c>
      <c r="G341" s="182">
        <v>2011</v>
      </c>
      <c r="J341" s="244"/>
    </row>
    <row r="342" spans="1:10" x14ac:dyDescent="0.2">
      <c r="B342" s="245" t="s">
        <v>152</v>
      </c>
      <c r="C342" s="246" t="s">
        <v>9</v>
      </c>
      <c r="D342" s="247" t="s">
        <v>24</v>
      </c>
      <c r="E342" s="230">
        <v>183.28700000000001</v>
      </c>
      <c r="F342" s="230">
        <v>203.65100000000001</v>
      </c>
      <c r="G342" s="231">
        <v>224.21100000000001</v>
      </c>
      <c r="J342" s="244"/>
    </row>
    <row r="343" spans="1:10" x14ac:dyDescent="0.2">
      <c r="B343" s="248" t="s">
        <v>153</v>
      </c>
      <c r="C343" s="249"/>
      <c r="D343" s="250"/>
      <c r="E343" s="230">
        <v>130.9</v>
      </c>
      <c r="F343" s="230">
        <v>145.678</v>
      </c>
      <c r="G343" s="231">
        <v>171.685</v>
      </c>
      <c r="H343" s="4" t="s">
        <v>10</v>
      </c>
      <c r="J343" s="244"/>
    </row>
    <row r="344" spans="1:10" ht="13.5" thickBot="1" x14ac:dyDescent="0.25">
      <c r="B344" s="251" t="s">
        <v>50</v>
      </c>
      <c r="C344" s="252"/>
      <c r="D344" s="253"/>
      <c r="E344" s="230">
        <v>-183.3</v>
      </c>
      <c r="F344" s="230">
        <v>-203.7</v>
      </c>
      <c r="G344" s="231">
        <v>-224.2</v>
      </c>
      <c r="H344" s="4" t="s">
        <v>12</v>
      </c>
    </row>
    <row r="345" spans="1:10" ht="13.5" thickBot="1" x14ac:dyDescent="0.25">
      <c r="B345" s="157" t="s">
        <v>13</v>
      </c>
      <c r="C345" s="91"/>
      <c r="D345" s="46"/>
      <c r="E345" s="239">
        <f t="shared" ref="E345:G345" si="83">SUM(E342:E344)</f>
        <v>130.887</v>
      </c>
      <c r="F345" s="239">
        <f t="shared" si="83"/>
        <v>145.62900000000002</v>
      </c>
      <c r="G345" s="240">
        <f t="shared" si="83"/>
        <v>171.69600000000003</v>
      </c>
      <c r="H345" s="35" t="s">
        <v>14</v>
      </c>
    </row>
    <row r="346" spans="1:10" x14ac:dyDescent="0.2">
      <c r="A346" s="2" t="str">
        <f>A$339&amp;".r"</f>
        <v>ITC.r</v>
      </c>
      <c r="B346" s="36" t="s">
        <v>15</v>
      </c>
      <c r="C346" s="36"/>
      <c r="D346" s="36"/>
      <c r="E346" s="37">
        <f t="shared" ref="E346:G346" si="84">SUMIF($C342:$C344,"r",E342:E344)/E345</f>
        <v>1.4003453360532367</v>
      </c>
      <c r="F346" s="37">
        <f t="shared" si="84"/>
        <v>1.3984233909454846</v>
      </c>
      <c r="G346" s="37">
        <f t="shared" si="84"/>
        <v>1.3058603578417667</v>
      </c>
      <c r="H346" s="39">
        <f>AVERAGE(E346:G346)</f>
        <v>1.3682096949468294</v>
      </c>
    </row>
    <row r="347" spans="1:10" x14ac:dyDescent="0.2">
      <c r="A347" s="28" t="str">
        <f>LEFT(A346,FIND(".",A346)-1)&amp;".e"</f>
        <v>ITC.e</v>
      </c>
      <c r="B347" s="36" t="s">
        <v>17</v>
      </c>
      <c r="C347" s="36"/>
      <c r="D347" s="36"/>
      <c r="E347" s="71">
        <f t="shared" ref="E347:G347" si="85">SUMIF($D342:$D344,"e",E342:E344)/SUMIF($C342:$C344,"r",E342:E344)</f>
        <v>1</v>
      </c>
      <c r="F347" s="71">
        <f t="shared" si="85"/>
        <v>1</v>
      </c>
      <c r="G347" s="71">
        <f t="shared" si="85"/>
        <v>1</v>
      </c>
      <c r="H347" s="39">
        <f>AVERAGE(E347:G347)</f>
        <v>1</v>
      </c>
    </row>
    <row r="348" spans="1:10" x14ac:dyDescent="0.2">
      <c r="A348" s="28" t="str">
        <f>LEFT(A347,FIND(".",A347)-1)&amp;".g"</f>
        <v>ITC.g</v>
      </c>
      <c r="B348" s="36" t="s">
        <v>19</v>
      </c>
      <c r="C348" s="36"/>
      <c r="D348" s="36"/>
      <c r="E348" s="71">
        <f t="shared" ref="E348:G348" si="86">SUMIF($D342:$D344,"g",E342:E344)/SUMIF($C342:$C344,"r",E342:E344)</f>
        <v>0</v>
      </c>
      <c r="F348" s="71">
        <f t="shared" si="86"/>
        <v>0</v>
      </c>
      <c r="G348" s="71">
        <f t="shared" si="86"/>
        <v>0</v>
      </c>
      <c r="H348" s="39">
        <f>AVERAGE(E348:G348)</f>
        <v>0</v>
      </c>
    </row>
    <row r="349" spans="1:10" x14ac:dyDescent="0.2">
      <c r="A349" s="42"/>
      <c r="B349" s="42"/>
      <c r="C349" s="43"/>
      <c r="D349" s="43"/>
      <c r="E349" s="42"/>
      <c r="F349" s="42"/>
      <c r="G349" s="42"/>
    </row>
    <row r="350" spans="1:10" x14ac:dyDescent="0.2">
      <c r="A350" s="13" t="s">
        <v>154</v>
      </c>
    </row>
    <row r="351" spans="1:10" ht="13.5" thickBot="1" x14ac:dyDescent="0.25">
      <c r="A351" s="15" t="s">
        <v>154</v>
      </c>
    </row>
    <row r="352" spans="1:10" x14ac:dyDescent="0.2">
      <c r="B352" s="6"/>
      <c r="C352" s="44"/>
      <c r="D352" s="44"/>
      <c r="E352" s="315" t="s">
        <v>7</v>
      </c>
      <c r="F352" s="315"/>
      <c r="G352" s="316"/>
    </row>
    <row r="353" spans="1:10" ht="13.5" thickBot="1" x14ac:dyDescent="0.25">
      <c r="B353" s="72"/>
      <c r="C353" s="46"/>
      <c r="D353" s="46"/>
      <c r="E353" s="47">
        <v>2009</v>
      </c>
      <c r="F353" s="47">
        <v>2010</v>
      </c>
      <c r="G353" s="48">
        <v>2011</v>
      </c>
    </row>
    <row r="354" spans="1:10" x14ac:dyDescent="0.2">
      <c r="B354" s="106" t="s">
        <v>23</v>
      </c>
      <c r="C354" s="107" t="s">
        <v>9</v>
      </c>
      <c r="D354" s="108" t="s">
        <v>24</v>
      </c>
      <c r="E354" s="254">
        <v>45.081000000000003</v>
      </c>
      <c r="F354" s="254">
        <v>54.345999999999997</v>
      </c>
      <c r="G354" s="255">
        <v>55.95</v>
      </c>
    </row>
    <row r="355" spans="1:10" x14ac:dyDescent="0.2">
      <c r="B355" s="111" t="s">
        <v>25</v>
      </c>
      <c r="C355" s="112" t="s">
        <v>9</v>
      </c>
      <c r="D355" s="113" t="s">
        <v>26</v>
      </c>
      <c r="E355" s="254">
        <v>19.145</v>
      </c>
      <c r="F355" s="254">
        <v>14.041</v>
      </c>
      <c r="G355" s="255">
        <v>16.673999999999999</v>
      </c>
    </row>
    <row r="356" spans="1:10" x14ac:dyDescent="0.2">
      <c r="B356" s="111" t="s">
        <v>155</v>
      </c>
      <c r="C356" s="112"/>
      <c r="D356" s="113"/>
      <c r="E356" s="254">
        <v>21.187000000000001</v>
      </c>
      <c r="F356" s="254">
        <v>29.047999999999998</v>
      </c>
      <c r="G356" s="255">
        <v>36.201000000000001</v>
      </c>
      <c r="H356" s="4" t="s">
        <v>10</v>
      </c>
    </row>
    <row r="357" spans="1:10" ht="13.5" thickBot="1" x14ac:dyDescent="0.25">
      <c r="B357" s="236" t="s">
        <v>50</v>
      </c>
      <c r="C357" s="117"/>
      <c r="D357" s="118"/>
      <c r="E357" s="254">
        <v>0</v>
      </c>
      <c r="F357" s="254" t="s">
        <v>337</v>
      </c>
      <c r="G357" s="255" t="s">
        <v>337</v>
      </c>
      <c r="H357" s="4" t="s">
        <v>12</v>
      </c>
    </row>
    <row r="358" spans="1:10" ht="13.5" thickBot="1" x14ac:dyDescent="0.25">
      <c r="B358" s="119" t="s">
        <v>13</v>
      </c>
      <c r="C358" s="91"/>
      <c r="D358" s="46"/>
      <c r="E358" s="256">
        <f t="shared" ref="E358:G358" si="87">SUM(E354:E357)</f>
        <v>85.412999999999997</v>
      </c>
      <c r="F358" s="256">
        <f t="shared" si="87"/>
        <v>97.435000000000002</v>
      </c>
      <c r="G358" s="257">
        <f t="shared" si="87"/>
        <v>108.82499999999999</v>
      </c>
      <c r="H358" s="35" t="s">
        <v>14</v>
      </c>
      <c r="J358" s="72"/>
    </row>
    <row r="359" spans="1:10" x14ac:dyDescent="0.2">
      <c r="A359" s="2" t="str">
        <f>A$351&amp;".r"</f>
        <v>MGEE.r</v>
      </c>
      <c r="B359" s="36" t="s">
        <v>15</v>
      </c>
      <c r="C359" s="36"/>
      <c r="D359" s="36"/>
      <c r="E359" s="159">
        <f t="shared" ref="E359:G359" si="88">SUMIF($C354:$C357,"r",E354:E357)/E358</f>
        <v>0.75194642501726905</v>
      </c>
      <c r="F359" s="159">
        <f t="shared" si="88"/>
        <v>0.70187304356750657</v>
      </c>
      <c r="G359" s="159">
        <f t="shared" si="88"/>
        <v>0.66734665747760169</v>
      </c>
      <c r="H359" s="39">
        <f>AVERAGE(E359:G359)</f>
        <v>0.70705537535412566</v>
      </c>
      <c r="J359" s="72"/>
    </row>
    <row r="360" spans="1:10" x14ac:dyDescent="0.2">
      <c r="A360" s="28" t="str">
        <f>LEFT(A359,FIND(".",A359)-1)&amp;".e"</f>
        <v>MGEE.e</v>
      </c>
      <c r="B360" s="36" t="s">
        <v>17</v>
      </c>
      <c r="C360" s="36"/>
      <c r="D360" s="36"/>
      <c r="E360" s="71">
        <f t="shared" ref="E360:G360" si="89">SUMIF($D354:$D357,"e",E354:E357)/SUMIF($C354:$C357,"r",E354:E357)</f>
        <v>0.70191199825615802</v>
      </c>
      <c r="F360" s="71">
        <f t="shared" si="89"/>
        <v>0.79468320002339621</v>
      </c>
      <c r="G360" s="71">
        <f t="shared" si="89"/>
        <v>0.77040647719762068</v>
      </c>
      <c r="H360" s="39">
        <f>AVERAGE(E360:G360)</f>
        <v>0.75566722515905838</v>
      </c>
      <c r="J360" s="72"/>
    </row>
    <row r="361" spans="1:10" x14ac:dyDescent="0.2">
      <c r="A361" s="28" t="str">
        <f>LEFT(A360,FIND(".",A360)-1)&amp;".g"</f>
        <v>MGEE.g</v>
      </c>
      <c r="B361" s="36" t="s">
        <v>19</v>
      </c>
      <c r="C361" s="36"/>
      <c r="D361" s="36"/>
      <c r="E361" s="71">
        <f t="shared" ref="E361:G361" si="90">SUMIF($D354:$D357,"g",E354:E357)/SUMIF($C354:$C357,"r",E354:E357)</f>
        <v>0.29808800174384203</v>
      </c>
      <c r="F361" s="71">
        <f t="shared" si="90"/>
        <v>0.20531679997660374</v>
      </c>
      <c r="G361" s="71">
        <f t="shared" si="90"/>
        <v>0.22959352280237938</v>
      </c>
      <c r="H361" s="39">
        <f>AVERAGE(E361:G361)</f>
        <v>0.24433277484094171</v>
      </c>
      <c r="J361" s="72"/>
    </row>
    <row r="362" spans="1:10" x14ac:dyDescent="0.2">
      <c r="A362" s="42"/>
      <c r="B362" s="42"/>
      <c r="C362" s="43"/>
      <c r="D362" s="43"/>
      <c r="E362" s="42"/>
      <c r="F362" s="42"/>
      <c r="G362" s="42"/>
      <c r="J362" s="72"/>
    </row>
    <row r="363" spans="1:10" x14ac:dyDescent="0.2">
      <c r="A363" s="1" t="s">
        <v>156</v>
      </c>
      <c r="J363" s="72"/>
    </row>
    <row r="364" spans="1:10" ht="13.5" thickBot="1" x14ac:dyDescent="0.25">
      <c r="A364" s="2" t="s">
        <v>157</v>
      </c>
      <c r="J364" s="72"/>
    </row>
    <row r="365" spans="1:10" x14ac:dyDescent="0.2">
      <c r="B365" s="6"/>
      <c r="C365" s="44"/>
      <c r="D365" s="44"/>
      <c r="E365" s="315" t="s">
        <v>32</v>
      </c>
      <c r="F365" s="315"/>
      <c r="G365" s="316"/>
      <c r="J365" s="72"/>
    </row>
    <row r="366" spans="1:10" ht="13.5" thickBot="1" x14ac:dyDescent="0.25">
      <c r="B366" s="72"/>
      <c r="C366" s="46"/>
      <c r="D366" s="46"/>
      <c r="E366" s="47">
        <v>2009</v>
      </c>
      <c r="F366" s="47">
        <v>2010</v>
      </c>
      <c r="G366" s="48">
        <v>2011</v>
      </c>
      <c r="J366" s="72"/>
    </row>
    <row r="367" spans="1:10" x14ac:dyDescent="0.2">
      <c r="B367" s="96" t="s">
        <v>158</v>
      </c>
      <c r="C367" s="76" t="s">
        <v>9</v>
      </c>
      <c r="D367" s="77" t="s">
        <v>24</v>
      </c>
      <c r="E367" s="53">
        <v>831</v>
      </c>
      <c r="F367" s="53">
        <v>945</v>
      </c>
      <c r="G367" s="258">
        <v>1068</v>
      </c>
      <c r="J367" s="72"/>
    </row>
    <row r="368" spans="1:10" x14ac:dyDescent="0.2">
      <c r="B368" s="99" t="s">
        <v>159</v>
      </c>
      <c r="C368" s="81"/>
      <c r="D368" s="82"/>
      <c r="E368" s="97">
        <v>759</v>
      </c>
      <c r="F368" s="97">
        <v>980</v>
      </c>
      <c r="G368" s="98">
        <v>774</v>
      </c>
      <c r="H368" s="4" t="s">
        <v>10</v>
      </c>
      <c r="J368" s="72"/>
    </row>
    <row r="369" spans="1:10" ht="13.5" thickBot="1" x14ac:dyDescent="0.25">
      <c r="B369" s="101" t="s">
        <v>97</v>
      </c>
      <c r="C369" s="86"/>
      <c r="D369" s="87"/>
      <c r="E369" s="97">
        <v>25</v>
      </c>
      <c r="F369" s="97">
        <v>32</v>
      </c>
      <c r="G369" s="98">
        <v>81</v>
      </c>
      <c r="H369" s="4" t="s">
        <v>12</v>
      </c>
      <c r="J369" s="72"/>
    </row>
    <row r="370" spans="1:10" ht="13.5" thickBot="1" x14ac:dyDescent="0.25">
      <c r="B370" s="157" t="s">
        <v>13</v>
      </c>
      <c r="C370" s="91"/>
      <c r="D370" s="46"/>
      <c r="E370" s="149">
        <f t="shared" ref="E370:G370" si="91">SUM(E367:E369)</f>
        <v>1615</v>
      </c>
      <c r="F370" s="149">
        <f t="shared" si="91"/>
        <v>1957</v>
      </c>
      <c r="G370" s="151">
        <f t="shared" si="91"/>
        <v>1923</v>
      </c>
      <c r="H370" s="35" t="s">
        <v>14</v>
      </c>
    </row>
    <row r="371" spans="1:10" x14ac:dyDescent="0.2">
      <c r="A371" s="2" t="str">
        <f>A$364&amp;".r"</f>
        <v>NEE.r</v>
      </c>
      <c r="B371" s="36" t="s">
        <v>15</v>
      </c>
      <c r="C371" s="36"/>
      <c r="D371" s="36"/>
      <c r="E371" s="159">
        <f t="shared" ref="E371:G371" si="92">SUMIF($C367:$C369,"r",E367:E369)/E370</f>
        <v>0.51455108359133128</v>
      </c>
      <c r="F371" s="159">
        <f t="shared" si="92"/>
        <v>0.48288196218702095</v>
      </c>
      <c r="G371" s="159">
        <f t="shared" si="92"/>
        <v>0.55538221528861154</v>
      </c>
      <c r="H371" s="39">
        <f>AVERAGE(E371:G371)</f>
        <v>0.51760508702232133</v>
      </c>
      <c r="J371" s="72"/>
    </row>
    <row r="372" spans="1:10" x14ac:dyDescent="0.2">
      <c r="A372" s="28" t="str">
        <f>LEFT(A371,FIND(".",A371)-1)&amp;".e"</f>
        <v>NEE.e</v>
      </c>
      <c r="B372" s="36" t="s">
        <v>17</v>
      </c>
      <c r="C372" s="36"/>
      <c r="D372" s="36"/>
      <c r="E372" s="71">
        <f t="shared" ref="E372:G372" si="93">SUMIF($D367:$D369,"e",E367:E369)/SUMIF($C367:$C369,"r",E367:E369)</f>
        <v>1</v>
      </c>
      <c r="F372" s="71">
        <f t="shared" si="93"/>
        <v>1</v>
      </c>
      <c r="G372" s="71">
        <f t="shared" si="93"/>
        <v>1</v>
      </c>
      <c r="H372" s="39">
        <f>AVERAGE(E372:G372)</f>
        <v>1</v>
      </c>
      <c r="J372" s="72"/>
    </row>
    <row r="373" spans="1:10" x14ac:dyDescent="0.2">
      <c r="A373" s="28" t="str">
        <f>LEFT(A372,FIND(".",A372)-1)&amp;".g"</f>
        <v>NEE.g</v>
      </c>
      <c r="B373" s="36" t="s">
        <v>19</v>
      </c>
      <c r="C373" s="36"/>
      <c r="D373" s="36"/>
      <c r="E373" s="71">
        <f t="shared" ref="E373:G373" si="94">SUMIF($D367:$D369,"g",E367:E369)/SUMIF($C367:$C369,"r",E367:E369)</f>
        <v>0</v>
      </c>
      <c r="F373" s="71">
        <f t="shared" si="94"/>
        <v>0</v>
      </c>
      <c r="G373" s="71">
        <f t="shared" si="94"/>
        <v>0</v>
      </c>
      <c r="H373" s="39">
        <f>AVERAGE(E373:G373)</f>
        <v>0</v>
      </c>
      <c r="J373" s="72"/>
    </row>
    <row r="374" spans="1:10" x14ac:dyDescent="0.2">
      <c r="A374" s="42"/>
      <c r="B374" s="42"/>
      <c r="C374" s="43"/>
      <c r="D374" s="43"/>
      <c r="E374" s="42"/>
      <c r="F374" s="42"/>
      <c r="G374" s="42"/>
    </row>
    <row r="375" spans="1:10" x14ac:dyDescent="0.2">
      <c r="A375" s="1" t="s">
        <v>160</v>
      </c>
    </row>
    <row r="376" spans="1:10" ht="13.5" thickBot="1" x14ac:dyDescent="0.25">
      <c r="A376" s="2" t="s">
        <v>161</v>
      </c>
    </row>
    <row r="377" spans="1:10" x14ac:dyDescent="0.2">
      <c r="B377" s="6"/>
      <c r="C377" s="44"/>
      <c r="D377" s="44"/>
      <c r="E377" s="315" t="s">
        <v>7</v>
      </c>
      <c r="F377" s="315"/>
      <c r="G377" s="316"/>
    </row>
    <row r="378" spans="1:10" ht="13.5" thickBot="1" x14ac:dyDescent="0.25">
      <c r="B378" s="72"/>
      <c r="C378" s="46"/>
      <c r="D378" s="46"/>
      <c r="E378" s="47">
        <v>2009</v>
      </c>
      <c r="F378" s="47">
        <v>2010</v>
      </c>
      <c r="G378" s="48">
        <v>2011</v>
      </c>
    </row>
    <row r="379" spans="1:10" x14ac:dyDescent="0.2">
      <c r="B379" s="96" t="s">
        <v>23</v>
      </c>
      <c r="C379" s="76" t="s">
        <v>9</v>
      </c>
      <c r="D379" s="77" t="s">
        <v>24</v>
      </c>
      <c r="E379" s="53">
        <v>322.3</v>
      </c>
      <c r="F379" s="53">
        <v>375.7</v>
      </c>
      <c r="G379" s="258">
        <v>368.5</v>
      </c>
    </row>
    <row r="380" spans="1:10" x14ac:dyDescent="0.2">
      <c r="B380" s="99" t="s">
        <v>25</v>
      </c>
      <c r="C380" s="81" t="s">
        <v>9</v>
      </c>
      <c r="D380" s="82" t="s">
        <v>26</v>
      </c>
      <c r="E380" s="97">
        <v>54.7</v>
      </c>
      <c r="F380" s="97">
        <v>70.5</v>
      </c>
      <c r="G380" s="98">
        <v>69.599999999999994</v>
      </c>
    </row>
    <row r="381" spans="1:10" x14ac:dyDescent="0.2">
      <c r="B381" s="99" t="s">
        <v>162</v>
      </c>
      <c r="C381" s="81" t="s">
        <v>9</v>
      </c>
      <c r="D381" s="82"/>
      <c r="E381" s="97">
        <v>336</v>
      </c>
      <c r="F381" s="97">
        <v>346.8</v>
      </c>
      <c r="G381" s="98">
        <v>363.2</v>
      </c>
    </row>
    <row r="382" spans="1:10" x14ac:dyDescent="0.2">
      <c r="B382" s="99" t="s">
        <v>27</v>
      </c>
      <c r="C382" s="81"/>
      <c r="D382" s="82"/>
      <c r="E382" s="97">
        <v>32.799999999999997</v>
      </c>
      <c r="F382" s="97">
        <v>0.4</v>
      </c>
      <c r="G382" s="98">
        <v>-9.6</v>
      </c>
    </row>
    <row r="383" spans="1:10" x14ac:dyDescent="0.2">
      <c r="B383" s="99" t="s">
        <v>50</v>
      </c>
      <c r="C383" s="81"/>
      <c r="D383" s="82"/>
      <c r="E383" s="97">
        <v>5.6</v>
      </c>
      <c r="F383" s="97">
        <v>6.5</v>
      </c>
      <c r="G383" s="98">
        <v>2.5</v>
      </c>
      <c r="H383" s="4" t="s">
        <v>10</v>
      </c>
    </row>
    <row r="384" spans="1:10" ht="13.5" thickBot="1" x14ac:dyDescent="0.25">
      <c r="B384" s="101" t="s">
        <v>163</v>
      </c>
      <c r="C384" s="86"/>
      <c r="D384" s="87"/>
      <c r="E384" s="97" t="s">
        <v>337</v>
      </c>
      <c r="F384" s="97" t="s">
        <v>337</v>
      </c>
      <c r="G384" s="98" t="s">
        <v>337</v>
      </c>
      <c r="H384" s="4" t="s">
        <v>12</v>
      </c>
    </row>
    <row r="385" spans="1:9" ht="13.5" thickBot="1" x14ac:dyDescent="0.25">
      <c r="B385" s="157" t="s">
        <v>13</v>
      </c>
      <c r="C385" s="91"/>
      <c r="D385" s="46"/>
      <c r="E385" s="149">
        <f t="shared" ref="E385:G385" si="95">SUM(E379:E384)</f>
        <v>751.4</v>
      </c>
      <c r="F385" s="149">
        <f t="shared" si="95"/>
        <v>799.9</v>
      </c>
      <c r="G385" s="151">
        <f t="shared" si="95"/>
        <v>794.19999999999993</v>
      </c>
      <c r="H385" s="35" t="s">
        <v>14</v>
      </c>
    </row>
    <row r="386" spans="1:9" x14ac:dyDescent="0.2">
      <c r="A386" s="2" t="str">
        <f>A$376&amp;".r"</f>
        <v>NU.r</v>
      </c>
      <c r="B386" s="36" t="s">
        <v>15</v>
      </c>
      <c r="C386" s="36"/>
      <c r="D386" s="36"/>
      <c r="E386" s="159">
        <f t="shared" ref="E386:G386" si="96">SUMIF($C379:$C384,"r",E379:E384)/E385</f>
        <v>0.94889539526217725</v>
      </c>
      <c r="F386" s="159">
        <f t="shared" si="96"/>
        <v>0.99137392174021755</v>
      </c>
      <c r="G386" s="159">
        <f t="shared" si="96"/>
        <v>1.0089398136489549</v>
      </c>
      <c r="H386" s="39">
        <f>AVERAGE(E386:G386)</f>
        <v>0.98306971021711664</v>
      </c>
    </row>
    <row r="387" spans="1:9" x14ac:dyDescent="0.2">
      <c r="A387" s="28" t="str">
        <f>LEFT(A386,FIND(".",A386)-1)&amp;".e"</f>
        <v>NU.e</v>
      </c>
      <c r="B387" s="36" t="s">
        <v>17</v>
      </c>
      <c r="C387" s="36"/>
      <c r="D387" s="36"/>
      <c r="E387" s="71">
        <f t="shared" ref="E387:G387" si="97">SUMIF($D379:$D384,"e",E379:E384)/SUMIF($C379:$C384,"r",E379:E384)</f>
        <v>0.4520336605890603</v>
      </c>
      <c r="F387" s="71">
        <f t="shared" si="97"/>
        <v>0.47377049180327868</v>
      </c>
      <c r="G387" s="71">
        <f t="shared" si="97"/>
        <v>0.45987769873954826</v>
      </c>
      <c r="H387" s="39">
        <f>AVERAGE(E387:G387)</f>
        <v>0.4618939503772958</v>
      </c>
    </row>
    <row r="388" spans="1:9" x14ac:dyDescent="0.2">
      <c r="A388" s="28" t="str">
        <f>LEFT(A387,FIND(".",A387)-1)&amp;".g"</f>
        <v>NU.g</v>
      </c>
      <c r="B388" s="36" t="s">
        <v>19</v>
      </c>
      <c r="C388" s="36"/>
      <c r="D388" s="36"/>
      <c r="E388" s="71">
        <f t="shared" ref="E388:G388" si="98">SUMIF($D379:$D384,"g",E379:E384)/SUMIF($C379:$C384,"r",E379:E384)</f>
        <v>7.6718092566619919E-2</v>
      </c>
      <c r="F388" s="71">
        <f t="shared" si="98"/>
        <v>8.890290037831021E-2</v>
      </c>
      <c r="G388" s="71">
        <f t="shared" si="98"/>
        <v>8.6858854361662297E-2</v>
      </c>
      <c r="H388" s="39">
        <f>AVERAGE(E388:G388)</f>
        <v>8.4159949102197484E-2</v>
      </c>
    </row>
    <row r="389" spans="1:9" x14ac:dyDescent="0.2">
      <c r="A389" s="42"/>
      <c r="B389" s="42"/>
      <c r="C389" s="43"/>
      <c r="D389" s="43"/>
      <c r="E389" s="42"/>
      <c r="F389" s="42"/>
      <c r="G389" s="42"/>
    </row>
    <row r="390" spans="1:9" x14ac:dyDescent="0.2">
      <c r="A390" s="13" t="s">
        <v>164</v>
      </c>
    </row>
    <row r="391" spans="1:9" ht="13.5" thickBot="1" x14ac:dyDescent="0.25">
      <c r="A391" s="2" t="s">
        <v>165</v>
      </c>
    </row>
    <row r="392" spans="1:9" x14ac:dyDescent="0.2">
      <c r="B392" s="6"/>
      <c r="C392" s="44"/>
      <c r="D392" s="44"/>
      <c r="E392" s="315" t="s">
        <v>7</v>
      </c>
      <c r="F392" s="315"/>
      <c r="G392" s="316"/>
      <c r="I392" s="72"/>
    </row>
    <row r="393" spans="1:9" ht="13.5" thickBot="1" x14ac:dyDescent="0.25">
      <c r="B393" s="72"/>
      <c r="C393" s="46"/>
      <c r="D393" s="46"/>
      <c r="E393" s="181">
        <v>2009</v>
      </c>
      <c r="F393" s="181">
        <v>2010</v>
      </c>
      <c r="G393" s="182">
        <v>2011</v>
      </c>
      <c r="I393" s="72"/>
    </row>
    <row r="394" spans="1:9" x14ac:dyDescent="0.2">
      <c r="B394" s="96" t="s">
        <v>166</v>
      </c>
      <c r="C394" s="76" t="s">
        <v>9</v>
      </c>
      <c r="D394" s="77" t="s">
        <v>24</v>
      </c>
      <c r="E394" s="53">
        <v>396.36200000000002</v>
      </c>
      <c r="F394" s="53">
        <v>467.41199999999998</v>
      </c>
      <c r="G394" s="258">
        <v>443.79599999999999</v>
      </c>
      <c r="I394" s="72"/>
    </row>
    <row r="395" spans="1:9" x14ac:dyDescent="0.2">
      <c r="B395" s="99" t="s">
        <v>167</v>
      </c>
      <c r="C395" s="81" t="s">
        <v>9</v>
      </c>
      <c r="D395" s="82" t="s">
        <v>24</v>
      </c>
      <c r="E395" s="259" t="s">
        <v>18</v>
      </c>
      <c r="F395" s="259" t="s">
        <v>18</v>
      </c>
      <c r="G395" s="260" t="s">
        <v>18</v>
      </c>
      <c r="I395" s="72"/>
    </row>
    <row r="396" spans="1:9" x14ac:dyDescent="0.2">
      <c r="B396" s="99" t="s">
        <v>168</v>
      </c>
      <c r="C396" s="81" t="s">
        <v>9</v>
      </c>
      <c r="D396" s="82" t="s">
        <v>26</v>
      </c>
      <c r="E396" s="259" t="s">
        <v>18</v>
      </c>
      <c r="F396" s="259" t="s">
        <v>18</v>
      </c>
      <c r="G396" s="260" t="s">
        <v>18</v>
      </c>
      <c r="H396" s="4" t="s">
        <v>10</v>
      </c>
    </row>
    <row r="397" spans="1:9" x14ac:dyDescent="0.2">
      <c r="B397" s="261" t="s">
        <v>169</v>
      </c>
      <c r="C397" s="262" t="s">
        <v>9</v>
      </c>
      <c r="D397" s="263"/>
      <c r="E397" s="264">
        <v>73.084999999999994</v>
      </c>
      <c r="F397" s="264">
        <v>72.375</v>
      </c>
      <c r="G397" s="265">
        <v>59.886000000000003</v>
      </c>
    </row>
    <row r="398" spans="1:9" ht="13.5" thickBot="1" x14ac:dyDescent="0.25">
      <c r="B398" s="101" t="s">
        <v>170</v>
      </c>
      <c r="C398" s="86"/>
      <c r="D398" s="87"/>
      <c r="E398" s="266">
        <v>-2.9</v>
      </c>
      <c r="F398" s="266">
        <v>-4</v>
      </c>
      <c r="G398" s="267">
        <v>-4.5999999999999996</v>
      </c>
      <c r="H398" s="4" t="s">
        <v>12</v>
      </c>
    </row>
    <row r="399" spans="1:9" ht="13.5" thickBot="1" x14ac:dyDescent="0.25">
      <c r="B399" s="157" t="s">
        <v>13</v>
      </c>
      <c r="C399" s="91"/>
      <c r="D399" s="46"/>
      <c r="E399" s="149">
        <f t="shared" ref="E399:G399" si="99">SUM(E394:E398)</f>
        <v>466.54700000000003</v>
      </c>
      <c r="F399" s="149">
        <f t="shared" si="99"/>
        <v>535.78700000000003</v>
      </c>
      <c r="G399" s="150">
        <f t="shared" si="99"/>
        <v>499.08199999999999</v>
      </c>
      <c r="H399" s="35" t="s">
        <v>14</v>
      </c>
    </row>
    <row r="400" spans="1:9" x14ac:dyDescent="0.2">
      <c r="A400" s="2" t="str">
        <f>A$391&amp;".r"</f>
        <v>NVE.r</v>
      </c>
      <c r="B400" s="36" t="s">
        <v>15</v>
      </c>
      <c r="C400" s="36"/>
      <c r="D400" s="36"/>
      <c r="E400" s="159">
        <f t="shared" ref="E400:G400" si="100">SUMIF($C394:$C398,"r",E394:E398)/E399</f>
        <v>1.0062158796434229</v>
      </c>
      <c r="F400" s="159">
        <f t="shared" si="100"/>
        <v>1.0074656533286548</v>
      </c>
      <c r="G400" s="159">
        <f t="shared" si="100"/>
        <v>1.0092169222692864</v>
      </c>
      <c r="H400" s="39">
        <f>AVERAGE(E400:G400)</f>
        <v>1.0076328184137882</v>
      </c>
    </row>
    <row r="401" spans="1:9" x14ac:dyDescent="0.2">
      <c r="A401" s="28" t="s">
        <v>16</v>
      </c>
      <c r="B401" s="36" t="s">
        <v>17</v>
      </c>
      <c r="C401" s="36"/>
      <c r="D401" s="36"/>
      <c r="E401" s="40" t="s">
        <v>18</v>
      </c>
      <c r="F401" s="40" t="s">
        <v>18</v>
      </c>
      <c r="G401" s="40" t="s">
        <v>18</v>
      </c>
      <c r="H401" s="41" t="s">
        <v>18</v>
      </c>
    </row>
    <row r="402" spans="1:9" x14ac:dyDescent="0.2">
      <c r="A402" s="28" t="s">
        <v>16</v>
      </c>
      <c r="B402" s="36" t="s">
        <v>19</v>
      </c>
      <c r="C402" s="36"/>
      <c r="D402" s="36"/>
      <c r="E402" s="40" t="s">
        <v>18</v>
      </c>
      <c r="F402" s="40" t="s">
        <v>18</v>
      </c>
      <c r="G402" s="40" t="s">
        <v>18</v>
      </c>
      <c r="H402" s="41" t="s">
        <v>18</v>
      </c>
    </row>
    <row r="403" spans="1:9" x14ac:dyDescent="0.2">
      <c r="A403" s="42"/>
      <c r="B403" s="42"/>
      <c r="C403" s="43"/>
      <c r="D403" s="43"/>
      <c r="E403" s="42"/>
      <c r="F403" s="42"/>
      <c r="G403" s="42"/>
    </row>
    <row r="404" spans="1:9" x14ac:dyDescent="0.2">
      <c r="A404" s="1" t="s">
        <v>171</v>
      </c>
    </row>
    <row r="405" spans="1:9" ht="13.5" thickBot="1" x14ac:dyDescent="0.25">
      <c r="A405" s="2" t="s">
        <v>172</v>
      </c>
    </row>
    <row r="406" spans="1:9" x14ac:dyDescent="0.2">
      <c r="B406" s="6"/>
      <c r="C406" s="44"/>
      <c r="D406" s="44"/>
      <c r="E406" s="315" t="s">
        <v>7</v>
      </c>
      <c r="F406" s="315"/>
      <c r="G406" s="316"/>
      <c r="I406" s="72"/>
    </row>
    <row r="407" spans="1:9" ht="13.5" thickBot="1" x14ac:dyDescent="0.25">
      <c r="B407" s="72"/>
      <c r="C407" s="46"/>
      <c r="D407" s="46"/>
      <c r="E407" s="181">
        <v>2009</v>
      </c>
      <c r="F407" s="181">
        <v>2010</v>
      </c>
      <c r="G407" s="182">
        <v>2011</v>
      </c>
      <c r="I407" s="72"/>
    </row>
    <row r="408" spans="1:9" x14ac:dyDescent="0.2">
      <c r="B408" s="96" t="s">
        <v>83</v>
      </c>
      <c r="C408" s="76" t="s">
        <v>9</v>
      </c>
      <c r="D408" s="77" t="s">
        <v>24</v>
      </c>
      <c r="E408" s="194">
        <v>354.1</v>
      </c>
      <c r="F408" s="194">
        <v>413.7</v>
      </c>
      <c r="G408" s="241">
        <v>472.3</v>
      </c>
      <c r="I408" s="72"/>
    </row>
    <row r="409" spans="1:9" x14ac:dyDescent="0.2">
      <c r="B409" s="99" t="s">
        <v>173</v>
      </c>
      <c r="C409" s="81" t="s">
        <v>9</v>
      </c>
      <c r="D409" s="82"/>
      <c r="E409" s="197">
        <v>85.7</v>
      </c>
      <c r="F409" s="197">
        <v>72.599999999999994</v>
      </c>
      <c r="G409" s="186">
        <v>74.400000000000006</v>
      </c>
      <c r="I409" s="72"/>
    </row>
    <row r="410" spans="1:9" x14ac:dyDescent="0.2">
      <c r="B410" s="99" t="s">
        <v>174</v>
      </c>
      <c r="C410" s="81"/>
      <c r="D410" s="82"/>
      <c r="E410" s="197">
        <v>60.2</v>
      </c>
      <c r="F410" s="197">
        <v>123.9</v>
      </c>
      <c r="G410" s="186">
        <v>118.7</v>
      </c>
      <c r="I410" s="72"/>
    </row>
    <row r="411" spans="1:9" x14ac:dyDescent="0.2">
      <c r="B411" s="99" t="s">
        <v>175</v>
      </c>
      <c r="C411" s="81"/>
      <c r="D411" s="82"/>
      <c r="E411" s="197">
        <v>-7.5</v>
      </c>
      <c r="F411" s="197">
        <v>-15</v>
      </c>
      <c r="G411" s="186">
        <v>-18.100000000000001</v>
      </c>
      <c r="I411" s="72"/>
    </row>
    <row r="412" spans="1:9" x14ac:dyDescent="0.2">
      <c r="B412" s="99" t="s">
        <v>50</v>
      </c>
      <c r="C412" s="81"/>
      <c r="D412" s="82"/>
      <c r="E412" s="197">
        <v>-0.3</v>
      </c>
      <c r="F412" s="197" t="s">
        <v>337</v>
      </c>
      <c r="G412" s="186">
        <v>-0.4</v>
      </c>
      <c r="H412" s="4" t="s">
        <v>10</v>
      </c>
    </row>
    <row r="413" spans="1:9" ht="13.5" thickBot="1" x14ac:dyDescent="0.25">
      <c r="B413" s="101" t="s">
        <v>27</v>
      </c>
      <c r="C413" s="86"/>
      <c r="D413" s="87"/>
      <c r="E413" s="200">
        <v>-0.3</v>
      </c>
      <c r="F413" s="200">
        <v>-1.3</v>
      </c>
      <c r="G413" s="268">
        <v>-0.2</v>
      </c>
      <c r="H413" s="4" t="s">
        <v>12</v>
      </c>
    </row>
    <row r="414" spans="1:9" ht="13.5" thickBot="1" x14ac:dyDescent="0.25">
      <c r="B414" s="157" t="s">
        <v>13</v>
      </c>
      <c r="C414" s="91"/>
      <c r="D414" s="46"/>
      <c r="E414" s="149">
        <f t="shared" ref="E414:G414" si="101">SUM(E408:E413)</f>
        <v>491.9</v>
      </c>
      <c r="F414" s="149">
        <f t="shared" si="101"/>
        <v>593.9</v>
      </c>
      <c r="G414" s="150">
        <f t="shared" si="101"/>
        <v>646.70000000000005</v>
      </c>
      <c r="H414" s="35" t="s">
        <v>14</v>
      </c>
    </row>
    <row r="415" spans="1:9" x14ac:dyDescent="0.2">
      <c r="A415" s="2" t="str">
        <f>A$405&amp;".r"</f>
        <v>OGE.r</v>
      </c>
      <c r="B415" s="36" t="s">
        <v>15</v>
      </c>
      <c r="C415" s="36"/>
      <c r="D415" s="36"/>
      <c r="E415" s="159">
        <f t="shared" ref="E415:G415" si="102">SUMIF($C408:$C413,"r",E408:E413)/E414</f>
        <v>0.89408416344785535</v>
      </c>
      <c r="F415" s="159">
        <f t="shared" si="102"/>
        <v>0.81882471796598755</v>
      </c>
      <c r="G415" s="159">
        <f t="shared" si="102"/>
        <v>0.84536879542291632</v>
      </c>
      <c r="H415" s="39">
        <f>AVERAGE(E415:G415)</f>
        <v>0.85275922561225315</v>
      </c>
    </row>
    <row r="416" spans="1:9" x14ac:dyDescent="0.2">
      <c r="A416" s="28" t="str">
        <f>LEFT(A415,FIND(".",A415)-1)&amp;".e"</f>
        <v>OGE.e</v>
      </c>
      <c r="B416" s="36" t="s">
        <v>17</v>
      </c>
      <c r="C416" s="36"/>
      <c r="D416" s="36"/>
      <c r="E416" s="71">
        <f t="shared" ref="E416:G416" si="103">SUMIF($D408:$D413,"e",E408:E413)/SUMIF($C408:$C413,"r",E408:E413)</f>
        <v>0.80513869940882221</v>
      </c>
      <c r="F416" s="71">
        <f t="shared" si="103"/>
        <v>0.85070943861813697</v>
      </c>
      <c r="G416" s="71">
        <f t="shared" si="103"/>
        <v>0.86391073715017375</v>
      </c>
      <c r="H416" s="39">
        <f>AVERAGE(E416:G416)</f>
        <v>0.83991962505904427</v>
      </c>
    </row>
    <row r="417" spans="1:10" x14ac:dyDescent="0.2">
      <c r="A417" s="28" t="str">
        <f>LEFT(A416,FIND(".",A416)-1)&amp;".g"</f>
        <v>OGE.g</v>
      </c>
      <c r="B417" s="36" t="s">
        <v>19</v>
      </c>
      <c r="C417" s="36"/>
      <c r="D417" s="36"/>
      <c r="E417" s="71">
        <f t="shared" ref="E417:G417" si="104">SUMIF($D408:$D413,"g",E408:E413)/SUMIF($C408:$C413,"r",E408:E413)</f>
        <v>0</v>
      </c>
      <c r="F417" s="71">
        <f t="shared" si="104"/>
        <v>0</v>
      </c>
      <c r="G417" s="71">
        <f t="shared" si="104"/>
        <v>0</v>
      </c>
      <c r="H417" s="39">
        <f>AVERAGE(E417:G417)</f>
        <v>0</v>
      </c>
    </row>
    <row r="418" spans="1:10" x14ac:dyDescent="0.2">
      <c r="A418" s="42"/>
      <c r="B418" s="42"/>
      <c r="C418" s="43"/>
      <c r="D418" s="43"/>
      <c r="E418" s="42"/>
      <c r="F418" s="42"/>
      <c r="G418" s="42"/>
    </row>
    <row r="419" spans="1:10" x14ac:dyDescent="0.2">
      <c r="A419" s="1" t="s">
        <v>176</v>
      </c>
      <c r="J419" s="72"/>
    </row>
    <row r="420" spans="1:10" ht="13.5" thickBot="1" x14ac:dyDescent="0.25">
      <c r="A420" s="2" t="s">
        <v>177</v>
      </c>
      <c r="J420" s="72"/>
    </row>
    <row r="421" spans="1:10" x14ac:dyDescent="0.2">
      <c r="B421" s="6"/>
      <c r="C421" s="44"/>
      <c r="D421" s="44"/>
      <c r="E421" s="315" t="s">
        <v>7</v>
      </c>
      <c r="F421" s="315"/>
      <c r="G421" s="316"/>
      <c r="J421" s="72"/>
    </row>
    <row r="422" spans="1:10" ht="13.5" thickBot="1" x14ac:dyDescent="0.25">
      <c r="B422" s="72"/>
      <c r="C422" s="46"/>
      <c r="D422" s="46"/>
      <c r="E422" s="181">
        <v>2009</v>
      </c>
      <c r="F422" s="181">
        <v>2010</v>
      </c>
      <c r="G422" s="182">
        <v>2011</v>
      </c>
      <c r="J422" s="72"/>
    </row>
    <row r="423" spans="1:10" x14ac:dyDescent="0.2">
      <c r="B423" s="96" t="s">
        <v>23</v>
      </c>
      <c r="C423" s="76" t="s">
        <v>9</v>
      </c>
      <c r="D423" s="77" t="s">
        <v>24</v>
      </c>
      <c r="E423" s="97">
        <v>50.081000000000003</v>
      </c>
      <c r="F423" s="97">
        <v>64.709999999999994</v>
      </c>
      <c r="G423" s="98">
        <v>63.453000000000003</v>
      </c>
      <c r="J423" s="72"/>
    </row>
    <row r="424" spans="1:10" x14ac:dyDescent="0.2">
      <c r="B424" s="99" t="s">
        <v>178</v>
      </c>
      <c r="C424" s="81"/>
      <c r="D424" s="82"/>
      <c r="E424" s="97">
        <v>8.3699999999999992</v>
      </c>
      <c r="F424" s="97">
        <v>-16</v>
      </c>
      <c r="G424" s="98">
        <v>-19.8</v>
      </c>
      <c r="J424" s="72"/>
    </row>
    <row r="425" spans="1:10" x14ac:dyDescent="0.2">
      <c r="B425" s="99" t="s">
        <v>179</v>
      </c>
      <c r="C425" s="81"/>
      <c r="D425" s="82"/>
      <c r="E425" s="97">
        <v>-4.4000000000000004</v>
      </c>
      <c r="F425" s="97">
        <v>-13.3</v>
      </c>
      <c r="G425" s="98">
        <v>15.987</v>
      </c>
      <c r="J425" s="72"/>
    </row>
    <row r="426" spans="1:10" x14ac:dyDescent="0.2">
      <c r="B426" s="99" t="s">
        <v>180</v>
      </c>
      <c r="C426" s="81"/>
      <c r="D426" s="82"/>
      <c r="E426" s="97">
        <v>2.081</v>
      </c>
      <c r="F426" s="97">
        <v>-0.5</v>
      </c>
      <c r="G426" s="98">
        <v>-2.9</v>
      </c>
      <c r="J426" s="72"/>
    </row>
    <row r="427" spans="1:10" x14ac:dyDescent="0.2">
      <c r="B427" s="99" t="s">
        <v>181</v>
      </c>
      <c r="C427" s="81"/>
      <c r="D427" s="82"/>
      <c r="E427" s="97">
        <v>0.627</v>
      </c>
      <c r="F427" s="97">
        <v>5.4749999999999996</v>
      </c>
      <c r="G427" s="98">
        <v>10.951000000000001</v>
      </c>
    </row>
    <row r="428" spans="1:10" x14ac:dyDescent="0.2">
      <c r="B428" s="99" t="s">
        <v>50</v>
      </c>
      <c r="C428" s="81"/>
      <c r="D428" s="82"/>
      <c r="E428" s="269" t="s">
        <v>18</v>
      </c>
      <c r="F428" s="269" t="s">
        <v>18</v>
      </c>
      <c r="G428" s="269" t="s">
        <v>18</v>
      </c>
    </row>
    <row r="429" spans="1:10" x14ac:dyDescent="0.2">
      <c r="B429" s="99" t="s">
        <v>182</v>
      </c>
      <c r="C429" s="81"/>
      <c r="D429" s="82"/>
      <c r="E429" s="97" t="s">
        <v>337</v>
      </c>
      <c r="F429" s="97" t="s">
        <v>337</v>
      </c>
      <c r="G429" s="98" t="s">
        <v>337</v>
      </c>
      <c r="H429" s="4" t="s">
        <v>10</v>
      </c>
    </row>
    <row r="430" spans="1:10" ht="13.5" thickBot="1" x14ac:dyDescent="0.25">
      <c r="B430" s="261" t="s">
        <v>183</v>
      </c>
      <c r="C430" s="86"/>
      <c r="D430" s="87"/>
      <c r="E430" s="97" t="s">
        <v>337</v>
      </c>
      <c r="F430" s="97" t="s">
        <v>337</v>
      </c>
      <c r="G430" s="98" t="s">
        <v>337</v>
      </c>
      <c r="H430" s="4" t="s">
        <v>12</v>
      </c>
    </row>
    <row r="431" spans="1:10" ht="13.5" thickBot="1" x14ac:dyDescent="0.25">
      <c r="B431" s="157" t="s">
        <v>13</v>
      </c>
      <c r="C431" s="91"/>
      <c r="D431" s="46"/>
      <c r="E431" s="149">
        <f t="shared" ref="E431:G431" si="105">SUM(E423:E430)</f>
        <v>56.759000000000007</v>
      </c>
      <c r="F431" s="149">
        <f t="shared" si="105"/>
        <v>40.384999999999998</v>
      </c>
      <c r="G431" s="151">
        <f t="shared" si="105"/>
        <v>67.691000000000003</v>
      </c>
      <c r="H431" s="35" t="s">
        <v>14</v>
      </c>
    </row>
    <row r="432" spans="1:10" x14ac:dyDescent="0.2">
      <c r="A432" s="2" t="str">
        <f>A$420&amp;".r"</f>
        <v>OTTR.r</v>
      </c>
      <c r="B432" s="36" t="s">
        <v>15</v>
      </c>
      <c r="C432" s="36"/>
      <c r="D432" s="36"/>
      <c r="E432" s="159">
        <f t="shared" ref="E432:G432" si="106">SUMIF($C423:$C430,"r",E423:E430)/E431</f>
        <v>0.88234465018763542</v>
      </c>
      <c r="F432" s="159">
        <f t="shared" si="106"/>
        <v>1.6023275968800297</v>
      </c>
      <c r="G432" s="159">
        <f t="shared" si="106"/>
        <v>0.93739197234492033</v>
      </c>
      <c r="H432" s="39">
        <f>AVERAGE(E432:G432)</f>
        <v>1.1406880731375286</v>
      </c>
    </row>
    <row r="433" spans="1:9" x14ac:dyDescent="0.2">
      <c r="A433" s="28" t="str">
        <f>LEFT(A432,FIND(".",A432)-1)&amp;".e"</f>
        <v>OTTR.e</v>
      </c>
      <c r="B433" s="36" t="s">
        <v>17</v>
      </c>
      <c r="C433" s="36"/>
      <c r="D433" s="36"/>
      <c r="E433" s="71">
        <f t="shared" ref="E433:G433" si="107">SUMIF($D423:$D430,"e",E423:E430)/SUMIF($C423:$C430,"r",E423:E430)</f>
        <v>1</v>
      </c>
      <c r="F433" s="71">
        <f t="shared" si="107"/>
        <v>1</v>
      </c>
      <c r="G433" s="71">
        <f t="shared" si="107"/>
        <v>1</v>
      </c>
      <c r="H433" s="39">
        <f>AVERAGE(E433:G433)</f>
        <v>1</v>
      </c>
    </row>
    <row r="434" spans="1:9" x14ac:dyDescent="0.2">
      <c r="A434" s="28" t="str">
        <f>LEFT(A433,FIND(".",A433)-1)&amp;".g"</f>
        <v>OTTR.g</v>
      </c>
      <c r="B434" s="36" t="s">
        <v>19</v>
      </c>
      <c r="C434" s="36"/>
      <c r="D434" s="36"/>
      <c r="E434" s="71">
        <f t="shared" ref="E434:G434" si="108">SUMIF($D423:$D430,"g",E423:E430)/SUMIF($C423:$C430,"r",E423:E430)</f>
        <v>0</v>
      </c>
      <c r="F434" s="71">
        <f t="shared" si="108"/>
        <v>0</v>
      </c>
      <c r="G434" s="71">
        <f t="shared" si="108"/>
        <v>0</v>
      </c>
      <c r="H434" s="39">
        <f>AVERAGE(E434:G434)</f>
        <v>0</v>
      </c>
    </row>
    <row r="435" spans="1:9" x14ac:dyDescent="0.2">
      <c r="A435" s="42"/>
      <c r="B435" s="42"/>
      <c r="C435" s="43"/>
      <c r="D435" s="43"/>
      <c r="E435" s="42"/>
      <c r="F435" s="42"/>
      <c r="G435" s="42"/>
    </row>
    <row r="436" spans="1:9" x14ac:dyDescent="0.2">
      <c r="A436" s="13" t="s">
        <v>184</v>
      </c>
      <c r="I436" s="72"/>
    </row>
    <row r="437" spans="1:9" ht="13.5" thickBot="1" x14ac:dyDescent="0.25">
      <c r="A437" s="2" t="s">
        <v>185</v>
      </c>
      <c r="I437" s="72"/>
    </row>
    <row r="438" spans="1:9" x14ac:dyDescent="0.2">
      <c r="B438" s="6"/>
      <c r="C438" s="44"/>
      <c r="D438" s="44"/>
      <c r="E438" s="315" t="s">
        <v>7</v>
      </c>
      <c r="F438" s="315"/>
      <c r="G438" s="316"/>
      <c r="I438" s="72"/>
    </row>
    <row r="439" spans="1:9" ht="13.5" thickBot="1" x14ac:dyDescent="0.25">
      <c r="B439" s="72"/>
      <c r="C439" s="46"/>
      <c r="D439" s="46"/>
      <c r="E439" s="181">
        <v>2009</v>
      </c>
      <c r="F439" s="181">
        <v>2010</v>
      </c>
      <c r="G439" s="182">
        <v>2011</v>
      </c>
      <c r="I439" s="72"/>
    </row>
    <row r="440" spans="1:9" x14ac:dyDescent="0.2">
      <c r="B440" s="96" t="s">
        <v>186</v>
      </c>
      <c r="C440" s="76" t="s">
        <v>9</v>
      </c>
      <c r="D440" s="77"/>
      <c r="E440" s="53">
        <v>505</v>
      </c>
      <c r="F440" s="53">
        <v>503</v>
      </c>
      <c r="G440" s="258">
        <v>500</v>
      </c>
    </row>
    <row r="441" spans="1:9" x14ac:dyDescent="0.2">
      <c r="B441" s="99" t="s">
        <v>187</v>
      </c>
      <c r="C441" s="81"/>
      <c r="D441" s="82"/>
      <c r="E441" s="97">
        <v>89</v>
      </c>
      <c r="F441" s="97">
        <v>71</v>
      </c>
      <c r="G441" s="98">
        <v>32</v>
      </c>
    </row>
    <row r="442" spans="1:9" x14ac:dyDescent="0.2">
      <c r="B442" s="99" t="s">
        <v>188</v>
      </c>
      <c r="C442" s="81"/>
      <c r="D442" s="82"/>
      <c r="E442" s="97">
        <v>47</v>
      </c>
      <c r="F442" s="97">
        <v>48</v>
      </c>
      <c r="G442" s="98">
        <v>78</v>
      </c>
      <c r="H442" s="4" t="s">
        <v>10</v>
      </c>
    </row>
    <row r="443" spans="1:9" ht="13.5" thickBot="1" x14ac:dyDescent="0.25">
      <c r="B443" s="101" t="s">
        <v>189</v>
      </c>
      <c r="C443" s="86"/>
      <c r="D443" s="87"/>
      <c r="E443" s="266">
        <v>7</v>
      </c>
      <c r="F443" s="266">
        <v>2</v>
      </c>
      <c r="G443" s="267">
        <v>27</v>
      </c>
      <c r="H443" s="4" t="s">
        <v>12</v>
      </c>
    </row>
    <row r="444" spans="1:9" ht="13.5" thickBot="1" x14ac:dyDescent="0.25">
      <c r="B444" s="157" t="s">
        <v>13</v>
      </c>
      <c r="C444" s="91"/>
      <c r="D444" s="46"/>
      <c r="E444" s="149">
        <f t="shared" ref="E444:G444" si="109">SUM(E440:E443)</f>
        <v>648</v>
      </c>
      <c r="F444" s="149">
        <f t="shared" si="109"/>
        <v>624</v>
      </c>
      <c r="G444" s="151">
        <f t="shared" si="109"/>
        <v>637</v>
      </c>
      <c r="H444" s="35" t="s">
        <v>14</v>
      </c>
    </row>
    <row r="445" spans="1:9" x14ac:dyDescent="0.2">
      <c r="A445" s="2" t="str">
        <f>A$437&amp;".r"</f>
        <v>POM.r</v>
      </c>
      <c r="B445" s="36" t="s">
        <v>15</v>
      </c>
      <c r="C445" s="36"/>
      <c r="D445" s="36"/>
      <c r="E445" s="159">
        <f t="shared" ref="E445:G445" si="110">SUMIF($C440:$C443,"r",E440:E443)/E444</f>
        <v>0.77932098765432101</v>
      </c>
      <c r="F445" s="159">
        <f t="shared" si="110"/>
        <v>0.80608974358974361</v>
      </c>
      <c r="G445" s="159">
        <f t="shared" si="110"/>
        <v>0.78492935635792782</v>
      </c>
      <c r="H445" s="39">
        <f>AVERAGE(E445:G445)</f>
        <v>0.79011336253399744</v>
      </c>
    </row>
    <row r="446" spans="1:9" x14ac:dyDescent="0.2">
      <c r="A446" s="28" t="s">
        <v>16</v>
      </c>
      <c r="B446" s="36" t="s">
        <v>17</v>
      </c>
      <c r="C446" s="36"/>
      <c r="D446" s="36"/>
      <c r="E446" s="40" t="s">
        <v>18</v>
      </c>
      <c r="F446" s="40" t="s">
        <v>18</v>
      </c>
      <c r="G446" s="40" t="s">
        <v>18</v>
      </c>
      <c r="H446" s="41" t="s">
        <v>18</v>
      </c>
    </row>
    <row r="447" spans="1:9" x14ac:dyDescent="0.2">
      <c r="A447" s="28" t="s">
        <v>16</v>
      </c>
      <c r="B447" s="36" t="s">
        <v>19</v>
      </c>
      <c r="C447" s="36"/>
      <c r="D447" s="36"/>
      <c r="E447" s="40" t="s">
        <v>18</v>
      </c>
      <c r="F447" s="40" t="s">
        <v>18</v>
      </c>
      <c r="G447" s="40" t="s">
        <v>18</v>
      </c>
      <c r="H447" s="41" t="s">
        <v>18</v>
      </c>
    </row>
    <row r="448" spans="1:9" x14ac:dyDescent="0.2">
      <c r="A448" s="42"/>
      <c r="B448" s="42"/>
      <c r="C448" s="43"/>
      <c r="D448" s="43"/>
      <c r="E448" s="42"/>
      <c r="F448" s="42"/>
      <c r="G448" s="42"/>
    </row>
    <row r="449" spans="1:11" x14ac:dyDescent="0.2">
      <c r="A449" s="13" t="s">
        <v>190</v>
      </c>
      <c r="J449" s="72"/>
    </row>
    <row r="450" spans="1:11" ht="13.5" thickBot="1" x14ac:dyDescent="0.25">
      <c r="A450" s="2" t="s">
        <v>191</v>
      </c>
      <c r="J450" s="72"/>
    </row>
    <row r="451" spans="1:11" x14ac:dyDescent="0.2">
      <c r="B451" s="6"/>
      <c r="C451" s="44"/>
      <c r="D451" s="44"/>
      <c r="E451" s="315" t="s">
        <v>7</v>
      </c>
      <c r="F451" s="315"/>
      <c r="G451" s="316"/>
    </row>
    <row r="452" spans="1:11" ht="13.5" thickBot="1" x14ac:dyDescent="0.25">
      <c r="B452" s="270"/>
      <c r="C452" s="46"/>
      <c r="D452" s="46"/>
      <c r="E452" s="181">
        <v>2009</v>
      </c>
      <c r="F452" s="181">
        <v>2010</v>
      </c>
      <c r="G452" s="182">
        <v>2011</v>
      </c>
      <c r="H452" s="4" t="s">
        <v>10</v>
      </c>
    </row>
    <row r="453" spans="1:11" ht="13.5" thickBot="1" x14ac:dyDescent="0.25">
      <c r="B453" s="119" t="s">
        <v>192</v>
      </c>
      <c r="C453" s="86" t="s">
        <v>9</v>
      </c>
      <c r="D453" s="87"/>
      <c r="E453" s="83">
        <v>2299</v>
      </c>
      <c r="F453" s="83">
        <v>2308</v>
      </c>
      <c r="G453" s="154">
        <v>1942</v>
      </c>
      <c r="H453" s="4" t="s">
        <v>12</v>
      </c>
    </row>
    <row r="454" spans="1:11" ht="13.5" thickBot="1" x14ac:dyDescent="0.25">
      <c r="B454" s="119" t="s">
        <v>13</v>
      </c>
      <c r="C454" s="91"/>
      <c r="D454" s="46"/>
      <c r="E454" s="149">
        <f t="shared" ref="E454:G454" si="111">SUM(E453)</f>
        <v>2299</v>
      </c>
      <c r="F454" s="149">
        <f t="shared" si="111"/>
        <v>2308</v>
      </c>
      <c r="G454" s="151">
        <f t="shared" si="111"/>
        <v>1942</v>
      </c>
      <c r="H454" s="35" t="s">
        <v>14</v>
      </c>
    </row>
    <row r="455" spans="1:11" x14ac:dyDescent="0.2">
      <c r="A455" s="2" t="str">
        <f>A$450&amp;".r"</f>
        <v>PCG.r</v>
      </c>
      <c r="B455" s="36" t="s">
        <v>15</v>
      </c>
      <c r="C455" s="36"/>
      <c r="D455" s="36"/>
      <c r="E455" s="159">
        <f t="shared" ref="E455:G455" si="112">SUMIF($C453,"r",E453)/E454</f>
        <v>1</v>
      </c>
      <c r="F455" s="159">
        <f t="shared" si="112"/>
        <v>1</v>
      </c>
      <c r="G455" s="159">
        <f t="shared" si="112"/>
        <v>1</v>
      </c>
      <c r="H455" s="39">
        <f>AVERAGE(E455:G455)</f>
        <v>1</v>
      </c>
    </row>
    <row r="456" spans="1:11" x14ac:dyDescent="0.2">
      <c r="A456" s="28" t="s">
        <v>16</v>
      </c>
      <c r="B456" s="36" t="s">
        <v>17</v>
      </c>
      <c r="C456" s="36"/>
      <c r="D456" s="36"/>
      <c r="E456" s="40" t="s">
        <v>18</v>
      </c>
      <c r="F456" s="40" t="s">
        <v>18</v>
      </c>
      <c r="G456" s="40" t="s">
        <v>18</v>
      </c>
      <c r="H456" s="41" t="s">
        <v>18</v>
      </c>
    </row>
    <row r="457" spans="1:11" x14ac:dyDescent="0.2">
      <c r="A457" s="28" t="s">
        <v>16</v>
      </c>
      <c r="B457" s="36" t="s">
        <v>19</v>
      </c>
      <c r="C457" s="36"/>
      <c r="D457" s="36"/>
      <c r="E457" s="40" t="s">
        <v>18</v>
      </c>
      <c r="F457" s="40" t="s">
        <v>18</v>
      </c>
      <c r="G457" s="40" t="s">
        <v>18</v>
      </c>
      <c r="H457" s="41" t="s">
        <v>18</v>
      </c>
    </row>
    <row r="458" spans="1:11" x14ac:dyDescent="0.2">
      <c r="A458" s="42"/>
      <c r="B458" s="42"/>
      <c r="C458" s="43"/>
      <c r="D458" s="43"/>
      <c r="E458" s="42"/>
      <c r="F458" s="42"/>
      <c r="G458" s="42"/>
    </row>
    <row r="459" spans="1:11" x14ac:dyDescent="0.2">
      <c r="A459" s="1" t="s">
        <v>193</v>
      </c>
    </row>
    <row r="460" spans="1:11" ht="13.5" thickBot="1" x14ac:dyDescent="0.25">
      <c r="A460" s="2" t="s">
        <v>194</v>
      </c>
      <c r="J460" s="72"/>
    </row>
    <row r="461" spans="1:11" x14ac:dyDescent="0.2">
      <c r="B461" s="6"/>
      <c r="C461" s="44"/>
      <c r="D461" s="44"/>
      <c r="E461" s="315" t="s">
        <v>7</v>
      </c>
      <c r="F461" s="315"/>
      <c r="G461" s="316"/>
      <c r="J461" s="72"/>
    </row>
    <row r="462" spans="1:11" ht="13.5" thickBot="1" x14ac:dyDescent="0.25">
      <c r="B462" s="6"/>
      <c r="C462" s="46"/>
      <c r="D462" s="46"/>
      <c r="E462" s="181">
        <v>2009</v>
      </c>
      <c r="F462" s="181">
        <v>2010</v>
      </c>
      <c r="G462" s="182">
        <v>2011</v>
      </c>
      <c r="J462" s="72"/>
    </row>
    <row r="463" spans="1:11" ht="13.5" thickBot="1" x14ac:dyDescent="0.25">
      <c r="B463" s="96" t="s">
        <v>195</v>
      </c>
      <c r="C463" s="76" t="s">
        <v>9</v>
      </c>
      <c r="D463" s="77" t="s">
        <v>24</v>
      </c>
      <c r="E463" s="271">
        <v>1022</v>
      </c>
      <c r="F463" s="271">
        <v>1125</v>
      </c>
      <c r="G463" s="272">
        <v>1173</v>
      </c>
      <c r="H463" s="4" t="s">
        <v>10</v>
      </c>
      <c r="J463" s="72"/>
    </row>
    <row r="464" spans="1:11" ht="13.5" thickBot="1" x14ac:dyDescent="0.25">
      <c r="B464" s="101" t="s">
        <v>27</v>
      </c>
      <c r="C464" s="86"/>
      <c r="D464" s="87"/>
      <c r="E464" s="69">
        <v>1</v>
      </c>
      <c r="F464" s="69">
        <v>4</v>
      </c>
      <c r="G464" s="206">
        <v>1</v>
      </c>
      <c r="H464" s="4" t="s">
        <v>12</v>
      </c>
      <c r="K464" s="72"/>
    </row>
    <row r="465" spans="1:20" ht="13.5" thickBot="1" x14ac:dyDescent="0.25">
      <c r="B465" s="119" t="s">
        <v>13</v>
      </c>
      <c r="C465" s="91"/>
      <c r="D465" s="46"/>
      <c r="E465" s="149">
        <f t="shared" ref="E465:G465" si="113">SUM(E463:E464)</f>
        <v>1023</v>
      </c>
      <c r="F465" s="149">
        <f t="shared" si="113"/>
        <v>1129</v>
      </c>
      <c r="G465" s="151">
        <f t="shared" si="113"/>
        <v>1174</v>
      </c>
      <c r="H465" s="35" t="s">
        <v>14</v>
      </c>
      <c r="K465" s="72"/>
    </row>
    <row r="466" spans="1:20" x14ac:dyDescent="0.2">
      <c r="A466" s="2" t="str">
        <f>A$460&amp;".r"</f>
        <v>PNW.r</v>
      </c>
      <c r="B466" s="36" t="s">
        <v>15</v>
      </c>
      <c r="C466" s="36"/>
      <c r="D466" s="36"/>
      <c r="E466" s="159">
        <f t="shared" ref="E466:G466" si="114">SUMIF($C463:$C464,"r",E463:E464)/E465</f>
        <v>0.99902248289345064</v>
      </c>
      <c r="F466" s="159">
        <f t="shared" si="114"/>
        <v>0.9964570416297609</v>
      </c>
      <c r="G466" s="159">
        <f t="shared" si="114"/>
        <v>0.99914821124361164</v>
      </c>
      <c r="H466" s="39">
        <f>AVERAGE(E466:G466)</f>
        <v>0.99820924525560761</v>
      </c>
    </row>
    <row r="467" spans="1:20" x14ac:dyDescent="0.2">
      <c r="A467" s="28" t="str">
        <f>LEFT(A466,FIND(".",A466)-1)&amp;".e"</f>
        <v>PNW.e</v>
      </c>
      <c r="B467" s="36" t="s">
        <v>17</v>
      </c>
      <c r="C467" s="36"/>
      <c r="D467" s="36"/>
      <c r="E467" s="71">
        <f t="shared" ref="E467:G467" si="115">SUMIF($D463:$D464,"e",E463:E464)/SUMIF($C463:$C464,"r",E463:E464)</f>
        <v>1</v>
      </c>
      <c r="F467" s="71">
        <f t="shared" si="115"/>
        <v>1</v>
      </c>
      <c r="G467" s="71">
        <f t="shared" si="115"/>
        <v>1</v>
      </c>
      <c r="H467" s="39">
        <f>AVERAGE(E467:G467)</f>
        <v>1</v>
      </c>
    </row>
    <row r="468" spans="1:20" x14ac:dyDescent="0.2">
      <c r="A468" s="28" t="str">
        <f>LEFT(A467,FIND(".",A467)-1)&amp;".g"</f>
        <v>PNW.g</v>
      </c>
      <c r="B468" s="36" t="s">
        <v>19</v>
      </c>
      <c r="C468" s="36"/>
      <c r="D468" s="36"/>
      <c r="E468" s="71">
        <f t="shared" ref="E468:G468" si="116">SUMIF($D463:$D464,"g",E463:E464)/SUMIF($C463:$C464,"r",E463:E464)</f>
        <v>0</v>
      </c>
      <c r="F468" s="71">
        <f t="shared" si="116"/>
        <v>0</v>
      </c>
      <c r="G468" s="71">
        <f t="shared" si="116"/>
        <v>0</v>
      </c>
      <c r="H468" s="39">
        <f>AVERAGE(E468:G468)</f>
        <v>0</v>
      </c>
    </row>
    <row r="469" spans="1:20" x14ac:dyDescent="0.2">
      <c r="A469" s="42"/>
      <c r="B469" s="42"/>
      <c r="C469" s="43"/>
      <c r="D469" s="43"/>
      <c r="E469" s="42"/>
      <c r="F469" s="42"/>
      <c r="G469" s="42"/>
    </row>
    <row r="470" spans="1:20" x14ac:dyDescent="0.2">
      <c r="A470" s="1" t="s">
        <v>196</v>
      </c>
    </row>
    <row r="471" spans="1:20" ht="13.5" thickBot="1" x14ac:dyDescent="0.25">
      <c r="A471" s="2" t="s">
        <v>197</v>
      </c>
    </row>
    <row r="472" spans="1:20" x14ac:dyDescent="0.2">
      <c r="B472" s="6"/>
      <c r="C472" s="44"/>
      <c r="D472" s="44"/>
      <c r="E472" s="315" t="s">
        <v>7</v>
      </c>
      <c r="F472" s="315"/>
      <c r="G472" s="316"/>
    </row>
    <row r="473" spans="1:20" ht="13.5" thickBot="1" x14ac:dyDescent="0.25">
      <c r="B473" s="72"/>
      <c r="C473" s="46"/>
      <c r="D473" s="46"/>
      <c r="E473" s="181">
        <v>2009</v>
      </c>
      <c r="F473" s="181">
        <v>2010</v>
      </c>
      <c r="G473" s="182">
        <v>2011</v>
      </c>
    </row>
    <row r="474" spans="1:20" x14ac:dyDescent="0.2">
      <c r="B474" s="96" t="s">
        <v>198</v>
      </c>
      <c r="C474" s="76" t="s">
        <v>9</v>
      </c>
      <c r="D474" s="77" t="s">
        <v>24</v>
      </c>
      <c r="E474" s="53">
        <v>77.251000000000005</v>
      </c>
      <c r="F474" s="53">
        <v>148.12200000000001</v>
      </c>
      <c r="G474" s="258">
        <v>161.44300000000001</v>
      </c>
    </row>
    <row r="475" spans="1:20" x14ac:dyDescent="0.2">
      <c r="B475" s="99" t="s">
        <v>199</v>
      </c>
      <c r="C475" s="81" t="s">
        <v>9</v>
      </c>
      <c r="D475" s="82" t="s">
        <v>24</v>
      </c>
      <c r="E475" s="97">
        <v>45.101999999999997</v>
      </c>
      <c r="F475" s="97">
        <v>56.411000000000001</v>
      </c>
      <c r="G475" s="98">
        <v>63.841999999999999</v>
      </c>
    </row>
    <row r="476" spans="1:20" x14ac:dyDescent="0.2">
      <c r="B476" s="99" t="s">
        <v>200</v>
      </c>
      <c r="C476" s="81"/>
      <c r="D476" s="82"/>
      <c r="E476" s="97">
        <v>73.200999999999993</v>
      </c>
      <c r="F476" s="97">
        <v>39.786000000000001</v>
      </c>
      <c r="G476" s="98">
        <v>39.055</v>
      </c>
      <c r="H476" s="4" t="s">
        <v>10</v>
      </c>
    </row>
    <row r="477" spans="1:20" ht="13.5" thickBot="1" x14ac:dyDescent="0.25">
      <c r="B477" s="101" t="s">
        <v>97</v>
      </c>
      <c r="C477" s="86"/>
      <c r="D477" s="87"/>
      <c r="E477" s="266">
        <v>-3.6</v>
      </c>
      <c r="F477" s="266">
        <v>-4.9000000000000004</v>
      </c>
      <c r="G477" s="267">
        <v>-7</v>
      </c>
      <c r="H477" s="4" t="s">
        <v>12</v>
      </c>
    </row>
    <row r="478" spans="1:20" s="3" customFormat="1" ht="13.5" thickBot="1" x14ac:dyDescent="0.25">
      <c r="A478" s="2"/>
      <c r="B478" s="157" t="s">
        <v>13</v>
      </c>
      <c r="C478" s="91"/>
      <c r="D478" s="46"/>
      <c r="E478" s="149">
        <f t="shared" ref="E478:G478" si="117">SUM(E474:E477)</f>
        <v>191.95400000000001</v>
      </c>
      <c r="F478" s="149">
        <f t="shared" si="117"/>
        <v>239.41900000000001</v>
      </c>
      <c r="G478" s="151">
        <f t="shared" si="117"/>
        <v>257.34000000000003</v>
      </c>
      <c r="H478" s="35" t="s">
        <v>14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s="3" customFormat="1" x14ac:dyDescent="0.2">
      <c r="A479" s="2" t="str">
        <f>A$471&amp;".r"</f>
        <v>PNM.r</v>
      </c>
      <c r="B479" s="36" t="s">
        <v>15</v>
      </c>
      <c r="C479" s="36"/>
      <c r="D479" s="36"/>
      <c r="E479" s="159">
        <f t="shared" ref="E479:G479" si="118">SUMIF($C474:$C477,"r",E474:E477)/E478</f>
        <v>0.63740792064765517</v>
      </c>
      <c r="F479" s="159">
        <f t="shared" si="118"/>
        <v>0.85428892443791016</v>
      </c>
      <c r="G479" s="159">
        <f t="shared" si="118"/>
        <v>0.87543716484028911</v>
      </c>
      <c r="H479" s="39">
        <f>AVERAGE(E479:G479)</f>
        <v>0.78904466997528477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s="3" customFormat="1" x14ac:dyDescent="0.2">
      <c r="A480" s="28" t="str">
        <f>LEFT(A479,FIND(".",A479)-1)&amp;".e"</f>
        <v>PNM.e</v>
      </c>
      <c r="B480" s="36" t="s">
        <v>17</v>
      </c>
      <c r="C480" s="36"/>
      <c r="D480" s="36"/>
      <c r="E480" s="71">
        <f t="shared" ref="E480:G480" si="119">SUMIF($D474:$D477,"e",E474:E477)/SUMIF($C474:$C477,"r",E474:E477)</f>
        <v>1</v>
      </c>
      <c r="F480" s="71">
        <f t="shared" si="119"/>
        <v>1</v>
      </c>
      <c r="G480" s="71">
        <f t="shared" si="119"/>
        <v>1</v>
      </c>
      <c r="H480" s="39">
        <f>AVERAGE(E480:G480)</f>
        <v>1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s="3" customFormat="1" x14ac:dyDescent="0.2">
      <c r="A481" s="28" t="str">
        <f>LEFT(A480,FIND(".",A480)-1)&amp;".g"</f>
        <v>PNM.g</v>
      </c>
      <c r="B481" s="36" t="s">
        <v>19</v>
      </c>
      <c r="C481" s="36"/>
      <c r="D481" s="36"/>
      <c r="E481" s="71">
        <f t="shared" ref="E481:G481" si="120">SUMIF($D474:$D477,"g",E474:E477)/SUMIF($C474:$C477,"r",E474:E477)</f>
        <v>0</v>
      </c>
      <c r="F481" s="71">
        <f t="shared" si="120"/>
        <v>0</v>
      </c>
      <c r="G481" s="71">
        <f t="shared" si="120"/>
        <v>0</v>
      </c>
      <c r="H481" s="39">
        <f>AVERAGE(E481:G481)</f>
        <v>0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s="3" customFormat="1" x14ac:dyDescent="0.2">
      <c r="A482" s="42"/>
      <c r="B482" s="42"/>
      <c r="C482" s="43"/>
      <c r="D482" s="43"/>
      <c r="E482" s="42"/>
      <c r="F482" s="42"/>
      <c r="G482" s="42"/>
      <c r="H482" s="4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s="3" customFormat="1" x14ac:dyDescent="0.2">
      <c r="A483" s="13" t="s">
        <v>201</v>
      </c>
      <c r="B483" s="2"/>
      <c r="E483" s="2"/>
      <c r="F483" s="2"/>
      <c r="G483" s="2"/>
      <c r="H483" s="4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s="3" customFormat="1" ht="13.5" thickBot="1" x14ac:dyDescent="0.25">
      <c r="A484" s="2" t="s">
        <v>202</v>
      </c>
      <c r="B484" s="2"/>
      <c r="E484" s="2"/>
      <c r="F484" s="2"/>
      <c r="G484" s="2"/>
      <c r="H484" s="4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s="3" customFormat="1" x14ac:dyDescent="0.2">
      <c r="A485" s="2"/>
      <c r="B485" s="6"/>
      <c r="C485" s="44"/>
      <c r="D485" s="44"/>
      <c r="E485" s="315" t="s">
        <v>7</v>
      </c>
      <c r="F485" s="315"/>
      <c r="G485" s="316"/>
      <c r="H485" s="4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s="3" customFormat="1" ht="13.5" thickBot="1" x14ac:dyDescent="0.25">
      <c r="A486" s="2"/>
      <c r="B486" s="6"/>
      <c r="C486" s="46"/>
      <c r="D486" s="46"/>
      <c r="E486" s="181">
        <v>2009</v>
      </c>
      <c r="F486" s="181">
        <v>2010</v>
      </c>
      <c r="G486" s="182">
        <v>2011</v>
      </c>
      <c r="H486" s="4" t="s">
        <v>10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s="3" customFormat="1" ht="13.5" thickBot="1" x14ac:dyDescent="0.25">
      <c r="A487" s="2"/>
      <c r="B487" s="157" t="s">
        <v>122</v>
      </c>
      <c r="C487" s="92" t="s">
        <v>9</v>
      </c>
      <c r="D487" s="94" t="s">
        <v>24</v>
      </c>
      <c r="E487" s="53">
        <v>208</v>
      </c>
      <c r="F487" s="53">
        <v>267</v>
      </c>
      <c r="G487" s="258">
        <v>309</v>
      </c>
      <c r="H487" s="4" t="s">
        <v>12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s="3" customFormat="1" ht="13.5" thickBot="1" x14ac:dyDescent="0.25">
      <c r="A488" s="2"/>
      <c r="B488" s="119" t="s">
        <v>13</v>
      </c>
      <c r="C488" s="91"/>
      <c r="D488" s="46"/>
      <c r="E488" s="149">
        <f t="shared" ref="E488:G488" si="121">E487</f>
        <v>208</v>
      </c>
      <c r="F488" s="149">
        <f t="shared" si="121"/>
        <v>267</v>
      </c>
      <c r="G488" s="151">
        <f t="shared" si="121"/>
        <v>309</v>
      </c>
      <c r="H488" s="35" t="s">
        <v>14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s="3" customFormat="1" x14ac:dyDescent="0.2">
      <c r="A489" s="2" t="str">
        <f>A$484&amp;".r"</f>
        <v>POR.r</v>
      </c>
      <c r="B489" s="36" t="s">
        <v>15</v>
      </c>
      <c r="C489" s="36"/>
      <c r="D489" s="36"/>
      <c r="E489" s="159">
        <f t="shared" ref="E489:G489" si="122">SUMIF($C487,"r",E487)/E488</f>
        <v>1</v>
      </c>
      <c r="F489" s="159">
        <f t="shared" si="122"/>
        <v>1</v>
      </c>
      <c r="G489" s="159">
        <f t="shared" si="122"/>
        <v>1</v>
      </c>
      <c r="H489" s="39">
        <f>AVERAGE(E489:G489)</f>
        <v>1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s="3" customFormat="1" x14ac:dyDescent="0.2">
      <c r="A490" s="28" t="str">
        <f>LEFT(A489,FIND(".",A489)-1)&amp;".e"</f>
        <v>POR.e</v>
      </c>
      <c r="B490" s="36" t="s">
        <v>17</v>
      </c>
      <c r="C490" s="36"/>
      <c r="D490" s="36"/>
      <c r="E490" s="71">
        <f t="shared" ref="E490:G490" si="123">SUMIF($D487,"e",E487)/SUMIF($C487,"r",E487)</f>
        <v>1</v>
      </c>
      <c r="F490" s="71">
        <f t="shared" si="123"/>
        <v>1</v>
      </c>
      <c r="G490" s="71">
        <f t="shared" si="123"/>
        <v>1</v>
      </c>
      <c r="H490" s="39">
        <f>AVERAGE(E490:G490)</f>
        <v>1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s="3" customFormat="1" x14ac:dyDescent="0.2">
      <c r="A491" s="28" t="str">
        <f>LEFT(A490,FIND(".",A490)-1)&amp;".g"</f>
        <v>POR.g</v>
      </c>
      <c r="B491" s="36" t="s">
        <v>19</v>
      </c>
      <c r="C491" s="36"/>
      <c r="D491" s="36"/>
      <c r="E491" s="71">
        <f t="shared" ref="E491:G491" si="124">SUMIF($D487,"g",E487)/SUMIF($C487,"r",E487)</f>
        <v>0</v>
      </c>
      <c r="F491" s="71">
        <f t="shared" si="124"/>
        <v>0</v>
      </c>
      <c r="G491" s="71">
        <f t="shared" si="124"/>
        <v>0</v>
      </c>
      <c r="H491" s="39">
        <f>AVERAGE(E491:G491)</f>
        <v>0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s="3" customFormat="1" x14ac:dyDescent="0.2">
      <c r="A492" s="42"/>
      <c r="B492" s="42"/>
      <c r="C492" s="43"/>
      <c r="D492" s="43"/>
      <c r="E492" s="42"/>
      <c r="F492" s="42"/>
      <c r="G492" s="42"/>
      <c r="H492" s="4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s="3" customFormat="1" x14ac:dyDescent="0.2">
      <c r="A493" s="1" t="s">
        <v>203</v>
      </c>
      <c r="B493" s="2"/>
      <c r="E493" s="2"/>
      <c r="F493" s="2"/>
      <c r="G493" s="2"/>
      <c r="H493" s="4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3.5" thickBot="1" x14ac:dyDescent="0.25">
      <c r="A494" s="2" t="s">
        <v>204</v>
      </c>
    </row>
    <row r="495" spans="1:20" x14ac:dyDescent="0.2">
      <c r="B495" s="6"/>
      <c r="C495" s="44"/>
      <c r="D495" s="44"/>
      <c r="E495" s="315" t="s">
        <v>32</v>
      </c>
      <c r="F495" s="315"/>
      <c r="G495" s="316"/>
    </row>
    <row r="496" spans="1:20" ht="13.5" thickBot="1" x14ac:dyDescent="0.25">
      <c r="B496" s="72"/>
      <c r="C496" s="46"/>
      <c r="D496" s="46"/>
      <c r="E496" s="181">
        <v>2009</v>
      </c>
      <c r="F496" s="181">
        <v>2010</v>
      </c>
      <c r="G496" s="182">
        <v>2011</v>
      </c>
    </row>
    <row r="497" spans="1:10" x14ac:dyDescent="0.2">
      <c r="B497" s="96" t="s">
        <v>205</v>
      </c>
      <c r="C497" s="76" t="s">
        <v>9</v>
      </c>
      <c r="D497" s="77"/>
      <c r="E497" s="53" t="s">
        <v>337</v>
      </c>
      <c r="F497" s="53">
        <v>40</v>
      </c>
      <c r="G497" s="258">
        <v>349</v>
      </c>
    </row>
    <row r="498" spans="1:10" x14ac:dyDescent="0.2">
      <c r="B498" s="99" t="s">
        <v>206</v>
      </c>
      <c r="C498" s="81"/>
      <c r="D498" s="82"/>
      <c r="E498" s="97">
        <v>290</v>
      </c>
      <c r="F498" s="97">
        <v>261</v>
      </c>
      <c r="G498" s="98">
        <v>358</v>
      </c>
    </row>
    <row r="499" spans="1:10" x14ac:dyDescent="0.2">
      <c r="B499" s="99" t="s">
        <v>207</v>
      </c>
      <c r="C499" s="81" t="s">
        <v>9</v>
      </c>
      <c r="D499" s="82"/>
      <c r="E499" s="97">
        <v>221</v>
      </c>
      <c r="F499" s="97">
        <v>192</v>
      </c>
      <c r="G499" s="98">
        <v>257</v>
      </c>
      <c r="J499" s="72"/>
    </row>
    <row r="500" spans="1:10" x14ac:dyDescent="0.2">
      <c r="B500" s="99" t="s">
        <v>208</v>
      </c>
      <c r="C500" s="81"/>
      <c r="D500" s="82"/>
      <c r="E500" s="97">
        <v>27</v>
      </c>
      <c r="F500" s="97">
        <v>860</v>
      </c>
      <c r="G500" s="98">
        <v>1237</v>
      </c>
      <c r="H500" s="4" t="s">
        <v>10</v>
      </c>
      <c r="J500" s="72"/>
    </row>
    <row r="501" spans="1:10" ht="13.5" thickBot="1" x14ac:dyDescent="0.25">
      <c r="B501" s="99" t="s">
        <v>27</v>
      </c>
      <c r="C501" s="86"/>
      <c r="D501" s="87"/>
      <c r="E501" s="97" t="s">
        <v>337</v>
      </c>
      <c r="F501" s="97">
        <v>-114</v>
      </c>
      <c r="G501" s="98" t="s">
        <v>337</v>
      </c>
      <c r="H501" s="4" t="s">
        <v>12</v>
      </c>
      <c r="J501" s="72"/>
    </row>
    <row r="502" spans="1:10" ht="13.5" thickBot="1" x14ac:dyDescent="0.25">
      <c r="B502" s="157" t="s">
        <v>13</v>
      </c>
      <c r="C502" s="91"/>
      <c r="D502" s="46"/>
      <c r="E502" s="149">
        <f t="shared" ref="E502:G502" si="125">SUM(E497:E501)</f>
        <v>538</v>
      </c>
      <c r="F502" s="149">
        <f t="shared" si="125"/>
        <v>1239</v>
      </c>
      <c r="G502" s="151">
        <f t="shared" si="125"/>
        <v>2201</v>
      </c>
      <c r="H502" s="35" t="s">
        <v>14</v>
      </c>
    </row>
    <row r="503" spans="1:10" x14ac:dyDescent="0.2">
      <c r="A503" s="2" t="str">
        <f>A$494&amp;".r"</f>
        <v>PPL.r</v>
      </c>
      <c r="B503" s="36" t="s">
        <v>15</v>
      </c>
      <c r="C503" s="36"/>
      <c r="D503" s="36"/>
      <c r="E503" s="159">
        <f t="shared" ref="E503:G503" si="126">SUMIF($C497:$C501,"r",E497:E501)/E502</f>
        <v>0.4107806691449814</v>
      </c>
      <c r="F503" s="159">
        <f t="shared" si="126"/>
        <v>0.18724778046811946</v>
      </c>
      <c r="G503" s="159">
        <f t="shared" si="126"/>
        <v>0.275329395729214</v>
      </c>
      <c r="H503" s="39">
        <f>AVERAGE(E503:G503)</f>
        <v>0.29111928178077162</v>
      </c>
    </row>
    <row r="504" spans="1:10" x14ac:dyDescent="0.2">
      <c r="A504" s="28" t="s">
        <v>16</v>
      </c>
      <c r="B504" s="36" t="s">
        <v>17</v>
      </c>
      <c r="C504" s="36"/>
      <c r="D504" s="36"/>
      <c r="E504" s="40" t="s">
        <v>18</v>
      </c>
      <c r="F504" s="40" t="s">
        <v>18</v>
      </c>
      <c r="G504" s="40" t="s">
        <v>18</v>
      </c>
      <c r="H504" s="41" t="s">
        <v>18</v>
      </c>
    </row>
    <row r="505" spans="1:10" x14ac:dyDescent="0.2">
      <c r="A505" s="28" t="s">
        <v>16</v>
      </c>
      <c r="B505" s="36" t="s">
        <v>19</v>
      </c>
      <c r="C505" s="36"/>
      <c r="D505" s="36"/>
      <c r="E505" s="40" t="s">
        <v>18</v>
      </c>
      <c r="F505" s="40" t="s">
        <v>18</v>
      </c>
      <c r="G505" s="40" t="s">
        <v>18</v>
      </c>
      <c r="H505" s="41" t="s">
        <v>18</v>
      </c>
    </row>
    <row r="506" spans="1:10" x14ac:dyDescent="0.2">
      <c r="A506" s="42"/>
      <c r="B506" s="42"/>
      <c r="C506" s="43"/>
      <c r="D506" s="43"/>
      <c r="E506" s="42"/>
      <c r="F506" s="42"/>
      <c r="G506" s="42"/>
    </row>
    <row r="507" spans="1:10" x14ac:dyDescent="0.2">
      <c r="A507" s="1" t="s">
        <v>209</v>
      </c>
    </row>
    <row r="508" spans="1:10" ht="13.5" thickBot="1" x14ac:dyDescent="0.25">
      <c r="A508" s="2" t="s">
        <v>210</v>
      </c>
    </row>
    <row r="509" spans="1:10" x14ac:dyDescent="0.2">
      <c r="B509" s="6"/>
      <c r="C509" s="44"/>
      <c r="D509" s="44"/>
      <c r="E509" s="315" t="s">
        <v>7</v>
      </c>
      <c r="F509" s="315"/>
      <c r="G509" s="316"/>
    </row>
    <row r="510" spans="1:10" ht="13.5" thickBot="1" x14ac:dyDescent="0.25">
      <c r="B510" s="72"/>
      <c r="C510" s="46"/>
      <c r="D510" s="46"/>
      <c r="E510" s="181">
        <v>2009</v>
      </c>
      <c r="F510" s="181">
        <v>2010</v>
      </c>
      <c r="G510" s="182">
        <v>2011</v>
      </c>
    </row>
    <row r="511" spans="1:10" x14ac:dyDescent="0.2">
      <c r="B511" s="96" t="s">
        <v>211</v>
      </c>
      <c r="C511" s="76" t="s">
        <v>9</v>
      </c>
      <c r="D511" s="77" t="s">
        <v>24</v>
      </c>
      <c r="E511" s="53">
        <v>966</v>
      </c>
      <c r="F511" s="53">
        <v>1071</v>
      </c>
      <c r="G511" s="258">
        <v>885</v>
      </c>
      <c r="J511" s="72"/>
    </row>
    <row r="512" spans="1:10" x14ac:dyDescent="0.2">
      <c r="B512" s="99" t="s">
        <v>212</v>
      </c>
      <c r="C512" s="81" t="s">
        <v>9</v>
      </c>
      <c r="D512" s="82" t="s">
        <v>24</v>
      </c>
      <c r="E512" s="97">
        <v>802</v>
      </c>
      <c r="F512" s="97">
        <v>959</v>
      </c>
      <c r="G512" s="98">
        <v>698</v>
      </c>
      <c r="H512" s="4" t="s">
        <v>10</v>
      </c>
      <c r="J512" s="72"/>
    </row>
    <row r="513" spans="1:10" ht="13.5" thickBot="1" x14ac:dyDescent="0.25">
      <c r="B513" s="99" t="s">
        <v>97</v>
      </c>
      <c r="C513" s="86"/>
      <c r="D513" s="87"/>
      <c r="E513" s="200"/>
      <c r="F513" s="200"/>
      <c r="G513" s="199"/>
      <c r="H513" s="4" t="s">
        <v>12</v>
      </c>
      <c r="J513" s="72"/>
    </row>
    <row r="514" spans="1:10" ht="13.5" thickBot="1" x14ac:dyDescent="0.25">
      <c r="B514" s="157" t="s">
        <v>13</v>
      </c>
      <c r="C514" s="91"/>
      <c r="D514" s="46"/>
      <c r="E514" s="149">
        <f t="shared" ref="E514:G514" si="127">SUM(E511:E513)</f>
        <v>1768</v>
      </c>
      <c r="F514" s="149">
        <f t="shared" si="127"/>
        <v>2030</v>
      </c>
      <c r="G514" s="151">
        <f t="shared" si="127"/>
        <v>1583</v>
      </c>
      <c r="H514" s="35" t="s">
        <v>14</v>
      </c>
    </row>
    <row r="515" spans="1:10" x14ac:dyDescent="0.2">
      <c r="A515" s="2" t="str">
        <f>A$508&amp;".r"</f>
        <v>PGN.r</v>
      </c>
      <c r="B515" s="36" t="s">
        <v>15</v>
      </c>
      <c r="C515" s="36"/>
      <c r="D515" s="36"/>
      <c r="E515" s="159">
        <f t="shared" ref="E515:G515" si="128">SUMIF($C511:$C513,"r",E511:E513)/E514</f>
        <v>1</v>
      </c>
      <c r="F515" s="159">
        <f t="shared" si="128"/>
        <v>1</v>
      </c>
      <c r="G515" s="159">
        <f t="shared" si="128"/>
        <v>1</v>
      </c>
      <c r="H515" s="39">
        <f>AVERAGE(E515:G515)</f>
        <v>1</v>
      </c>
    </row>
    <row r="516" spans="1:10" x14ac:dyDescent="0.2">
      <c r="A516" s="28" t="str">
        <f>LEFT(A515,FIND(".",A515)-1)&amp;".e"</f>
        <v>PGN.e</v>
      </c>
      <c r="B516" s="36" t="s">
        <v>17</v>
      </c>
      <c r="C516" s="36"/>
      <c r="D516" s="36"/>
      <c r="E516" s="71">
        <f t="shared" ref="E516:G516" si="129">SUMIF($D511:$D513,"e",E511:E513)/SUMIF($C511:$C513,"r",E511:E513)</f>
        <v>1</v>
      </c>
      <c r="F516" s="71">
        <f t="shared" si="129"/>
        <v>1</v>
      </c>
      <c r="G516" s="71">
        <f t="shared" si="129"/>
        <v>1</v>
      </c>
      <c r="H516" s="39">
        <f>AVERAGE(E516:G516)</f>
        <v>1</v>
      </c>
    </row>
    <row r="517" spans="1:10" x14ac:dyDescent="0.2">
      <c r="A517" s="28" t="str">
        <f>LEFT(A516,FIND(".",A516)-1)&amp;".g"</f>
        <v>PGN.g</v>
      </c>
      <c r="B517" s="36" t="s">
        <v>19</v>
      </c>
      <c r="C517" s="36"/>
      <c r="D517" s="36"/>
      <c r="E517" s="71">
        <f t="shared" ref="E517:G517" si="130">SUMIF($D511:$D513,"g",E511:E513)/SUMIF($C511:$C513,"r",E511:E513)</f>
        <v>0</v>
      </c>
      <c r="F517" s="71">
        <f t="shared" si="130"/>
        <v>0</v>
      </c>
      <c r="G517" s="71">
        <f t="shared" si="130"/>
        <v>0</v>
      </c>
      <c r="H517" s="39">
        <f>AVERAGE(E517:G517)</f>
        <v>0</v>
      </c>
    </row>
    <row r="518" spans="1:10" x14ac:dyDescent="0.2">
      <c r="A518" s="42"/>
      <c r="B518" s="42"/>
      <c r="C518" s="43"/>
      <c r="D518" s="43"/>
      <c r="E518" s="42"/>
      <c r="F518" s="42"/>
      <c r="G518" s="42"/>
    </row>
    <row r="519" spans="1:10" x14ac:dyDescent="0.2">
      <c r="A519" s="13" t="s">
        <v>213</v>
      </c>
    </row>
    <row r="520" spans="1:10" ht="13.5" thickBot="1" x14ac:dyDescent="0.25">
      <c r="A520" s="2" t="s">
        <v>214</v>
      </c>
    </row>
    <row r="521" spans="1:10" x14ac:dyDescent="0.2">
      <c r="B521" s="6"/>
      <c r="C521" s="44"/>
      <c r="D521" s="44"/>
      <c r="E521" s="315" t="s">
        <v>7</v>
      </c>
      <c r="F521" s="315"/>
      <c r="G521" s="316"/>
    </row>
    <row r="522" spans="1:10" ht="13.5" thickBot="1" x14ac:dyDescent="0.25">
      <c r="B522" s="72"/>
      <c r="C522" s="46"/>
      <c r="D522" s="46"/>
      <c r="E522" s="181">
        <v>2009</v>
      </c>
      <c r="F522" s="181">
        <v>2010</v>
      </c>
      <c r="G522" s="182">
        <v>2011</v>
      </c>
    </row>
    <row r="523" spans="1:10" x14ac:dyDescent="0.2">
      <c r="B523" s="273" t="s">
        <v>215</v>
      </c>
      <c r="C523" s="76"/>
      <c r="D523" s="77"/>
      <c r="E523" s="53">
        <v>2081</v>
      </c>
      <c r="F523" s="53">
        <v>1963</v>
      </c>
      <c r="G523" s="258">
        <v>1771</v>
      </c>
    </row>
    <row r="524" spans="1:10" x14ac:dyDescent="0.2">
      <c r="B524" s="99" t="s">
        <v>216</v>
      </c>
      <c r="C524" s="81" t="s">
        <v>9</v>
      </c>
      <c r="D524" s="82" t="s">
        <v>24</v>
      </c>
      <c r="E524" s="97">
        <v>858</v>
      </c>
      <c r="F524" s="97">
        <v>886</v>
      </c>
      <c r="G524" s="98">
        <v>1151</v>
      </c>
      <c r="I524" s="72"/>
    </row>
    <row r="525" spans="1:10" x14ac:dyDescent="0.2">
      <c r="B525" s="99" t="s">
        <v>217</v>
      </c>
      <c r="C525" s="81"/>
      <c r="D525" s="82"/>
      <c r="E525" s="97">
        <v>163</v>
      </c>
      <c r="F525" s="97">
        <v>81</v>
      </c>
      <c r="G525" s="98">
        <v>-197</v>
      </c>
      <c r="H525" s="4" t="s">
        <v>10</v>
      </c>
      <c r="I525" s="72"/>
    </row>
    <row r="526" spans="1:10" ht="13.5" thickBot="1" x14ac:dyDescent="0.25">
      <c r="B526" s="101" t="s">
        <v>27</v>
      </c>
      <c r="C526" s="86"/>
      <c r="D526" s="87"/>
      <c r="E526" s="266">
        <v>14</v>
      </c>
      <c r="F526" s="266">
        <v>7</v>
      </c>
      <c r="G526" s="267">
        <v>17</v>
      </c>
      <c r="H526" s="4" t="s">
        <v>12</v>
      </c>
      <c r="I526" s="72"/>
    </row>
    <row r="527" spans="1:10" ht="13.5" thickBot="1" x14ac:dyDescent="0.25">
      <c r="B527" s="157" t="s">
        <v>13</v>
      </c>
      <c r="C527" s="91"/>
      <c r="D527" s="46"/>
      <c r="E527" s="149">
        <f t="shared" ref="E527:G527" si="131">SUM(E523:E526)</f>
        <v>3116</v>
      </c>
      <c r="F527" s="149">
        <f t="shared" si="131"/>
        <v>2937</v>
      </c>
      <c r="G527" s="151">
        <f t="shared" si="131"/>
        <v>2742</v>
      </c>
      <c r="H527" s="35" t="s">
        <v>14</v>
      </c>
      <c r="I527" s="72"/>
    </row>
    <row r="528" spans="1:10" x14ac:dyDescent="0.2">
      <c r="A528" s="2" t="str">
        <f>A$520&amp;".r"</f>
        <v>PEG.r</v>
      </c>
      <c r="B528" s="36" t="s">
        <v>15</v>
      </c>
      <c r="C528" s="36"/>
      <c r="D528" s="36"/>
      <c r="E528" s="38">
        <f t="shared" ref="E528:G528" si="132">SUMIF($C523:$C526,"r",E523:E526)/E527</f>
        <v>0.27535301668806161</v>
      </c>
      <c r="F528" s="38">
        <f t="shared" si="132"/>
        <v>0.30166836908409944</v>
      </c>
      <c r="G528" s="38">
        <f t="shared" si="132"/>
        <v>0.41976659372720643</v>
      </c>
      <c r="H528" s="39">
        <f>AVERAGE(E528:G528)</f>
        <v>0.33226265983312248</v>
      </c>
    </row>
    <row r="529" spans="1:11" x14ac:dyDescent="0.2">
      <c r="A529" s="28" t="s">
        <v>16</v>
      </c>
      <c r="B529" s="36" t="s">
        <v>17</v>
      </c>
      <c r="C529" s="36"/>
      <c r="D529" s="36"/>
      <c r="E529" s="40" t="s">
        <v>18</v>
      </c>
      <c r="F529" s="40" t="s">
        <v>18</v>
      </c>
      <c r="G529" s="40" t="s">
        <v>18</v>
      </c>
      <c r="H529" s="41" t="s">
        <v>18</v>
      </c>
    </row>
    <row r="530" spans="1:11" x14ac:dyDescent="0.2">
      <c r="A530" s="28" t="s">
        <v>16</v>
      </c>
      <c r="B530" s="36" t="s">
        <v>19</v>
      </c>
      <c r="C530" s="36"/>
      <c r="D530" s="36"/>
      <c r="E530" s="40" t="s">
        <v>18</v>
      </c>
      <c r="F530" s="40" t="s">
        <v>18</v>
      </c>
      <c r="G530" s="40" t="s">
        <v>18</v>
      </c>
      <c r="H530" s="41" t="s">
        <v>18</v>
      </c>
    </row>
    <row r="531" spans="1:11" x14ac:dyDescent="0.2">
      <c r="A531" s="42"/>
      <c r="B531" s="42"/>
      <c r="C531" s="43"/>
      <c r="D531" s="43"/>
      <c r="E531" s="42"/>
      <c r="F531" s="42"/>
      <c r="G531" s="42"/>
    </row>
    <row r="532" spans="1:11" x14ac:dyDescent="0.2">
      <c r="A532" s="13" t="s">
        <v>218</v>
      </c>
    </row>
    <row r="533" spans="1:11" ht="13.5" thickBot="1" x14ac:dyDescent="0.25">
      <c r="A533" s="2" t="s">
        <v>219</v>
      </c>
    </row>
    <row r="534" spans="1:11" x14ac:dyDescent="0.2">
      <c r="B534" s="6"/>
      <c r="C534" s="44"/>
      <c r="D534" s="44"/>
      <c r="E534" s="315" t="s">
        <v>7</v>
      </c>
      <c r="F534" s="315"/>
      <c r="G534" s="316"/>
    </row>
    <row r="535" spans="1:11" ht="13.5" thickBot="1" x14ac:dyDescent="0.25">
      <c r="B535" s="72"/>
      <c r="C535" s="46"/>
      <c r="D535" s="46"/>
      <c r="E535" s="181">
        <v>2009</v>
      </c>
      <c r="F535" s="181">
        <v>2010</v>
      </c>
      <c r="G535" s="182">
        <v>2011</v>
      </c>
    </row>
    <row r="536" spans="1:11" x14ac:dyDescent="0.2">
      <c r="B536" s="96" t="s">
        <v>220</v>
      </c>
      <c r="C536" s="76" t="s">
        <v>9</v>
      </c>
      <c r="D536" s="77" t="s">
        <v>24</v>
      </c>
      <c r="E536" s="97">
        <v>504</v>
      </c>
      <c r="F536" s="97">
        <v>554</v>
      </c>
      <c r="G536" s="98">
        <v>616</v>
      </c>
    </row>
    <row r="537" spans="1:11" x14ac:dyDescent="0.2">
      <c r="B537" s="99" t="s">
        <v>221</v>
      </c>
      <c r="C537" s="81" t="s">
        <v>9</v>
      </c>
      <c r="D537" s="82" t="s">
        <v>26</v>
      </c>
      <c r="E537" s="97">
        <v>132</v>
      </c>
      <c r="F537" s="97">
        <v>140</v>
      </c>
      <c r="G537" s="98">
        <v>132</v>
      </c>
    </row>
    <row r="538" spans="1:11" x14ac:dyDescent="0.2">
      <c r="B538" s="99" t="s">
        <v>222</v>
      </c>
      <c r="C538" s="81"/>
      <c r="D538" s="82"/>
      <c r="E538" s="83"/>
      <c r="F538" s="83"/>
      <c r="G538" s="154"/>
      <c r="K538" s="72"/>
    </row>
    <row r="539" spans="1:11" x14ac:dyDescent="0.2">
      <c r="B539" s="99" t="s">
        <v>58</v>
      </c>
      <c r="C539" s="81"/>
      <c r="D539" s="82"/>
      <c r="E539" s="83"/>
      <c r="F539" s="83"/>
      <c r="G539" s="154"/>
      <c r="K539" s="72"/>
    </row>
    <row r="540" spans="1:11" x14ac:dyDescent="0.2">
      <c r="B540" s="99" t="s">
        <v>43</v>
      </c>
      <c r="C540" s="81"/>
      <c r="D540" s="82"/>
      <c r="E540" s="58">
        <v>19</v>
      </c>
      <c r="F540" s="58">
        <v>19</v>
      </c>
      <c r="G540" s="100">
        <v>18</v>
      </c>
      <c r="K540" s="72"/>
    </row>
    <row r="541" spans="1:11" x14ac:dyDescent="0.2">
      <c r="B541" s="261" t="s">
        <v>50</v>
      </c>
      <c r="C541" s="81"/>
      <c r="D541" s="82"/>
      <c r="E541" s="58">
        <v>44</v>
      </c>
      <c r="F541" s="58">
        <v>55</v>
      </c>
      <c r="G541" s="100">
        <v>47</v>
      </c>
      <c r="H541" s="4" t="s">
        <v>10</v>
      </c>
      <c r="K541" s="72"/>
    </row>
    <row r="542" spans="1:11" ht="13.5" thickBot="1" x14ac:dyDescent="0.25">
      <c r="B542" s="101" t="s">
        <v>223</v>
      </c>
      <c r="C542" s="86"/>
      <c r="D542" s="87"/>
      <c r="E542" s="58" t="s">
        <v>337</v>
      </c>
      <c r="F542" s="58" t="s">
        <v>337</v>
      </c>
      <c r="G542" s="100" t="s">
        <v>337</v>
      </c>
      <c r="H542" s="4" t="s">
        <v>12</v>
      </c>
      <c r="K542" s="72"/>
    </row>
    <row r="543" spans="1:11" ht="13.5" thickBot="1" x14ac:dyDescent="0.25">
      <c r="B543" s="157" t="s">
        <v>13</v>
      </c>
      <c r="C543" s="91"/>
      <c r="D543" s="46"/>
      <c r="E543" s="149">
        <f t="shared" ref="E543:G543" si="133">SUM(E536:E542)</f>
        <v>699</v>
      </c>
      <c r="F543" s="149">
        <f t="shared" si="133"/>
        <v>768</v>
      </c>
      <c r="G543" s="151">
        <f t="shared" si="133"/>
        <v>813</v>
      </c>
      <c r="H543" s="35" t="s">
        <v>14</v>
      </c>
      <c r="K543" s="72"/>
    </row>
    <row r="544" spans="1:11" x14ac:dyDescent="0.2">
      <c r="A544" s="2" t="str">
        <f>A$533&amp;".r"</f>
        <v>SCG.r</v>
      </c>
      <c r="B544" s="36" t="s">
        <v>15</v>
      </c>
      <c r="C544" s="36"/>
      <c r="D544" s="36"/>
      <c r="E544" s="159">
        <f t="shared" ref="E544:G544" si="134">SUMIF($C536:$C542,"r",E536:E542)/E543</f>
        <v>0.90987124463519309</v>
      </c>
      <c r="F544" s="159">
        <f t="shared" si="134"/>
        <v>0.90364583333333337</v>
      </c>
      <c r="G544" s="159">
        <f t="shared" si="134"/>
        <v>0.92004920049200489</v>
      </c>
      <c r="H544" s="39">
        <f>AVERAGE(E544:G544)</f>
        <v>0.91118875948684375</v>
      </c>
    </row>
    <row r="545" spans="1:11" x14ac:dyDescent="0.2">
      <c r="A545" s="28" t="str">
        <f>LEFT(A544,FIND(".",A544)-1)&amp;".e"</f>
        <v>SCG.e</v>
      </c>
      <c r="B545" s="36" t="s">
        <v>17</v>
      </c>
      <c r="C545" s="36"/>
      <c r="D545" s="36"/>
      <c r="E545" s="71">
        <f t="shared" ref="E545:G545" si="135">SUMIF($D536:$D542,"e",E536:E542)/SUMIF($C536:$C542,"r",E536:E542)</f>
        <v>0.79245283018867929</v>
      </c>
      <c r="F545" s="71">
        <f t="shared" si="135"/>
        <v>0.79827089337175794</v>
      </c>
      <c r="G545" s="71">
        <f t="shared" si="135"/>
        <v>0.82352941176470584</v>
      </c>
      <c r="H545" s="39">
        <f>AVERAGE(E545:G545)</f>
        <v>0.80475104510838102</v>
      </c>
    </row>
    <row r="546" spans="1:11" x14ac:dyDescent="0.2">
      <c r="A546" s="28" t="str">
        <f>LEFT(A545,FIND(".",A545)-1)&amp;".g"</f>
        <v>SCG.g</v>
      </c>
      <c r="B546" s="36" t="s">
        <v>19</v>
      </c>
      <c r="C546" s="36"/>
      <c r="D546" s="36"/>
      <c r="E546" s="71">
        <f t="shared" ref="E546:G546" si="136">SUMIF($D536:$D542,"g",E536:E542)/SUMIF($C536:$C542,"r",E536:E542)</f>
        <v>0.20754716981132076</v>
      </c>
      <c r="F546" s="71">
        <f t="shared" si="136"/>
        <v>0.20172910662824209</v>
      </c>
      <c r="G546" s="71">
        <f t="shared" si="136"/>
        <v>0.17647058823529413</v>
      </c>
      <c r="H546" s="39">
        <f>AVERAGE(E546:G546)</f>
        <v>0.195248954891619</v>
      </c>
    </row>
    <row r="547" spans="1:11" x14ac:dyDescent="0.2">
      <c r="A547" s="42"/>
      <c r="B547" s="42"/>
      <c r="C547" s="43"/>
      <c r="D547" s="43"/>
      <c r="E547" s="42"/>
      <c r="F547" s="42"/>
      <c r="G547" s="42"/>
      <c r="K547" s="72"/>
    </row>
    <row r="548" spans="1:11" x14ac:dyDescent="0.2">
      <c r="A548" s="1" t="s">
        <v>224</v>
      </c>
    </row>
    <row r="549" spans="1:11" ht="13.5" thickBot="1" x14ac:dyDescent="0.25">
      <c r="A549" s="2" t="s">
        <v>225</v>
      </c>
    </row>
    <row r="550" spans="1:11" x14ac:dyDescent="0.2">
      <c r="B550" s="6"/>
      <c r="C550" s="44"/>
      <c r="D550" s="44"/>
      <c r="E550" s="315" t="s">
        <v>32</v>
      </c>
      <c r="F550" s="315"/>
      <c r="G550" s="316"/>
    </row>
    <row r="551" spans="1:11" ht="13.5" thickBot="1" x14ac:dyDescent="0.25">
      <c r="B551" s="72"/>
      <c r="C551" s="46"/>
      <c r="D551" s="46"/>
      <c r="E551" s="181">
        <v>2009</v>
      </c>
      <c r="F551" s="181">
        <v>2010</v>
      </c>
      <c r="G551" s="182">
        <v>2011</v>
      </c>
    </row>
    <row r="552" spans="1:11" x14ac:dyDescent="0.2">
      <c r="B552" s="96" t="s">
        <v>226</v>
      </c>
      <c r="C552" s="76" t="s">
        <v>9</v>
      </c>
      <c r="D552" s="77"/>
      <c r="E552" s="53">
        <v>344</v>
      </c>
      <c r="F552" s="53">
        <v>369</v>
      </c>
      <c r="G552" s="258">
        <v>431</v>
      </c>
    </row>
    <row r="553" spans="1:11" x14ac:dyDescent="0.2">
      <c r="B553" s="99" t="s">
        <v>227</v>
      </c>
      <c r="C553" s="81" t="s">
        <v>9</v>
      </c>
      <c r="D553" s="82"/>
      <c r="E553" s="97">
        <v>273</v>
      </c>
      <c r="F553" s="97">
        <v>286</v>
      </c>
      <c r="G553" s="98">
        <v>287</v>
      </c>
    </row>
    <row r="554" spans="1:11" x14ac:dyDescent="0.2">
      <c r="B554" s="99" t="s">
        <v>228</v>
      </c>
      <c r="C554" s="81"/>
      <c r="D554" s="82"/>
      <c r="E554" s="97">
        <v>169</v>
      </c>
      <c r="F554" s="97">
        <v>103</v>
      </c>
      <c r="G554" s="98">
        <v>137</v>
      </c>
      <c r="I554" s="72"/>
    </row>
    <row r="555" spans="1:11" x14ac:dyDescent="0.2">
      <c r="B555" s="99" t="s">
        <v>229</v>
      </c>
      <c r="C555" s="81" t="s">
        <v>9</v>
      </c>
      <c r="D555" s="82"/>
      <c r="E555" s="97">
        <v>101</v>
      </c>
      <c r="F555" s="97">
        <v>159</v>
      </c>
      <c r="G555" s="98">
        <v>527</v>
      </c>
      <c r="I555" s="72"/>
    </row>
    <row r="556" spans="1:11" x14ac:dyDescent="0.2">
      <c r="B556" s="99" t="s">
        <v>230</v>
      </c>
      <c r="C556" s="81"/>
      <c r="D556" s="82"/>
      <c r="E556" s="97">
        <v>16</v>
      </c>
      <c r="F556" s="97">
        <v>68</v>
      </c>
      <c r="G556" s="98">
        <v>99</v>
      </c>
      <c r="I556" s="72"/>
    </row>
    <row r="557" spans="1:11" x14ac:dyDescent="0.2">
      <c r="B557" s="99" t="s">
        <v>231</v>
      </c>
      <c r="C557" s="81"/>
      <c r="D557" s="82"/>
      <c r="E557" s="97">
        <v>216</v>
      </c>
      <c r="F557" s="97">
        <v>-246</v>
      </c>
      <c r="G557" s="98">
        <v>-124</v>
      </c>
      <c r="I557" s="72"/>
    </row>
    <row r="558" spans="1:11" x14ac:dyDescent="0.2">
      <c r="B558" s="99" t="s">
        <v>43</v>
      </c>
      <c r="C558" s="81"/>
      <c r="D558" s="82"/>
      <c r="E558" s="97" t="s">
        <v>337</v>
      </c>
      <c r="F558" s="97" t="s">
        <v>337</v>
      </c>
      <c r="G558" s="98" t="s">
        <v>337</v>
      </c>
      <c r="H558" s="4" t="s">
        <v>10</v>
      </c>
      <c r="I558" s="72"/>
    </row>
    <row r="559" spans="1:11" ht="13.5" thickBot="1" x14ac:dyDescent="0.25">
      <c r="B559" s="99" t="s">
        <v>232</v>
      </c>
      <c r="C559" s="86"/>
      <c r="D559" s="87"/>
      <c r="E559" s="266" t="s">
        <v>337</v>
      </c>
      <c r="F559" s="266" t="s">
        <v>337</v>
      </c>
      <c r="G559" s="267" t="s">
        <v>337</v>
      </c>
      <c r="H559" s="4" t="s">
        <v>12</v>
      </c>
      <c r="I559" s="72"/>
    </row>
    <row r="560" spans="1:11" ht="13.5" thickBot="1" x14ac:dyDescent="0.25">
      <c r="B560" s="157" t="s">
        <v>13</v>
      </c>
      <c r="C560" s="274"/>
      <c r="D560" s="120"/>
      <c r="E560" s="149">
        <f t="shared" ref="E560:G560" si="137">SUM(E552:E559)</f>
        <v>1119</v>
      </c>
      <c r="F560" s="149">
        <f t="shared" si="137"/>
        <v>739</v>
      </c>
      <c r="G560" s="151">
        <f t="shared" si="137"/>
        <v>1357</v>
      </c>
      <c r="H560" s="35" t="s">
        <v>14</v>
      </c>
      <c r="I560" s="72"/>
    </row>
    <row r="561" spans="1:11" x14ac:dyDescent="0.2">
      <c r="A561" s="2" t="str">
        <f>A$549&amp;".r"</f>
        <v>SRE.r</v>
      </c>
      <c r="B561" s="36" t="s">
        <v>15</v>
      </c>
      <c r="C561" s="36"/>
      <c r="D561" s="36"/>
      <c r="E561" s="159">
        <f t="shared" ref="E561:G561" si="138">SUMIF($C552:$C559,"r",E552:E559)/E560</f>
        <v>0.64164432529043791</v>
      </c>
      <c r="F561" s="159">
        <f t="shared" si="138"/>
        <v>1.10148849797023</v>
      </c>
      <c r="G561" s="159">
        <f t="shared" si="138"/>
        <v>0.91746499631540157</v>
      </c>
      <c r="H561" s="39">
        <f>AVERAGE(E561:G561)</f>
        <v>0.88686593985868978</v>
      </c>
    </row>
    <row r="562" spans="1:11" x14ac:dyDescent="0.2">
      <c r="A562" s="28" t="s">
        <v>16</v>
      </c>
      <c r="B562" s="36" t="s">
        <v>17</v>
      </c>
      <c r="C562" s="36"/>
      <c r="D562" s="36"/>
      <c r="E562" s="40" t="s">
        <v>18</v>
      </c>
      <c r="F562" s="40" t="s">
        <v>18</v>
      </c>
      <c r="G562" s="40" t="s">
        <v>18</v>
      </c>
      <c r="H562" s="41" t="s">
        <v>18</v>
      </c>
    </row>
    <row r="563" spans="1:11" x14ac:dyDescent="0.2">
      <c r="A563" s="28" t="s">
        <v>16</v>
      </c>
      <c r="B563" s="36" t="s">
        <v>19</v>
      </c>
      <c r="C563" s="36"/>
      <c r="D563" s="36"/>
      <c r="E563" s="40" t="s">
        <v>18</v>
      </c>
      <c r="F563" s="40" t="s">
        <v>18</v>
      </c>
      <c r="G563" s="40" t="s">
        <v>18</v>
      </c>
      <c r="H563" s="41" t="s">
        <v>18</v>
      </c>
    </row>
    <row r="564" spans="1:11" x14ac:dyDescent="0.2">
      <c r="A564" s="2" t="str">
        <f>A$549&amp;".g"</f>
        <v>SRE.g</v>
      </c>
      <c r="B564" s="36" t="s">
        <v>233</v>
      </c>
      <c r="C564" s="36"/>
      <c r="D564" s="36"/>
      <c r="E564" s="38">
        <f>SUM((E552*($F$813/SUM($F$812:$F$813))),E553)/E560</f>
        <v>0.36052739518377391</v>
      </c>
      <c r="F564" s="38">
        <f>SUM((F552*($F$813/SUM($F$812:$F$813))),F553)/F560</f>
        <v>0.57633165210973059</v>
      </c>
      <c r="G564" s="38">
        <f>SUM((G552*($F$813/SUM($F$812:$F$813))),G553)/G560</f>
        <v>0.33192104011882212</v>
      </c>
      <c r="H564" s="39">
        <f>AVERAGE(E564:G564)</f>
        <v>0.42292669580410891</v>
      </c>
      <c r="I564" s="3"/>
      <c r="J564" s="3"/>
      <c r="K564" s="3"/>
    </row>
    <row r="565" spans="1:11" x14ac:dyDescent="0.2">
      <c r="A565" s="42"/>
      <c r="B565" s="42"/>
      <c r="C565" s="43"/>
      <c r="D565" s="43"/>
      <c r="E565" s="42"/>
      <c r="F565" s="42"/>
      <c r="G565" s="42"/>
      <c r="I565" s="72"/>
    </row>
    <row r="566" spans="1:11" x14ac:dyDescent="0.2">
      <c r="A566" s="13" t="s">
        <v>234</v>
      </c>
    </row>
    <row r="567" spans="1:11" ht="13.5" thickBot="1" x14ac:dyDescent="0.25">
      <c r="A567" s="2" t="s">
        <v>235</v>
      </c>
    </row>
    <row r="568" spans="1:11" x14ac:dyDescent="0.2">
      <c r="B568" s="6"/>
      <c r="C568" s="44"/>
      <c r="D568" s="44"/>
      <c r="E568" s="315" t="s">
        <v>7</v>
      </c>
      <c r="F568" s="315"/>
      <c r="G568" s="316"/>
    </row>
    <row r="569" spans="1:11" ht="13.5" thickBot="1" x14ac:dyDescent="0.25">
      <c r="B569" s="72"/>
      <c r="C569" s="46"/>
      <c r="D569" s="46"/>
      <c r="E569" s="181">
        <v>2009</v>
      </c>
      <c r="F569" s="181">
        <v>2010</v>
      </c>
      <c r="G569" s="182">
        <v>2011</v>
      </c>
    </row>
    <row r="570" spans="1:11" x14ac:dyDescent="0.2">
      <c r="B570" s="96" t="s">
        <v>236</v>
      </c>
      <c r="C570" s="76" t="s">
        <v>9</v>
      </c>
      <c r="D570" s="77" t="s">
        <v>24</v>
      </c>
      <c r="E570" s="53">
        <v>1679</v>
      </c>
      <c r="F570" s="53">
        <v>1860</v>
      </c>
      <c r="G570" s="258">
        <v>2052</v>
      </c>
    </row>
    <row r="571" spans="1:11" x14ac:dyDescent="0.2">
      <c r="B571" s="99" t="s">
        <v>237</v>
      </c>
      <c r="C571" s="81"/>
      <c r="D571" s="82"/>
      <c r="E571" s="97">
        <v>156</v>
      </c>
      <c r="F571" s="97">
        <v>131</v>
      </c>
      <c r="G571" s="98">
        <v>162</v>
      </c>
    </row>
    <row r="572" spans="1:11" x14ac:dyDescent="0.2">
      <c r="B572" s="99" t="s">
        <v>238</v>
      </c>
      <c r="C572" s="81"/>
      <c r="D572" s="82"/>
      <c r="E572" s="97">
        <v>-193</v>
      </c>
      <c r="F572" s="97">
        <v>-11</v>
      </c>
      <c r="G572" s="98">
        <v>-8</v>
      </c>
      <c r="H572" s="4" t="s">
        <v>10</v>
      </c>
    </row>
    <row r="573" spans="1:11" ht="13.5" thickBot="1" x14ac:dyDescent="0.25">
      <c r="B573" s="99" t="s">
        <v>50</v>
      </c>
      <c r="C573" s="262"/>
      <c r="D573" s="263"/>
      <c r="E573" s="97">
        <v>1</v>
      </c>
      <c r="F573" s="97">
        <v>-5</v>
      </c>
      <c r="G573" s="98">
        <v>-3</v>
      </c>
      <c r="H573" s="4" t="s">
        <v>12</v>
      </c>
      <c r="I573" s="72"/>
    </row>
    <row r="574" spans="1:11" ht="13.5" thickBot="1" x14ac:dyDescent="0.25">
      <c r="B574" s="157" t="s">
        <v>13</v>
      </c>
      <c r="C574" s="274"/>
      <c r="D574" s="120"/>
      <c r="E574" s="149">
        <f t="shared" ref="E574:G574" si="139">SUM(E570:E573)</f>
        <v>1643</v>
      </c>
      <c r="F574" s="149">
        <f t="shared" si="139"/>
        <v>1975</v>
      </c>
      <c r="G574" s="151">
        <f t="shared" si="139"/>
        <v>2203</v>
      </c>
      <c r="H574" s="35" t="s">
        <v>14</v>
      </c>
      <c r="I574" s="72"/>
    </row>
    <row r="575" spans="1:11" x14ac:dyDescent="0.2">
      <c r="A575" s="2" t="str">
        <f>A$567&amp;".r"</f>
        <v>SO.r</v>
      </c>
      <c r="B575" s="36" t="s">
        <v>15</v>
      </c>
      <c r="C575" s="36"/>
      <c r="D575" s="36"/>
      <c r="E575" s="159">
        <f t="shared" ref="E575:G575" si="140">SUMIF($C570:$C573,"r",E570:E573)/E574</f>
        <v>1.021911138161899</v>
      </c>
      <c r="F575" s="159">
        <f t="shared" si="140"/>
        <v>0.9417721518987342</v>
      </c>
      <c r="G575" s="159">
        <f t="shared" si="140"/>
        <v>0.93145710394916026</v>
      </c>
      <c r="H575" s="39">
        <f>AVERAGE(E575:G575)</f>
        <v>0.96504679800326454</v>
      </c>
    </row>
    <row r="576" spans="1:11" x14ac:dyDescent="0.2">
      <c r="A576" s="28" t="str">
        <f>LEFT(A575,FIND(".",A575)-1)&amp;".e"</f>
        <v>SO.e</v>
      </c>
      <c r="B576" s="36" t="s">
        <v>17</v>
      </c>
      <c r="C576" s="36"/>
      <c r="D576" s="36"/>
      <c r="E576" s="71">
        <f t="shared" ref="E576:G576" si="141">SUMIF($D570:$D573,"e",E570:E573)/SUMIF($C570:$C573,"r",E570:E573)</f>
        <v>1</v>
      </c>
      <c r="F576" s="71">
        <f t="shared" si="141"/>
        <v>1</v>
      </c>
      <c r="G576" s="71">
        <f t="shared" si="141"/>
        <v>1</v>
      </c>
      <c r="H576" s="39">
        <f>AVERAGE(E576:G576)</f>
        <v>1</v>
      </c>
    </row>
    <row r="577" spans="1:9" x14ac:dyDescent="0.2">
      <c r="A577" s="28" t="str">
        <f>LEFT(A576,FIND(".",A576)-1)&amp;".g"</f>
        <v>SO.g</v>
      </c>
      <c r="B577" s="36" t="s">
        <v>19</v>
      </c>
      <c r="C577" s="36"/>
      <c r="D577" s="36"/>
      <c r="E577" s="71">
        <f t="shared" ref="E577:G577" si="142">SUMIF($D570:$D573,"g",E570:E573)/SUMIF($C570:$C573,"r",E570:E573)</f>
        <v>0</v>
      </c>
      <c r="F577" s="71">
        <f t="shared" si="142"/>
        <v>0</v>
      </c>
      <c r="G577" s="71">
        <f t="shared" si="142"/>
        <v>0</v>
      </c>
      <c r="H577" s="39">
        <f>AVERAGE(E577:G577)</f>
        <v>0</v>
      </c>
    </row>
    <row r="578" spans="1:9" x14ac:dyDescent="0.2">
      <c r="A578" s="42"/>
      <c r="B578" s="42"/>
      <c r="C578" s="43"/>
      <c r="D578" s="43"/>
      <c r="E578" s="42"/>
      <c r="F578" s="42"/>
      <c r="G578" s="42"/>
      <c r="I578" s="72"/>
    </row>
    <row r="579" spans="1:9" x14ac:dyDescent="0.2">
      <c r="A579" s="10" t="s">
        <v>239</v>
      </c>
      <c r="I579" s="72"/>
    </row>
    <row r="580" spans="1:9" ht="13.5" thickBot="1" x14ac:dyDescent="0.25">
      <c r="A580" s="2" t="s">
        <v>240</v>
      </c>
      <c r="I580" s="72"/>
    </row>
    <row r="581" spans="1:9" x14ac:dyDescent="0.2">
      <c r="B581" s="6"/>
      <c r="C581" s="44"/>
      <c r="D581" s="44"/>
      <c r="E581" s="315" t="s">
        <v>32</v>
      </c>
      <c r="F581" s="315"/>
      <c r="G581" s="316"/>
      <c r="I581" s="72"/>
    </row>
    <row r="582" spans="1:9" ht="13.5" thickBot="1" x14ac:dyDescent="0.25">
      <c r="B582" s="72"/>
      <c r="C582" s="46"/>
      <c r="D582" s="46"/>
      <c r="E582" s="181">
        <v>2009</v>
      </c>
      <c r="F582" s="181">
        <v>2010</v>
      </c>
      <c r="G582" s="182">
        <v>2011</v>
      </c>
      <c r="I582" s="72"/>
    </row>
    <row r="583" spans="1:9" x14ac:dyDescent="0.2">
      <c r="B583" s="96" t="s">
        <v>241</v>
      </c>
      <c r="C583" s="76" t="s">
        <v>9</v>
      </c>
      <c r="D583" s="77" t="s">
        <v>24</v>
      </c>
      <c r="E583" s="53">
        <v>160.19999999999999</v>
      </c>
      <c r="F583" s="53">
        <v>208.8</v>
      </c>
      <c r="G583" s="258">
        <v>202.7</v>
      </c>
      <c r="I583" s="72"/>
    </row>
    <row r="584" spans="1:9" x14ac:dyDescent="0.2">
      <c r="B584" s="99" t="s">
        <v>242</v>
      </c>
      <c r="C584" s="81" t="s">
        <v>9</v>
      </c>
      <c r="D584" s="82" t="s">
        <v>26</v>
      </c>
      <c r="E584" s="97">
        <v>31.9</v>
      </c>
      <c r="F584" s="97">
        <v>34.1</v>
      </c>
      <c r="G584" s="98">
        <v>32.6</v>
      </c>
    </row>
    <row r="585" spans="1:9" x14ac:dyDescent="0.2">
      <c r="B585" s="99" t="s">
        <v>243</v>
      </c>
      <c r="C585" s="81"/>
      <c r="D585" s="82"/>
      <c r="E585" s="97">
        <v>37.200000000000003</v>
      </c>
      <c r="F585" s="97">
        <v>53</v>
      </c>
      <c r="G585" s="98">
        <v>51.5</v>
      </c>
    </row>
    <row r="586" spans="1:9" x14ac:dyDescent="0.2">
      <c r="B586" s="99" t="s">
        <v>244</v>
      </c>
      <c r="C586" s="81"/>
      <c r="D586" s="82"/>
      <c r="E586" s="97">
        <v>38.6</v>
      </c>
      <c r="F586" s="97">
        <v>41.6</v>
      </c>
      <c r="G586" s="98">
        <v>22.4</v>
      </c>
      <c r="H586" s="4" t="s">
        <v>10</v>
      </c>
    </row>
    <row r="587" spans="1:9" ht="13.5" thickBot="1" x14ac:dyDescent="0.25">
      <c r="B587" s="101" t="s">
        <v>245</v>
      </c>
      <c r="C587" s="262"/>
      <c r="D587" s="263"/>
      <c r="E587" s="266">
        <v>-54</v>
      </c>
      <c r="F587" s="266">
        <v>-98.5</v>
      </c>
      <c r="G587" s="267">
        <v>-36.6</v>
      </c>
      <c r="H587" s="4" t="s">
        <v>12</v>
      </c>
    </row>
    <row r="588" spans="1:9" ht="13.5" thickBot="1" x14ac:dyDescent="0.25">
      <c r="B588" s="157" t="s">
        <v>13</v>
      </c>
      <c r="C588" s="274"/>
      <c r="D588" s="120"/>
      <c r="E588" s="149">
        <f t="shared" ref="E588:G588" si="143">SUM(E583:E587)</f>
        <v>213.90000000000003</v>
      </c>
      <c r="F588" s="149">
        <f t="shared" si="143"/>
        <v>239</v>
      </c>
      <c r="G588" s="151">
        <f t="shared" si="143"/>
        <v>272.59999999999991</v>
      </c>
      <c r="H588" s="35" t="s">
        <v>14</v>
      </c>
    </row>
    <row r="589" spans="1:9" x14ac:dyDescent="0.2">
      <c r="A589" s="2" t="str">
        <f>A$580&amp;".r"</f>
        <v>TE.r</v>
      </c>
      <c r="B589" s="36" t="s">
        <v>15</v>
      </c>
      <c r="C589" s="36"/>
      <c r="D589" s="36"/>
      <c r="E589" s="159">
        <f t="shared" ref="E589:G589" si="144">SUMIF($C583:$C587,"r",E583:E587)/E588</f>
        <v>0.89808321645628786</v>
      </c>
      <c r="F589" s="159">
        <f t="shared" si="144"/>
        <v>1.0163179916317993</v>
      </c>
      <c r="G589" s="159">
        <f t="shared" si="144"/>
        <v>0.86316947909024233</v>
      </c>
      <c r="H589" s="39">
        <f>AVERAGE(E589:G589)</f>
        <v>0.92585689572610974</v>
      </c>
    </row>
    <row r="590" spans="1:9" x14ac:dyDescent="0.2">
      <c r="A590" s="28" t="str">
        <f>LEFT(A589,FIND(".",A589)-1)&amp;".e"</f>
        <v>TE.e</v>
      </c>
      <c r="B590" s="36" t="s">
        <v>17</v>
      </c>
      <c r="C590" s="36"/>
      <c r="D590" s="36"/>
      <c r="E590" s="71">
        <f t="shared" ref="E590:G590" si="145">SUMIF($D583:$D587,"e",E583:E587)/SUMIF($C583:$C587,"r",E583:E587)</f>
        <v>0.83394065590838107</v>
      </c>
      <c r="F590" s="71">
        <f t="shared" si="145"/>
        <v>0.85961300946891728</v>
      </c>
      <c r="G590" s="71">
        <f t="shared" si="145"/>
        <v>0.86145346366340847</v>
      </c>
      <c r="H590" s="39">
        <f>AVERAGE(E590:G590)</f>
        <v>0.85166904301356894</v>
      </c>
    </row>
    <row r="591" spans="1:9" x14ac:dyDescent="0.2">
      <c r="A591" s="28" t="str">
        <f>LEFT(A590,FIND(".",A590)-1)&amp;".g"</f>
        <v>TE.g</v>
      </c>
      <c r="B591" s="36" t="s">
        <v>19</v>
      </c>
      <c r="C591" s="36"/>
      <c r="D591" s="36"/>
      <c r="E591" s="71">
        <f t="shared" ref="E591:G591" si="146">SUMIF($D583:$D587,"g",E583:E587)/SUMIF($C583:$C587,"r",E583:E587)</f>
        <v>0.16605934409161893</v>
      </c>
      <c r="F591" s="71">
        <f t="shared" si="146"/>
        <v>0.14038699053108275</v>
      </c>
      <c r="G591" s="71">
        <f t="shared" si="146"/>
        <v>0.13854653633659161</v>
      </c>
      <c r="H591" s="39">
        <f>AVERAGE(E591:G591)</f>
        <v>0.14833095698643109</v>
      </c>
    </row>
    <row r="592" spans="1:9" x14ac:dyDescent="0.2">
      <c r="A592" s="42"/>
      <c r="B592" s="42"/>
      <c r="C592" s="43"/>
      <c r="D592" s="43"/>
      <c r="E592" s="42"/>
      <c r="F592" s="42"/>
      <c r="G592" s="42"/>
    </row>
    <row r="593" spans="1:10" x14ac:dyDescent="0.2">
      <c r="A593" s="13" t="s">
        <v>246</v>
      </c>
    </row>
    <row r="594" spans="1:10" ht="13.5" thickBot="1" x14ac:dyDescent="0.25">
      <c r="A594" s="2" t="s">
        <v>247</v>
      </c>
    </row>
    <row r="595" spans="1:10" x14ac:dyDescent="0.2">
      <c r="B595" s="6"/>
      <c r="C595" s="44"/>
      <c r="D595" s="44"/>
      <c r="E595" s="315" t="s">
        <v>7</v>
      </c>
      <c r="F595" s="315"/>
      <c r="G595" s="316"/>
    </row>
    <row r="596" spans="1:10" ht="13.5" thickBot="1" x14ac:dyDescent="0.25">
      <c r="B596" s="72"/>
      <c r="C596" s="46"/>
      <c r="D596" s="46"/>
      <c r="E596" s="181">
        <v>2009</v>
      </c>
      <c r="F596" s="181">
        <v>2010</v>
      </c>
      <c r="G596" s="182">
        <v>2011</v>
      </c>
      <c r="J596" s="72"/>
    </row>
    <row r="597" spans="1:10" x14ac:dyDescent="0.2">
      <c r="B597" s="96" t="s">
        <v>248</v>
      </c>
      <c r="C597" s="76" t="s">
        <v>9</v>
      </c>
      <c r="D597" s="77" t="s">
        <v>24</v>
      </c>
      <c r="E597" s="53">
        <v>91</v>
      </c>
      <c r="F597" s="53">
        <v>108</v>
      </c>
      <c r="G597" s="258">
        <v>85</v>
      </c>
      <c r="J597" s="72"/>
    </row>
    <row r="598" spans="1:10" x14ac:dyDescent="0.2">
      <c r="B598" s="99" t="s">
        <v>249</v>
      </c>
      <c r="C598" s="81" t="s">
        <v>9</v>
      </c>
      <c r="D598" s="82" t="s">
        <v>26</v>
      </c>
      <c r="E598" s="97">
        <v>7</v>
      </c>
      <c r="F598" s="97">
        <v>9</v>
      </c>
      <c r="G598" s="98">
        <v>10</v>
      </c>
      <c r="J598" s="72"/>
    </row>
    <row r="599" spans="1:10" x14ac:dyDescent="0.2">
      <c r="B599" s="99" t="s">
        <v>250</v>
      </c>
      <c r="C599" s="81" t="s">
        <v>9</v>
      </c>
      <c r="D599" s="82" t="s">
        <v>24</v>
      </c>
      <c r="E599" s="97">
        <v>11</v>
      </c>
      <c r="F599" s="97">
        <v>15</v>
      </c>
      <c r="G599" s="98">
        <v>18</v>
      </c>
      <c r="J599" s="72"/>
    </row>
    <row r="600" spans="1:10" x14ac:dyDescent="0.2">
      <c r="B600" s="99" t="s">
        <v>43</v>
      </c>
      <c r="C600" s="81"/>
      <c r="D600" s="82"/>
      <c r="E600" s="97">
        <v>2</v>
      </c>
      <c r="F600" s="97">
        <v>-14</v>
      </c>
      <c r="G600" s="98" t="s">
        <v>337</v>
      </c>
      <c r="J600" s="72"/>
    </row>
    <row r="601" spans="1:10" x14ac:dyDescent="0.2">
      <c r="B601" s="99" t="s">
        <v>50</v>
      </c>
      <c r="C601" s="81"/>
      <c r="D601" s="82"/>
      <c r="E601" s="97">
        <v>-5</v>
      </c>
      <c r="F601" s="97">
        <v>-5</v>
      </c>
      <c r="G601" s="98">
        <v>-3</v>
      </c>
      <c r="H601" s="4" t="s">
        <v>10</v>
      </c>
      <c r="J601" s="72"/>
    </row>
    <row r="602" spans="1:10" ht="13.5" thickBot="1" x14ac:dyDescent="0.25">
      <c r="B602" s="101" t="s">
        <v>251</v>
      </c>
      <c r="C602" s="262"/>
      <c r="D602" s="263"/>
      <c r="E602" s="200" t="s">
        <v>18</v>
      </c>
      <c r="F602" s="200" t="s">
        <v>18</v>
      </c>
      <c r="G602" s="199" t="s">
        <v>18</v>
      </c>
      <c r="H602" s="4" t="s">
        <v>12</v>
      </c>
      <c r="J602" s="72"/>
    </row>
    <row r="603" spans="1:10" ht="13.5" thickBot="1" x14ac:dyDescent="0.25">
      <c r="B603" s="157" t="s">
        <v>13</v>
      </c>
      <c r="C603" s="274"/>
      <c r="D603" s="120"/>
      <c r="E603" s="149">
        <f t="shared" ref="E603:G603" si="147">SUM(E597:E602)</f>
        <v>106</v>
      </c>
      <c r="F603" s="149">
        <f t="shared" si="147"/>
        <v>113</v>
      </c>
      <c r="G603" s="151">
        <f t="shared" si="147"/>
        <v>110</v>
      </c>
      <c r="H603" s="35" t="s">
        <v>14</v>
      </c>
    </row>
    <row r="604" spans="1:10" x14ac:dyDescent="0.2">
      <c r="A604" s="2" t="str">
        <f>A$594&amp;".r"</f>
        <v>UNS.r</v>
      </c>
      <c r="B604" s="36" t="s">
        <v>15</v>
      </c>
      <c r="C604" s="36"/>
      <c r="D604" s="36"/>
      <c r="E604" s="159">
        <f t="shared" ref="E604:G604" si="148">SUMIF($C597:$C602,"r",E597:E602)/E603</f>
        <v>1.0283018867924529</v>
      </c>
      <c r="F604" s="159">
        <f t="shared" si="148"/>
        <v>1.168141592920354</v>
      </c>
      <c r="G604" s="159">
        <f t="shared" si="148"/>
        <v>1.0272727272727273</v>
      </c>
      <c r="H604" s="39">
        <f>AVERAGE(E604:G604)</f>
        <v>1.0745720689951781</v>
      </c>
    </row>
    <row r="605" spans="1:10" x14ac:dyDescent="0.2">
      <c r="A605" s="28" t="str">
        <f>LEFT(A604,FIND(".",A604)-1)&amp;".e"</f>
        <v>UNS.e</v>
      </c>
      <c r="B605" s="36" t="s">
        <v>17</v>
      </c>
      <c r="C605" s="36"/>
      <c r="D605" s="36"/>
      <c r="E605" s="71">
        <f t="shared" ref="E605:G605" si="149">SUMIF($D597:$D602,"e",E597:E602)/SUMIF($C597:$C602,"r",E597:E602)</f>
        <v>0.93577981651376152</v>
      </c>
      <c r="F605" s="71">
        <f t="shared" si="149"/>
        <v>0.93181818181818177</v>
      </c>
      <c r="G605" s="71">
        <f t="shared" si="149"/>
        <v>0.91150442477876104</v>
      </c>
      <c r="H605" s="39">
        <f>AVERAGE(E605:G605)</f>
        <v>0.9263674743702347</v>
      </c>
    </row>
    <row r="606" spans="1:10" x14ac:dyDescent="0.2">
      <c r="A606" s="28" t="str">
        <f>LEFT(A605,FIND(".",A605)-1)&amp;".g"</f>
        <v>UNS.g</v>
      </c>
      <c r="B606" s="36" t="s">
        <v>19</v>
      </c>
      <c r="C606" s="36"/>
      <c r="D606" s="36"/>
      <c r="E606" s="71">
        <f t="shared" ref="E606:G606" si="150">SUMIF($D596:$D602,"g",E596:E602)/SUMIF($C596:$C602,"r",E596:E602)</f>
        <v>6.4220183486238536E-2</v>
      </c>
      <c r="F606" s="71">
        <f t="shared" si="150"/>
        <v>6.8181818181818177E-2</v>
      </c>
      <c r="G606" s="71">
        <f t="shared" si="150"/>
        <v>8.8495575221238937E-2</v>
      </c>
      <c r="H606" s="39">
        <f>AVERAGE(E606:G606)</f>
        <v>7.3632525629765216E-2</v>
      </c>
    </row>
    <row r="607" spans="1:10" x14ac:dyDescent="0.2">
      <c r="A607" s="42"/>
      <c r="B607" s="42"/>
      <c r="C607" s="43"/>
      <c r="D607" s="43"/>
      <c r="E607" s="42"/>
      <c r="F607" s="42"/>
      <c r="G607" s="42"/>
    </row>
    <row r="608" spans="1:10" x14ac:dyDescent="0.2">
      <c r="A608" s="13" t="s">
        <v>252</v>
      </c>
    </row>
    <row r="609" spans="1:10" ht="13.5" thickBot="1" x14ac:dyDescent="0.25">
      <c r="A609" s="2" t="s">
        <v>253</v>
      </c>
    </row>
    <row r="610" spans="1:10" x14ac:dyDescent="0.2">
      <c r="B610" s="6"/>
      <c r="C610" s="44"/>
      <c r="D610" s="44"/>
      <c r="E610" s="315" t="s">
        <v>7</v>
      </c>
      <c r="F610" s="315"/>
      <c r="G610" s="316"/>
    </row>
    <row r="611" spans="1:10" ht="13.5" thickBot="1" x14ac:dyDescent="0.25">
      <c r="B611" s="72"/>
      <c r="C611" s="46"/>
      <c r="D611" s="46"/>
      <c r="E611" s="181">
        <v>2009</v>
      </c>
      <c r="F611" s="181">
        <v>2010</v>
      </c>
      <c r="G611" s="182">
        <v>2011</v>
      </c>
    </row>
    <row r="612" spans="1:10" x14ac:dyDescent="0.2">
      <c r="B612" s="96" t="s">
        <v>254</v>
      </c>
      <c r="C612" s="76" t="s">
        <v>9</v>
      </c>
      <c r="D612" s="77" t="s">
        <v>24</v>
      </c>
      <c r="E612" s="53">
        <v>70.733999999999995</v>
      </c>
      <c r="F612" s="53">
        <v>74.61</v>
      </c>
      <c r="G612" s="258">
        <v>72.950999999999993</v>
      </c>
      <c r="J612" s="72"/>
    </row>
    <row r="613" spans="1:10" x14ac:dyDescent="0.2">
      <c r="B613" s="99" t="s">
        <v>255</v>
      </c>
      <c r="C613" s="81" t="s">
        <v>9</v>
      </c>
      <c r="D613" s="82"/>
      <c r="E613" s="97">
        <v>51.651000000000003</v>
      </c>
      <c r="F613" s="97">
        <v>52.104999999999997</v>
      </c>
      <c r="G613" s="98">
        <v>51.052999999999997</v>
      </c>
      <c r="J613" s="72"/>
    </row>
    <row r="614" spans="1:10" x14ac:dyDescent="0.2">
      <c r="B614" s="99" t="s">
        <v>221</v>
      </c>
      <c r="C614" s="81" t="s">
        <v>9</v>
      </c>
      <c r="D614" s="82" t="s">
        <v>26</v>
      </c>
      <c r="E614" s="97" t="s">
        <v>337</v>
      </c>
      <c r="F614" s="97">
        <v>24.834</v>
      </c>
      <c r="G614" s="98">
        <v>95.921999999999997</v>
      </c>
      <c r="H614" s="4" t="s">
        <v>10</v>
      </c>
      <c r="J614" s="72"/>
    </row>
    <row r="615" spans="1:10" ht="13.5" thickBot="1" x14ac:dyDescent="0.25">
      <c r="B615" s="101" t="s">
        <v>27</v>
      </c>
      <c r="C615" s="262"/>
      <c r="D615" s="263"/>
      <c r="E615" s="266">
        <v>-0.2</v>
      </c>
      <c r="F615" s="266">
        <v>-26.3</v>
      </c>
      <c r="G615" s="267">
        <v>-0.5</v>
      </c>
      <c r="H615" s="4" t="s">
        <v>12</v>
      </c>
      <c r="J615" s="72"/>
    </row>
    <row r="616" spans="1:10" ht="13.5" thickBot="1" x14ac:dyDescent="0.25">
      <c r="B616" s="157" t="s">
        <v>13</v>
      </c>
      <c r="C616" s="274"/>
      <c r="D616" s="120"/>
      <c r="E616" s="149">
        <f t="shared" ref="E616:G616" si="151">SUM(E612:E615)</f>
        <v>122.18499999999999</v>
      </c>
      <c r="F616" s="149">
        <f t="shared" si="151"/>
        <v>125.24900000000001</v>
      </c>
      <c r="G616" s="151">
        <f t="shared" si="151"/>
        <v>219.42599999999999</v>
      </c>
      <c r="H616" s="35" t="s">
        <v>14</v>
      </c>
    </row>
    <row r="617" spans="1:10" x14ac:dyDescent="0.2">
      <c r="A617" s="2" t="str">
        <f>A$609&amp;".r"</f>
        <v>UIL.r</v>
      </c>
      <c r="B617" s="36" t="s">
        <v>15</v>
      </c>
      <c r="C617" s="36"/>
      <c r="D617" s="36"/>
      <c r="E617" s="159">
        <f t="shared" ref="E617:G617" si="152">SUMIF($C612:$C615,"r",E612:E615)/E616</f>
        <v>1.0016368621352867</v>
      </c>
      <c r="F617" s="159">
        <f t="shared" si="152"/>
        <v>1.2099817164208895</v>
      </c>
      <c r="G617" s="159">
        <f t="shared" si="152"/>
        <v>1.0022786725365271</v>
      </c>
      <c r="H617" s="39">
        <f>AVERAGE(E617:G617)</f>
        <v>1.0712990836975678</v>
      </c>
    </row>
    <row r="618" spans="1:10" x14ac:dyDescent="0.2">
      <c r="A618" s="28" t="str">
        <f>LEFT(A617,FIND(".",A617)-1)&amp;".e"</f>
        <v>UIL.e</v>
      </c>
      <c r="B618" s="36" t="s">
        <v>17</v>
      </c>
      <c r="C618" s="36"/>
      <c r="D618" s="36"/>
      <c r="E618" s="71">
        <f t="shared" ref="E618:G618" si="153">SUMIF($D612:$D615,"e",E612:E615)/SUMIF($C612:$C615,"r",E612:E615)</f>
        <v>0.57796298566000737</v>
      </c>
      <c r="F618" s="71">
        <f t="shared" si="153"/>
        <v>0.49231601660189112</v>
      </c>
      <c r="G618" s="71">
        <f t="shared" si="153"/>
        <v>0.3317070287278448</v>
      </c>
      <c r="H618" s="39">
        <f>AVERAGE(E618:G618)</f>
        <v>0.46732867699658104</v>
      </c>
    </row>
    <row r="619" spans="1:10" x14ac:dyDescent="0.2">
      <c r="A619" s="28" t="str">
        <f>LEFT(A618,FIND(".",A618)-1)&amp;".g"</f>
        <v>UIL.g</v>
      </c>
      <c r="B619" s="36" t="s">
        <v>19</v>
      </c>
      <c r="C619" s="36"/>
      <c r="D619" s="36"/>
      <c r="E619" s="71">
        <f t="shared" ref="E619:G619" si="154">SUMIF($D612:$D615,"g",E612:E615)/SUMIF($C612:$C615,"r",E612:E615)</f>
        <v>0</v>
      </c>
      <c r="F619" s="71">
        <f t="shared" si="154"/>
        <v>0.16386779193528164</v>
      </c>
      <c r="G619" s="71">
        <f t="shared" si="154"/>
        <v>0.43615579785927994</v>
      </c>
      <c r="H619" s="39">
        <f>AVERAGE(E619:G619)</f>
        <v>0.20000786326485387</v>
      </c>
    </row>
    <row r="620" spans="1:10" x14ac:dyDescent="0.2">
      <c r="A620" s="42"/>
      <c r="B620" s="42"/>
      <c r="C620" s="43"/>
      <c r="D620" s="43"/>
      <c r="E620" s="42"/>
      <c r="F620" s="42"/>
      <c r="G620" s="42"/>
    </row>
    <row r="621" spans="1:10" x14ac:dyDescent="0.2">
      <c r="A621" s="13" t="s">
        <v>256</v>
      </c>
    </row>
    <row r="622" spans="1:10" ht="13.5" thickBot="1" x14ac:dyDescent="0.25">
      <c r="A622" s="2" t="s">
        <v>257</v>
      </c>
    </row>
    <row r="623" spans="1:10" x14ac:dyDescent="0.2">
      <c r="B623" s="6"/>
      <c r="C623" s="44"/>
      <c r="D623" s="44"/>
      <c r="E623" s="315" t="s">
        <v>7</v>
      </c>
      <c r="F623" s="315"/>
      <c r="G623" s="316"/>
    </row>
    <row r="624" spans="1:10" ht="13.5" thickBot="1" x14ac:dyDescent="0.25">
      <c r="B624" s="72"/>
      <c r="C624" s="46"/>
      <c r="D624" s="46"/>
      <c r="E624" s="181">
        <v>2009</v>
      </c>
      <c r="F624" s="181">
        <v>2010</v>
      </c>
      <c r="G624" s="182">
        <v>2011</v>
      </c>
      <c r="I624" s="72"/>
    </row>
    <row r="625" spans="1:20" x14ac:dyDescent="0.2">
      <c r="B625" s="96" t="s">
        <v>258</v>
      </c>
      <c r="C625" s="76" t="s">
        <v>9</v>
      </c>
      <c r="D625" s="77" t="s">
        <v>26</v>
      </c>
      <c r="E625" s="275">
        <v>50.2</v>
      </c>
      <c r="F625" s="275">
        <v>53.7</v>
      </c>
      <c r="G625" s="276">
        <v>52.5</v>
      </c>
      <c r="I625" s="72"/>
    </row>
    <row r="626" spans="1:20" x14ac:dyDescent="0.2">
      <c r="B626" s="99" t="s">
        <v>259</v>
      </c>
      <c r="C626" s="81" t="s">
        <v>9</v>
      </c>
      <c r="D626" s="82" t="s">
        <v>24</v>
      </c>
      <c r="E626" s="197">
        <v>48.3</v>
      </c>
      <c r="F626" s="197">
        <v>60.9</v>
      </c>
      <c r="G626" s="196">
        <v>65</v>
      </c>
      <c r="I626" s="72"/>
    </row>
    <row r="627" spans="1:20" x14ac:dyDescent="0.2">
      <c r="B627" s="99" t="s">
        <v>260</v>
      </c>
      <c r="C627" s="81"/>
      <c r="D627" s="82"/>
      <c r="E627" s="197">
        <v>8.9</v>
      </c>
      <c r="F627" s="197">
        <v>9.3000000000000007</v>
      </c>
      <c r="G627" s="196">
        <v>5.4</v>
      </c>
      <c r="I627" s="72"/>
    </row>
    <row r="628" spans="1:20" x14ac:dyDescent="0.2">
      <c r="B628" s="99" t="s">
        <v>261</v>
      </c>
      <c r="C628" s="81"/>
      <c r="D628" s="82"/>
      <c r="E628" s="197">
        <v>2.4</v>
      </c>
      <c r="F628" s="197">
        <v>3.1</v>
      </c>
      <c r="G628" s="196">
        <v>14.9</v>
      </c>
      <c r="I628" s="72"/>
    </row>
    <row r="629" spans="1:20" x14ac:dyDescent="0.2">
      <c r="B629" s="99" t="s">
        <v>262</v>
      </c>
      <c r="C629" s="81"/>
      <c r="D629" s="82"/>
      <c r="E629" s="197">
        <v>8.4</v>
      </c>
      <c r="F629" s="197">
        <v>6.4</v>
      </c>
      <c r="G629" s="196">
        <v>6.7</v>
      </c>
      <c r="I629" s="72"/>
    </row>
    <row r="630" spans="1:20" x14ac:dyDescent="0.2">
      <c r="B630" s="99" t="s">
        <v>263</v>
      </c>
      <c r="C630" s="81"/>
      <c r="D630" s="82"/>
      <c r="E630" s="197">
        <v>13.4</v>
      </c>
      <c r="F630" s="197">
        <v>11.9</v>
      </c>
      <c r="G630" s="196">
        <v>16.600000000000001</v>
      </c>
      <c r="I630" s="72"/>
    </row>
    <row r="631" spans="1:20" x14ac:dyDescent="0.2">
      <c r="B631" s="99" t="s">
        <v>264</v>
      </c>
      <c r="C631" s="81"/>
      <c r="D631" s="82"/>
      <c r="E631" s="197">
        <v>4.0999999999999996</v>
      </c>
      <c r="F631" s="197">
        <v>-4.2</v>
      </c>
      <c r="G631" s="196">
        <v>-4.2</v>
      </c>
      <c r="I631" s="72"/>
    </row>
    <row r="632" spans="1:20" x14ac:dyDescent="0.2">
      <c r="B632" s="99" t="s">
        <v>97</v>
      </c>
      <c r="C632" s="81"/>
      <c r="D632" s="82"/>
      <c r="E632" s="197">
        <v>-0.1</v>
      </c>
      <c r="F632" s="197" t="s">
        <v>337</v>
      </c>
      <c r="G632" s="196">
        <v>-5.0999999999999996</v>
      </c>
      <c r="I632" s="72"/>
    </row>
    <row r="633" spans="1:20" x14ac:dyDescent="0.2">
      <c r="B633" s="99" t="s">
        <v>265</v>
      </c>
      <c r="C633" s="81"/>
      <c r="D633" s="82"/>
      <c r="E633" s="197">
        <v>-2.5</v>
      </c>
      <c r="F633" s="197">
        <v>-7.4</v>
      </c>
      <c r="G633" s="196">
        <v>-10.199999999999999</v>
      </c>
      <c r="I633" s="72"/>
    </row>
    <row r="634" spans="1:20" x14ac:dyDescent="0.2">
      <c r="B634" s="99" t="s">
        <v>266</v>
      </c>
      <c r="C634" s="81"/>
      <c r="D634" s="82"/>
      <c r="E634" s="197" t="s">
        <v>337</v>
      </c>
      <c r="F634" s="197" t="s">
        <v>337</v>
      </c>
      <c r="G634" s="196" t="s">
        <v>337</v>
      </c>
      <c r="H634" s="4" t="s">
        <v>10</v>
      </c>
      <c r="I634" s="72"/>
    </row>
    <row r="635" spans="1:20" ht="13.5" thickBot="1" x14ac:dyDescent="0.25">
      <c r="B635" s="101" t="s">
        <v>267</v>
      </c>
      <c r="C635" s="262"/>
      <c r="D635" s="263"/>
      <c r="E635" s="218" t="s">
        <v>18</v>
      </c>
      <c r="F635" s="218" t="s">
        <v>18</v>
      </c>
      <c r="G635" s="219" t="s">
        <v>18</v>
      </c>
      <c r="H635" s="4" t="s">
        <v>12</v>
      </c>
    </row>
    <row r="636" spans="1:20" ht="13.5" thickBot="1" x14ac:dyDescent="0.25">
      <c r="B636" s="157" t="s">
        <v>266</v>
      </c>
      <c r="C636" s="274"/>
      <c r="D636" s="120"/>
      <c r="E636" s="149">
        <f t="shared" ref="E636:G636" si="155">SUM(E625:E635)</f>
        <v>133.10000000000002</v>
      </c>
      <c r="F636" s="149">
        <f t="shared" si="155"/>
        <v>133.69999999999999</v>
      </c>
      <c r="G636" s="151">
        <f t="shared" si="155"/>
        <v>141.60000000000002</v>
      </c>
      <c r="H636" s="35" t="s">
        <v>14</v>
      </c>
    </row>
    <row r="637" spans="1:20" x14ac:dyDescent="0.2">
      <c r="A637" s="2" t="str">
        <f>A$622&amp;".r"</f>
        <v>VVC.r</v>
      </c>
      <c r="B637" s="36" t="s">
        <v>15</v>
      </c>
      <c r="C637" s="36"/>
      <c r="D637" s="36"/>
      <c r="E637" s="159">
        <f t="shared" ref="E637:G637" si="156">SUMIF($C625:$C635,"r",E625:E635)/E636</f>
        <v>0.74004507888805393</v>
      </c>
      <c r="F637" s="159">
        <f t="shared" si="156"/>
        <v>0.85714285714285721</v>
      </c>
      <c r="G637" s="159">
        <f t="shared" si="156"/>
        <v>0.82980225988700551</v>
      </c>
      <c r="H637" s="39">
        <f>AVERAGE(E637:G637)</f>
        <v>0.80899673197263888</v>
      </c>
    </row>
    <row r="638" spans="1:20" s="3" customFormat="1" x14ac:dyDescent="0.2">
      <c r="A638" s="28" t="str">
        <f>LEFT(A637,FIND(".",A637)-1)&amp;".e"</f>
        <v>VVC.e</v>
      </c>
      <c r="B638" s="36" t="s">
        <v>17</v>
      </c>
      <c r="C638" s="36"/>
      <c r="D638" s="36"/>
      <c r="E638" s="71">
        <f t="shared" ref="E638:G638" si="157">SUMIF($D625:$D635,"e",E625:E635)/SUMIF($C625:$C635,"r",E625:E635)</f>
        <v>0.49035532994923853</v>
      </c>
      <c r="F638" s="71">
        <f t="shared" si="157"/>
        <v>0.53141361256544506</v>
      </c>
      <c r="G638" s="71">
        <f t="shared" si="157"/>
        <v>0.55319148936170215</v>
      </c>
      <c r="H638" s="39">
        <f>AVERAGE(E638:G638)</f>
        <v>0.52498681062546193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s="3" customFormat="1" x14ac:dyDescent="0.2">
      <c r="A639" s="28" t="str">
        <f>LEFT(A638,FIND(".",A638)-1)&amp;".g"</f>
        <v>VVC.g</v>
      </c>
      <c r="B639" s="36" t="s">
        <v>19</v>
      </c>
      <c r="C639" s="36"/>
      <c r="D639" s="36"/>
      <c r="E639" s="71">
        <f t="shared" ref="E639:G639" si="158">SUMIF($D625:$D635,"g",E625:E635)/SUMIF($C625:$C635,"r",E625:E635)</f>
        <v>0.50964467005076142</v>
      </c>
      <c r="F639" s="71">
        <f t="shared" si="158"/>
        <v>0.468586387434555</v>
      </c>
      <c r="G639" s="71">
        <f t="shared" si="158"/>
        <v>0.44680851063829785</v>
      </c>
      <c r="H639" s="39">
        <f>AVERAGE(E639:G639)</f>
        <v>0.47501318937453813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s="3" customFormat="1" x14ac:dyDescent="0.2">
      <c r="A640" s="42"/>
      <c r="B640" s="42"/>
      <c r="C640" s="43"/>
      <c r="D640" s="43"/>
      <c r="E640" s="42"/>
      <c r="F640" s="42"/>
      <c r="G640" s="42"/>
      <c r="H640" s="4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s="3" customFormat="1" x14ac:dyDescent="0.2">
      <c r="A641" s="13" t="s">
        <v>268</v>
      </c>
      <c r="B641" s="2"/>
      <c r="E641" s="2"/>
      <c r="F641" s="2"/>
      <c r="G641" s="2"/>
      <c r="H641" s="4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s="3" customFormat="1" ht="13.5" thickBot="1" x14ac:dyDescent="0.25">
      <c r="A642" s="2" t="s">
        <v>269</v>
      </c>
      <c r="B642" s="2"/>
      <c r="E642" s="2"/>
      <c r="F642" s="2"/>
      <c r="G642" s="2"/>
      <c r="H642" s="4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s="3" customFormat="1" x14ac:dyDescent="0.2">
      <c r="A643" s="2"/>
      <c r="B643" s="6"/>
      <c r="C643" s="44"/>
      <c r="D643" s="44"/>
      <c r="E643" s="315" t="s">
        <v>7</v>
      </c>
      <c r="F643" s="315"/>
      <c r="G643" s="316"/>
      <c r="H643" s="4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s="3" customFormat="1" ht="13.5" thickBot="1" x14ac:dyDescent="0.25">
      <c r="A644" s="2"/>
      <c r="B644" s="72"/>
      <c r="C644" s="46"/>
      <c r="D644" s="46"/>
      <c r="E644" s="181">
        <v>2009</v>
      </c>
      <c r="F644" s="181">
        <v>2010</v>
      </c>
      <c r="G644" s="182">
        <v>2011</v>
      </c>
      <c r="H644" s="4" t="s">
        <v>10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s="3" customFormat="1" ht="13.5" thickBot="1" x14ac:dyDescent="0.25">
      <c r="A645" s="2"/>
      <c r="B645" s="157" t="s">
        <v>270</v>
      </c>
      <c r="C645" s="92" t="s">
        <v>9</v>
      </c>
      <c r="D645" s="94" t="s">
        <v>24</v>
      </c>
      <c r="E645" s="149">
        <v>337.39100000000002</v>
      </c>
      <c r="F645" s="149">
        <v>284.64499999999998</v>
      </c>
      <c r="G645" s="151">
        <v>354.94200000000001</v>
      </c>
      <c r="H645" s="4" t="s">
        <v>12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s="3" customFormat="1" ht="13.5" thickBot="1" x14ac:dyDescent="0.25">
      <c r="A646" s="2"/>
      <c r="B646" s="157" t="s">
        <v>13</v>
      </c>
      <c r="C646" s="91"/>
      <c r="D646" s="46"/>
      <c r="E646" s="149">
        <f t="shared" ref="E646:G646" si="159">E645</f>
        <v>337.39100000000002</v>
      </c>
      <c r="F646" s="149">
        <f t="shared" si="159"/>
        <v>284.64499999999998</v>
      </c>
      <c r="G646" s="151">
        <f t="shared" si="159"/>
        <v>354.94200000000001</v>
      </c>
      <c r="H646" s="35" t="s">
        <v>14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s="3" customFormat="1" x14ac:dyDescent="0.2">
      <c r="A647" s="2" t="str">
        <f>A$642&amp;".r"</f>
        <v>WR.r</v>
      </c>
      <c r="B647" s="36" t="s">
        <v>15</v>
      </c>
      <c r="C647" s="36"/>
      <c r="D647" s="36"/>
      <c r="E647" s="159">
        <f t="shared" ref="E647:G647" si="160">SUMIF($C645,"r",E645)/E646</f>
        <v>1</v>
      </c>
      <c r="F647" s="159">
        <f t="shared" si="160"/>
        <v>1</v>
      </c>
      <c r="G647" s="159">
        <f t="shared" si="160"/>
        <v>1</v>
      </c>
      <c r="H647" s="39">
        <f>AVERAGE(E647:G647)</f>
        <v>1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s="3" customFormat="1" x14ac:dyDescent="0.2">
      <c r="A648" s="28" t="str">
        <f>LEFT(A647,FIND(".",A647)-1)&amp;".e"</f>
        <v>WR.e</v>
      </c>
      <c r="B648" s="36" t="s">
        <v>17</v>
      </c>
      <c r="C648" s="36"/>
      <c r="D648" s="36"/>
      <c r="E648" s="71">
        <f t="shared" ref="E648:G648" si="161">SUMIF($D645,"e",E645)/SUMIF($C645,"r",E645)</f>
        <v>1</v>
      </c>
      <c r="F648" s="71">
        <f t="shared" si="161"/>
        <v>1</v>
      </c>
      <c r="G648" s="71">
        <f t="shared" si="161"/>
        <v>1</v>
      </c>
      <c r="H648" s="39">
        <f>AVERAGE(E648:G648)</f>
        <v>1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s="3" customFormat="1" x14ac:dyDescent="0.2">
      <c r="A649" s="28" t="str">
        <f>LEFT(A648,FIND(".",A648)-1)&amp;".g"</f>
        <v>WR.g</v>
      </c>
      <c r="B649" s="36" t="s">
        <v>19</v>
      </c>
      <c r="C649" s="36"/>
      <c r="D649" s="36"/>
      <c r="E649" s="71">
        <f t="shared" ref="E649:G649" si="162">SUMIF($D645,"g",E645)/SUMIF($C645,"r",E645)</f>
        <v>0</v>
      </c>
      <c r="F649" s="71">
        <f t="shared" si="162"/>
        <v>0</v>
      </c>
      <c r="G649" s="71">
        <f t="shared" si="162"/>
        <v>0</v>
      </c>
      <c r="H649" s="39">
        <f>AVERAGE(E649:G649)</f>
        <v>0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s="3" customFormat="1" x14ac:dyDescent="0.2">
      <c r="A650" s="42"/>
      <c r="B650" s="42"/>
      <c r="C650" s="43"/>
      <c r="D650" s="43"/>
      <c r="E650" s="42"/>
      <c r="F650" s="42"/>
      <c r="G650" s="42"/>
      <c r="H650" s="4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s="3" customFormat="1" x14ac:dyDescent="0.2">
      <c r="A651" s="13" t="s">
        <v>271</v>
      </c>
      <c r="B651" s="2"/>
      <c r="E651" s="2"/>
      <c r="F651" s="2"/>
      <c r="G651" s="2"/>
      <c r="H651" s="4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s="3" customFormat="1" ht="13.5" thickBot="1" x14ac:dyDescent="0.25">
      <c r="A652" s="2" t="s">
        <v>272</v>
      </c>
      <c r="B652" s="2"/>
      <c r="E652" s="2"/>
      <c r="F652" s="2"/>
      <c r="G652" s="2"/>
      <c r="H652" s="4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s="3" customFormat="1" x14ac:dyDescent="0.2">
      <c r="A653" s="2"/>
      <c r="B653" s="6"/>
      <c r="C653" s="44"/>
      <c r="D653" s="44"/>
      <c r="E653" s="315" t="s">
        <v>7</v>
      </c>
      <c r="F653" s="315"/>
      <c r="G653" s="316"/>
      <c r="H653" s="4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3.5" thickBot="1" x14ac:dyDescent="0.25">
      <c r="B654" s="72"/>
      <c r="C654" s="46"/>
      <c r="D654" s="46"/>
      <c r="E654" s="181">
        <v>2009</v>
      </c>
      <c r="F654" s="181">
        <v>2010</v>
      </c>
      <c r="G654" s="182">
        <v>2011</v>
      </c>
      <c r="J654" s="72"/>
    </row>
    <row r="655" spans="1:20" x14ac:dyDescent="0.2">
      <c r="B655" s="96" t="s">
        <v>273</v>
      </c>
      <c r="C655" s="76" t="s">
        <v>9</v>
      </c>
      <c r="D655" s="77"/>
      <c r="E655" s="78">
        <v>550.9</v>
      </c>
      <c r="F655" s="78">
        <v>564</v>
      </c>
      <c r="G655" s="277">
        <v>544.79999999999995</v>
      </c>
      <c r="J655" s="72"/>
    </row>
    <row r="656" spans="1:20" x14ac:dyDescent="0.2">
      <c r="B656" s="99" t="s">
        <v>274</v>
      </c>
      <c r="C656" s="81"/>
      <c r="D656" s="82"/>
      <c r="E656" s="83">
        <v>120.1</v>
      </c>
      <c r="F656" s="83">
        <v>252.4</v>
      </c>
      <c r="G656" s="154">
        <v>348.9</v>
      </c>
      <c r="H656" s="4" t="s">
        <v>10</v>
      </c>
      <c r="J656" s="72"/>
    </row>
    <row r="657" spans="1:10" ht="13.5" thickBot="1" x14ac:dyDescent="0.25">
      <c r="B657" s="99" t="s">
        <v>97</v>
      </c>
      <c r="C657" s="81"/>
      <c r="D657" s="82"/>
      <c r="E657" s="278">
        <v>-10.7</v>
      </c>
      <c r="F657" s="278">
        <v>-6</v>
      </c>
      <c r="G657" s="279">
        <v>-6.4</v>
      </c>
      <c r="H657" s="4" t="s">
        <v>12</v>
      </c>
      <c r="J657" s="72"/>
    </row>
    <row r="658" spans="1:10" ht="13.5" thickBot="1" x14ac:dyDescent="0.25">
      <c r="B658" s="157" t="s">
        <v>13</v>
      </c>
      <c r="C658" s="91"/>
      <c r="D658" s="46"/>
      <c r="E658" s="149">
        <f t="shared" ref="E658:G658" si="163">SUM(E655:E657)</f>
        <v>660.3</v>
      </c>
      <c r="F658" s="149">
        <f t="shared" si="163"/>
        <v>810.4</v>
      </c>
      <c r="G658" s="151">
        <f t="shared" si="163"/>
        <v>887.3</v>
      </c>
      <c r="H658" s="35" t="s">
        <v>14</v>
      </c>
    </row>
    <row r="659" spans="1:10" x14ac:dyDescent="0.2">
      <c r="A659" s="2" t="str">
        <f>A$652&amp;".r"</f>
        <v>WEC.r</v>
      </c>
      <c r="B659" s="36" t="s">
        <v>15</v>
      </c>
      <c r="C659" s="36"/>
      <c r="D659" s="36"/>
      <c r="E659" s="159">
        <f t="shared" ref="E659:G659" si="164">SUMIF($C655:$C657,"r",E655:E657)/E658</f>
        <v>0.83431773436316825</v>
      </c>
      <c r="F659" s="159">
        <f t="shared" si="164"/>
        <v>0.69595261599210267</v>
      </c>
      <c r="G659" s="159">
        <f t="shared" si="164"/>
        <v>0.61399752056801526</v>
      </c>
      <c r="H659" s="39">
        <f>AVERAGE(E659:G659)</f>
        <v>0.71475595697442873</v>
      </c>
    </row>
    <row r="660" spans="1:10" x14ac:dyDescent="0.2">
      <c r="A660" s="28" t="s">
        <v>16</v>
      </c>
      <c r="B660" s="36" t="s">
        <v>17</v>
      </c>
      <c r="C660" s="36"/>
      <c r="D660" s="36"/>
      <c r="E660" s="40" t="s">
        <v>18</v>
      </c>
      <c r="F660" s="40" t="s">
        <v>18</v>
      </c>
      <c r="G660" s="40" t="s">
        <v>18</v>
      </c>
      <c r="H660" s="41" t="s">
        <v>18</v>
      </c>
    </row>
    <row r="661" spans="1:10" x14ac:dyDescent="0.2">
      <c r="A661" s="28" t="s">
        <v>16</v>
      </c>
      <c r="B661" s="36" t="s">
        <v>19</v>
      </c>
      <c r="C661" s="36"/>
      <c r="D661" s="36"/>
      <c r="E661" s="40" t="s">
        <v>18</v>
      </c>
      <c r="F661" s="40" t="s">
        <v>18</v>
      </c>
      <c r="G661" s="40" t="s">
        <v>18</v>
      </c>
      <c r="H661" s="41" t="s">
        <v>18</v>
      </c>
    </row>
    <row r="662" spans="1:10" x14ac:dyDescent="0.2">
      <c r="A662" s="42"/>
      <c r="B662" s="42"/>
      <c r="C662" s="43"/>
      <c r="D662" s="43"/>
      <c r="E662" s="42"/>
      <c r="F662" s="42"/>
      <c r="G662" s="42"/>
    </row>
    <row r="663" spans="1:10" x14ac:dyDescent="0.2">
      <c r="A663" s="13" t="s">
        <v>275</v>
      </c>
    </row>
    <row r="664" spans="1:10" ht="13.5" thickBot="1" x14ac:dyDescent="0.25">
      <c r="A664" s="2" t="s">
        <v>276</v>
      </c>
      <c r="J664" s="72"/>
    </row>
    <row r="665" spans="1:10" x14ac:dyDescent="0.2">
      <c r="B665" s="6"/>
      <c r="C665" s="44"/>
      <c r="D665" s="44"/>
      <c r="E665" s="315" t="s">
        <v>32</v>
      </c>
      <c r="F665" s="315"/>
      <c r="G665" s="316"/>
      <c r="J665" s="72"/>
    </row>
    <row r="666" spans="1:10" ht="13.5" thickBot="1" x14ac:dyDescent="0.25">
      <c r="B666" s="72"/>
      <c r="C666" s="46"/>
      <c r="D666" s="46"/>
      <c r="E666" s="181">
        <v>2009</v>
      </c>
      <c r="F666" s="181">
        <v>2010</v>
      </c>
      <c r="G666" s="182">
        <v>2011</v>
      </c>
      <c r="J666" s="72"/>
    </row>
    <row r="667" spans="1:10" x14ac:dyDescent="0.2">
      <c r="B667" s="96" t="s">
        <v>277</v>
      </c>
      <c r="C667" s="76" t="s">
        <v>9</v>
      </c>
      <c r="D667" s="77" t="s">
        <v>24</v>
      </c>
      <c r="E667" s="53">
        <v>611.851</v>
      </c>
      <c r="F667" s="53">
        <v>665.15499999999997</v>
      </c>
      <c r="G667" s="258">
        <v>788.96699999999998</v>
      </c>
      <c r="J667" s="72"/>
    </row>
    <row r="668" spans="1:10" x14ac:dyDescent="0.2">
      <c r="B668" s="99" t="s">
        <v>278</v>
      </c>
      <c r="C668" s="81" t="s">
        <v>9</v>
      </c>
      <c r="D668" s="82" t="s">
        <v>26</v>
      </c>
      <c r="E668" s="97">
        <v>108.94799999999999</v>
      </c>
      <c r="F668" s="97">
        <v>114.554</v>
      </c>
      <c r="G668" s="98">
        <v>101.842</v>
      </c>
    </row>
    <row r="669" spans="1:10" x14ac:dyDescent="0.2">
      <c r="B669" s="99" t="s">
        <v>43</v>
      </c>
      <c r="C669" s="81"/>
      <c r="D669" s="82"/>
      <c r="E669" s="97">
        <v>-35.299999999999997</v>
      </c>
      <c r="F669" s="97">
        <v>-27.8</v>
      </c>
      <c r="G669" s="98">
        <v>-49.4</v>
      </c>
      <c r="H669" s="4" t="s">
        <v>10</v>
      </c>
    </row>
    <row r="670" spans="1:10" ht="13.5" thickBot="1" x14ac:dyDescent="0.25">
      <c r="B670" s="101" t="s">
        <v>279</v>
      </c>
      <c r="C670" s="86"/>
      <c r="D670" s="87"/>
      <c r="E670" s="266" t="s">
        <v>337</v>
      </c>
      <c r="F670" s="266" t="s">
        <v>337</v>
      </c>
      <c r="G670" s="267" t="s">
        <v>337</v>
      </c>
      <c r="H670" s="4" t="s">
        <v>12</v>
      </c>
    </row>
    <row r="671" spans="1:10" ht="13.5" thickBot="1" x14ac:dyDescent="0.25">
      <c r="B671" s="157" t="s">
        <v>13</v>
      </c>
      <c r="C671" s="91"/>
      <c r="D671" s="46"/>
      <c r="E671" s="149">
        <f t="shared" ref="E671:G671" si="165">SUM(E667:E670)</f>
        <v>685.49900000000002</v>
      </c>
      <c r="F671" s="149">
        <f t="shared" si="165"/>
        <v>751.90899999999999</v>
      </c>
      <c r="G671" s="151">
        <f t="shared" si="165"/>
        <v>841.40899999999999</v>
      </c>
      <c r="H671" s="35" t="s">
        <v>14</v>
      </c>
    </row>
    <row r="672" spans="1:10" x14ac:dyDescent="0.2">
      <c r="A672" s="2" t="str">
        <f>A$664&amp;".r"</f>
        <v>XEL.r</v>
      </c>
      <c r="B672" s="36" t="s">
        <v>15</v>
      </c>
      <c r="C672" s="36"/>
      <c r="D672" s="36"/>
      <c r="E672" s="159">
        <f t="shared" ref="E672:G672" si="166">SUMIF($C667:$C670,"r",E667:E670)/E671</f>
        <v>1.0514953340559212</v>
      </c>
      <c r="F672" s="159">
        <f t="shared" si="166"/>
        <v>1.0369725591793688</v>
      </c>
      <c r="G672" s="159">
        <f t="shared" si="166"/>
        <v>1.0587110430242606</v>
      </c>
      <c r="H672" s="39">
        <f>AVERAGE(E672:G672)</f>
        <v>1.04905964541985</v>
      </c>
    </row>
    <row r="673" spans="1:20" x14ac:dyDescent="0.2">
      <c r="A673" s="28" t="str">
        <f>LEFT(A672,FIND(".",A672)-1)&amp;".e"</f>
        <v>XEL.e</v>
      </c>
      <c r="B673" s="36" t="s">
        <v>17</v>
      </c>
      <c r="C673" s="36"/>
      <c r="D673" s="36"/>
      <c r="E673" s="71">
        <f t="shared" ref="E673:G673" si="167">SUMIF($D667:$D670,"e",E667:E670)/SUMIF($C667:$C670,"r",E667:E670)</f>
        <v>0.84885106666352206</v>
      </c>
      <c r="F673" s="71">
        <f t="shared" si="167"/>
        <v>0.85308108537928895</v>
      </c>
      <c r="G673" s="71">
        <f t="shared" si="167"/>
        <v>0.88567470692370642</v>
      </c>
      <c r="H673" s="39">
        <f>AVERAGE(E673:G673)</f>
        <v>0.86253561965550585</v>
      </c>
    </row>
    <row r="674" spans="1:20" x14ac:dyDescent="0.2">
      <c r="A674" s="28" t="str">
        <f>LEFT(A673,FIND(".",A673)-1)&amp;".g"</f>
        <v>XEL.g</v>
      </c>
      <c r="B674" s="36" t="s">
        <v>19</v>
      </c>
      <c r="C674" s="36"/>
      <c r="D674" s="36"/>
      <c r="E674" s="71">
        <f t="shared" ref="E674:G674" si="168">SUMIF($D667:$D670,"g",E667:E670)/SUMIF($C667:$C670,"r",E667:E670)</f>
        <v>0.151148933336478</v>
      </c>
      <c r="F674" s="71">
        <f t="shared" si="168"/>
        <v>0.14691891462071108</v>
      </c>
      <c r="G674" s="71">
        <f t="shared" si="168"/>
        <v>0.11432529307629358</v>
      </c>
      <c r="H674" s="39">
        <f>AVERAGE(E674:G674)</f>
        <v>0.13746438034449424</v>
      </c>
    </row>
    <row r="675" spans="1:20" x14ac:dyDescent="0.2">
      <c r="A675" s="42"/>
      <c r="B675" s="42"/>
      <c r="C675" s="43"/>
      <c r="D675" s="43"/>
      <c r="E675" s="42"/>
      <c r="F675" s="42"/>
      <c r="G675" s="42"/>
    </row>
    <row r="676" spans="1:20" s="280" customFormat="1" x14ac:dyDescent="0.2">
      <c r="C676" s="281"/>
      <c r="D676" s="281"/>
      <c r="H676" s="282"/>
    </row>
    <row r="677" spans="1:20" x14ac:dyDescent="0.2">
      <c r="A677" s="283" t="s">
        <v>281</v>
      </c>
      <c r="B677" s="8"/>
      <c r="C677" s="9"/>
      <c r="D677" s="9"/>
      <c r="E677" s="8"/>
      <c r="F677" s="8"/>
      <c r="G677" s="8"/>
    </row>
    <row r="678" spans="1:20" ht="13.5" thickBot="1" x14ac:dyDescent="0.25">
      <c r="A678" s="10" t="s">
        <v>30</v>
      </c>
      <c r="B678" s="2" t="s">
        <v>282</v>
      </c>
    </row>
    <row r="679" spans="1:20" ht="15" x14ac:dyDescent="0.25">
      <c r="A679" t="s">
        <v>31</v>
      </c>
      <c r="E679" s="315" t="s">
        <v>283</v>
      </c>
      <c r="F679" s="315"/>
      <c r="G679" s="316"/>
    </row>
    <row r="680" spans="1:20" ht="15" x14ac:dyDescent="0.25">
      <c r="A680"/>
      <c r="E680" s="284">
        <v>2009</v>
      </c>
      <c r="F680" s="284">
        <v>2010</v>
      </c>
      <c r="G680" s="285">
        <v>2011</v>
      </c>
    </row>
    <row r="681" spans="1:20" ht="15" x14ac:dyDescent="0.25">
      <c r="A681"/>
      <c r="B681" s="286" t="s">
        <v>284</v>
      </c>
      <c r="C681" s="286" t="s">
        <v>9</v>
      </c>
      <c r="D681" s="286" t="s">
        <v>24</v>
      </c>
      <c r="E681" s="287">
        <v>1983</v>
      </c>
      <c r="F681" s="287">
        <v>2233</v>
      </c>
      <c r="G681" s="287">
        <v>2252</v>
      </c>
    </row>
    <row r="682" spans="1:20" ht="15" x14ac:dyDescent="0.25">
      <c r="A682"/>
      <c r="B682" s="286" t="s">
        <v>285</v>
      </c>
      <c r="C682" s="286" t="s">
        <v>9</v>
      </c>
      <c r="D682" s="286" t="s">
        <v>24</v>
      </c>
      <c r="E682" s="287">
        <v>917</v>
      </c>
      <c r="F682" s="287">
        <v>1096</v>
      </c>
      <c r="G682" s="287">
        <v>1087</v>
      </c>
    </row>
    <row r="683" spans="1:20" s="3" customFormat="1" ht="15" x14ac:dyDescent="0.25">
      <c r="A683"/>
      <c r="B683" s="286" t="s">
        <v>286</v>
      </c>
      <c r="C683" s="286" t="s">
        <v>9</v>
      </c>
      <c r="D683" s="286" t="s">
        <v>26</v>
      </c>
      <c r="E683" s="287">
        <v>73</v>
      </c>
      <c r="F683" s="287">
        <v>75</v>
      </c>
      <c r="G683" s="287">
        <v>79</v>
      </c>
      <c r="H683" s="4" t="s">
        <v>10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s="3" customFormat="1" ht="15.75" thickBot="1" x14ac:dyDescent="0.3">
      <c r="A684"/>
      <c r="B684" s="286" t="s">
        <v>287</v>
      </c>
      <c r="C684" s="286" t="s">
        <v>9</v>
      </c>
      <c r="D684" s="286" t="s">
        <v>26</v>
      </c>
      <c r="E684" s="287">
        <v>373</v>
      </c>
      <c r="F684" s="287">
        <v>375</v>
      </c>
      <c r="G684" s="287">
        <v>354</v>
      </c>
      <c r="H684" s="4" t="s">
        <v>12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s="3" customFormat="1" ht="15.75" thickBot="1" x14ac:dyDescent="0.3">
      <c r="A685"/>
      <c r="B685" s="2" t="s">
        <v>13</v>
      </c>
      <c r="E685" s="288">
        <f t="shared" ref="E685:G685" si="169">SUM(E681:E684)</f>
        <v>3346</v>
      </c>
      <c r="F685" s="288">
        <f t="shared" si="169"/>
        <v>3779</v>
      </c>
      <c r="G685" s="289">
        <f t="shared" si="169"/>
        <v>3772</v>
      </c>
      <c r="H685" s="35" t="s">
        <v>14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s="3" customFormat="1" x14ac:dyDescent="0.2">
      <c r="A686" s="2" t="str">
        <f>A679&amp;".e"</f>
        <v>AEE.e</v>
      </c>
      <c r="B686" s="36" t="s">
        <v>17</v>
      </c>
      <c r="E686" s="159">
        <f>SUMIF($D681:$D684,"e",E681:E684)/E685</f>
        <v>0.86670651524208009</v>
      </c>
      <c r="F686" s="159">
        <f>SUMIF($D681:$D684,"e",F681:F684)/F685</f>
        <v>0.88092087853929613</v>
      </c>
      <c r="G686" s="159">
        <f>SUMIF($D681:$D684,"e",G681:G684)/G685</f>
        <v>0.88520678685047716</v>
      </c>
      <c r="H686" s="39">
        <f>AVERAGE(E686:G686)</f>
        <v>0.87761139354395112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s="3" customFormat="1" x14ac:dyDescent="0.2">
      <c r="A687" s="2" t="str">
        <f>A679&amp;".g"</f>
        <v>AEE.g</v>
      </c>
      <c r="B687" s="36" t="s">
        <v>19</v>
      </c>
      <c r="E687" s="290">
        <f>SUMIF($D681:$D684,"g",E681:E684)/E685</f>
        <v>0.13329348475791991</v>
      </c>
      <c r="F687" s="290">
        <f>SUMIF($D681:$D684,"g",F681:F684)/F685</f>
        <v>0.11907912146070389</v>
      </c>
      <c r="G687" s="290">
        <f>SUMIF($D681:$D684,"g",G681:G684)/G685</f>
        <v>0.1147932131495228</v>
      </c>
      <c r="H687" s="39">
        <f>AVERAGE(E687:G687)</f>
        <v>0.12238860645604886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9" spans="1:20" s="3" customFormat="1" ht="13.5" thickBot="1" x14ac:dyDescent="0.25">
      <c r="A689" s="10" t="s">
        <v>288</v>
      </c>
      <c r="B689" s="2" t="s">
        <v>289</v>
      </c>
      <c r="E689" s="2"/>
      <c r="F689" s="2"/>
      <c r="G689" s="2"/>
      <c r="H689" s="4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s="3" customFormat="1" ht="15" x14ac:dyDescent="0.25">
      <c r="A690" t="s">
        <v>46</v>
      </c>
      <c r="B690" s="2"/>
      <c r="E690" s="315" t="s">
        <v>290</v>
      </c>
      <c r="F690" s="315"/>
      <c r="G690" s="316"/>
      <c r="H690" s="4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s="3" customFormat="1" ht="15" x14ac:dyDescent="0.25">
      <c r="A691"/>
      <c r="B691" s="2"/>
      <c r="E691" s="284">
        <v>2009</v>
      </c>
      <c r="F691" s="284">
        <v>2010</v>
      </c>
      <c r="G691" s="285">
        <v>2011</v>
      </c>
      <c r="H691" s="4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s="3" customFormat="1" ht="15" x14ac:dyDescent="0.25">
      <c r="A692"/>
      <c r="B692" s="286" t="s">
        <v>291</v>
      </c>
      <c r="C692" s="286" t="s">
        <v>9</v>
      </c>
      <c r="D692" s="286" t="s">
        <v>24</v>
      </c>
      <c r="E692" s="287">
        <v>461725</v>
      </c>
      <c r="F692" s="287">
        <v>495031</v>
      </c>
      <c r="G692" s="287">
        <v>503828</v>
      </c>
      <c r="H692" s="4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s="3" customFormat="1" ht="15" x14ac:dyDescent="0.25">
      <c r="A693"/>
      <c r="B693" s="286" t="s">
        <v>292</v>
      </c>
      <c r="C693" s="286" t="s">
        <v>9</v>
      </c>
      <c r="D693" s="286" t="s">
        <v>26</v>
      </c>
      <c r="E693" s="287">
        <v>133937</v>
      </c>
      <c r="F693" s="287">
        <v>129540</v>
      </c>
      <c r="G693" s="287">
        <v>149446</v>
      </c>
      <c r="H693" s="4" t="s">
        <v>10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s="3" customFormat="1" ht="15.75" thickBot="1" x14ac:dyDescent="0.3">
      <c r="A694"/>
      <c r="B694" s="286" t="s">
        <v>293</v>
      </c>
      <c r="C694" s="286" t="s">
        <v>9</v>
      </c>
      <c r="D694" s="286"/>
      <c r="E694" s="287">
        <v>0</v>
      </c>
      <c r="F694" s="287">
        <v>0</v>
      </c>
      <c r="G694" s="287">
        <v>0</v>
      </c>
      <c r="H694" s="4" t="s">
        <v>12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s="3" customFormat="1" ht="15.75" thickBot="1" x14ac:dyDescent="0.3">
      <c r="A695"/>
      <c r="B695" s="2" t="s">
        <v>13</v>
      </c>
      <c r="E695" s="288">
        <f>SUM(E692:E694)</f>
        <v>595662</v>
      </c>
      <c r="F695" s="288">
        <f>SUM(F692:F694)</f>
        <v>624571</v>
      </c>
      <c r="G695" s="289">
        <f>SUM(G692:G694)</f>
        <v>653274</v>
      </c>
      <c r="H695" s="35" t="s">
        <v>14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s="3" customFormat="1" x14ac:dyDescent="0.2">
      <c r="A696" s="2" t="str">
        <f>A690&amp;".e"</f>
        <v>AVA.e</v>
      </c>
      <c r="B696" s="36" t="s">
        <v>17</v>
      </c>
      <c r="E696" s="159">
        <f>SUMIF($D692:$D694,"e",E692:E694)/E695</f>
        <v>0.77514597204454871</v>
      </c>
      <c r="F696" s="159">
        <f>SUMIF($D692:$D694,"e",F692:F694)/F695</f>
        <v>0.79259363627193702</v>
      </c>
      <c r="G696" s="159">
        <f>SUMIF($D692:$D694,"e",G692:G694)/G695</f>
        <v>0.77123534688354356</v>
      </c>
      <c r="H696" s="39">
        <f>AVERAGE(E696:G696)</f>
        <v>0.77965831840000976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s="3" customFormat="1" x14ac:dyDescent="0.2">
      <c r="A697" s="2" t="str">
        <f>A690&amp;".g"</f>
        <v>AVA.g</v>
      </c>
      <c r="B697" s="36" t="s">
        <v>19</v>
      </c>
      <c r="E697" s="290">
        <f>SUMIF($D692:$D694,"g",E692:E694)/E695</f>
        <v>0.22485402795545126</v>
      </c>
      <c r="F697" s="290">
        <f>SUMIF($D692:$D694,"g",F692:F694)/F695</f>
        <v>0.20740636372806295</v>
      </c>
      <c r="G697" s="290">
        <f>SUMIF($D692:$D694,"g",G692:G694)/G695</f>
        <v>0.2287646531164565</v>
      </c>
      <c r="H697" s="39">
        <f>AVERAGE(E697:G697)</f>
        <v>0.22034168159999024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701" spans="1:20" s="3" customFormat="1" x14ac:dyDescent="0.2">
      <c r="A701" s="10" t="s">
        <v>294</v>
      </c>
      <c r="B701" s="152" t="s">
        <v>295</v>
      </c>
      <c r="E701" s="2"/>
      <c r="F701" s="2"/>
      <c r="G701" s="2"/>
      <c r="H701" s="4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s="3" customFormat="1" x14ac:dyDescent="0.2">
      <c r="A702" s="10"/>
      <c r="B702" s="152"/>
      <c r="E702" s="2"/>
      <c r="F702" s="2"/>
      <c r="G702" s="2"/>
      <c r="H702" s="4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s="3" customFormat="1" x14ac:dyDescent="0.2">
      <c r="A703" s="2" t="s">
        <v>296</v>
      </c>
      <c r="B703" s="152"/>
      <c r="E703" s="2"/>
      <c r="F703" s="2"/>
      <c r="G703" s="2"/>
      <c r="H703" s="4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s="3" customFormat="1" x14ac:dyDescent="0.2">
      <c r="A704" s="10"/>
      <c r="B704" s="152"/>
      <c r="D704" s="291" t="s">
        <v>297</v>
      </c>
      <c r="E704" s="292">
        <v>9157</v>
      </c>
      <c r="F704" s="2"/>
      <c r="G704" s="2" t="s">
        <v>298</v>
      </c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s="3" customFormat="1" x14ac:dyDescent="0.2">
      <c r="A705" s="10"/>
      <c r="B705" s="152"/>
      <c r="D705" s="291" t="s">
        <v>299</v>
      </c>
      <c r="E705" s="292">
        <v>28142</v>
      </c>
      <c r="F705" s="2"/>
      <c r="G705" s="2" t="s">
        <v>300</v>
      </c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s="3" customFormat="1" x14ac:dyDescent="0.2">
      <c r="A706" s="10"/>
      <c r="B706" s="152"/>
      <c r="D706" s="291" t="s">
        <v>301</v>
      </c>
      <c r="E706" s="293">
        <f>(E705-E704)/E705</f>
        <v>0.67461445526259678</v>
      </c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s="3" customFormat="1" ht="13.5" thickBot="1" x14ac:dyDescent="0.25">
      <c r="A707" s="10"/>
      <c r="B707" s="152"/>
      <c r="D707" s="291"/>
      <c r="E707" s="2"/>
      <c r="F707" s="2"/>
      <c r="G707" s="2"/>
      <c r="H707" s="4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s="3" customFormat="1" ht="15" x14ac:dyDescent="0.25">
      <c r="A708" t="s">
        <v>93</v>
      </c>
      <c r="B708" s="2"/>
      <c r="E708" s="315" t="s">
        <v>302</v>
      </c>
      <c r="F708" s="315"/>
      <c r="G708" s="316"/>
      <c r="H708" s="4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s="3" customFormat="1" ht="15" x14ac:dyDescent="0.25">
      <c r="A709"/>
      <c r="B709" s="2"/>
      <c r="E709" s="284">
        <v>2009</v>
      </c>
      <c r="F709" s="284">
        <v>2010</v>
      </c>
      <c r="G709" s="285">
        <v>2011</v>
      </c>
      <c r="H709" s="4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s="3" customFormat="1" ht="15" x14ac:dyDescent="0.25">
      <c r="A710"/>
      <c r="B710" s="294" t="s">
        <v>303</v>
      </c>
      <c r="C710" s="295"/>
      <c r="D710" s="295"/>
      <c r="E710" s="296">
        <v>1281</v>
      </c>
      <c r="F710" s="296">
        <v>1291</v>
      </c>
      <c r="G710" s="296">
        <v>1003</v>
      </c>
      <c r="H710" s="4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s="3" customFormat="1" ht="15" x14ac:dyDescent="0.25">
      <c r="A711"/>
      <c r="B711" s="286" t="s">
        <v>304</v>
      </c>
      <c r="C711" s="286" t="s">
        <v>9</v>
      </c>
      <c r="D711" s="286" t="s">
        <v>24</v>
      </c>
      <c r="E711" s="297">
        <f>E710*$E$706</f>
        <v>864.18111719138642</v>
      </c>
      <c r="F711" s="297">
        <f>F710*$E$706</f>
        <v>870.92726174401241</v>
      </c>
      <c r="G711" s="297">
        <f>G710*$E$706</f>
        <v>676.63829862838452</v>
      </c>
      <c r="H711" s="4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s="3" customFormat="1" ht="15" x14ac:dyDescent="0.25">
      <c r="A712"/>
      <c r="B712" s="286" t="s">
        <v>305</v>
      </c>
      <c r="C712" s="286"/>
      <c r="D712" s="286"/>
      <c r="E712" s="297">
        <f>E710-E711</f>
        <v>416.81888280861358</v>
      </c>
      <c r="F712" s="297">
        <f>F710-F711</f>
        <v>420.07273825598759</v>
      </c>
      <c r="G712" s="298">
        <f>G710-G711</f>
        <v>326.36170137161548</v>
      </c>
      <c r="H712" s="4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s="3" customFormat="1" ht="15" x14ac:dyDescent="0.25">
      <c r="A713"/>
      <c r="B713" s="286" t="s">
        <v>94</v>
      </c>
      <c r="C713" s="286" t="s">
        <v>9</v>
      </c>
      <c r="D713" s="286" t="s">
        <v>24</v>
      </c>
      <c r="E713" s="299">
        <v>384</v>
      </c>
      <c r="F713" s="299">
        <v>448</v>
      </c>
      <c r="G713" s="300">
        <v>501</v>
      </c>
      <c r="H713" s="4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s="3" customFormat="1" ht="15" x14ac:dyDescent="0.25">
      <c r="A714"/>
      <c r="B714" s="286" t="s">
        <v>95</v>
      </c>
      <c r="C714" s="286" t="s">
        <v>9</v>
      </c>
      <c r="D714" s="286" t="s">
        <v>26</v>
      </c>
      <c r="E714" s="287">
        <v>517</v>
      </c>
      <c r="F714" s="287">
        <v>475</v>
      </c>
      <c r="G714" s="287">
        <v>521</v>
      </c>
      <c r="H714" s="4" t="s">
        <v>10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s="3" customFormat="1" ht="15" x14ac:dyDescent="0.25">
      <c r="A715"/>
      <c r="B715" s="286" t="s">
        <v>245</v>
      </c>
      <c r="C715" s="286"/>
      <c r="D715" s="286"/>
      <c r="E715" s="287">
        <v>-895</v>
      </c>
      <c r="F715" s="287">
        <v>594</v>
      </c>
      <c r="G715" s="287">
        <v>-617</v>
      </c>
      <c r="H715" s="4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s="3" customFormat="1" ht="15.75" thickBot="1" x14ac:dyDescent="0.3">
      <c r="A716"/>
      <c r="B716" s="286" t="s">
        <v>306</v>
      </c>
      <c r="C716" s="286"/>
      <c r="D716" s="286"/>
      <c r="E716" s="287">
        <v>0</v>
      </c>
      <c r="F716" s="287">
        <v>0</v>
      </c>
      <c r="G716" s="287">
        <v>0</v>
      </c>
      <c r="H716" s="4" t="s">
        <v>12</v>
      </c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s="3" customFormat="1" ht="15.75" thickBot="1" x14ac:dyDescent="0.3">
      <c r="A717"/>
      <c r="B717" s="2" t="s">
        <v>13</v>
      </c>
      <c r="E717" s="301">
        <f>SUM(E711:E716)</f>
        <v>1287</v>
      </c>
      <c r="F717" s="301">
        <f>SUM(F711:F716)</f>
        <v>2808</v>
      </c>
      <c r="G717" s="289">
        <f>SUM(G711:G716)</f>
        <v>1408</v>
      </c>
      <c r="H717" s="35" t="s">
        <v>14</v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s="3" customFormat="1" ht="15" x14ac:dyDescent="0.25">
      <c r="A718" t="s">
        <v>307</v>
      </c>
      <c r="B718" s="2" t="s">
        <v>15</v>
      </c>
      <c r="E718" s="302">
        <f>SUMIF($C711:$C716,"r",E711:E716)/E717</f>
        <v>1.3715470996048069</v>
      </c>
      <c r="F718" s="302">
        <f>SUMIF($C711:$C716,"r",F711:F716)/F717</f>
        <v>0.63886298495157134</v>
      </c>
      <c r="G718" s="302">
        <f>SUMIF($C711:$C716,"r",G711:G716)/G717</f>
        <v>1.2064192461849321</v>
      </c>
      <c r="H718" s="303">
        <f>AVERAGE(E718:G718)</f>
        <v>1.0722764435804368</v>
      </c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s="3" customFormat="1" x14ac:dyDescent="0.2">
      <c r="A719" s="2" t="str">
        <f>A708&amp;".e"</f>
        <v>D.e</v>
      </c>
      <c r="B719" s="36" t="s">
        <v>17</v>
      </c>
      <c r="E719" s="159">
        <f t="shared" ref="E719:G719" si="170">SUMIF($D711:$D716,"e",E711:E716)/SUMIF($C711:$C716,"r",E711:E716)</f>
        <v>0.70711220794010721</v>
      </c>
      <c r="F719" s="159">
        <f t="shared" si="170"/>
        <v>0.73521780390459279</v>
      </c>
      <c r="G719" s="159">
        <f t="shared" si="170"/>
        <v>0.69328373178639813</v>
      </c>
      <c r="H719" s="39">
        <f>AVERAGE(E719:G719)</f>
        <v>0.71187124787703271</v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s="3" customFormat="1" x14ac:dyDescent="0.2">
      <c r="A720" s="2" t="str">
        <f>A708&amp;".g"</f>
        <v>D.g</v>
      </c>
      <c r="B720" s="36" t="s">
        <v>19</v>
      </c>
      <c r="E720" s="290">
        <f t="shared" ref="E720:G720" si="171">SUMIF($D711:$D716,"g",E711:E716)/SUMIF($C711:$C716,"r",E711:E716)</f>
        <v>0.29288779205989279</v>
      </c>
      <c r="F720" s="290">
        <f t="shared" si="171"/>
        <v>0.26478219609540721</v>
      </c>
      <c r="G720" s="290">
        <f t="shared" si="171"/>
        <v>0.30671626821360193</v>
      </c>
      <c r="H720" s="39">
        <f>AVERAGE(E720:G720)</f>
        <v>0.28812875212296735</v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3" spans="1:20" s="3" customFormat="1" ht="13.5" thickBot="1" x14ac:dyDescent="0.25">
      <c r="A723" s="10" t="s">
        <v>308</v>
      </c>
      <c r="B723" s="2" t="s">
        <v>309</v>
      </c>
      <c r="E723" s="2"/>
      <c r="F723" s="2"/>
      <c r="G723" s="2"/>
      <c r="H723" s="4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s="3" customFormat="1" ht="15" x14ac:dyDescent="0.25">
      <c r="A724" t="s">
        <v>165</v>
      </c>
      <c r="B724" s="2"/>
      <c r="E724" s="315" t="s">
        <v>290</v>
      </c>
      <c r="F724" s="315"/>
      <c r="G724" s="316"/>
      <c r="H724" s="4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s="3" customFormat="1" ht="15" x14ac:dyDescent="0.25">
      <c r="A725"/>
      <c r="B725" s="2"/>
      <c r="E725" s="284">
        <v>2009</v>
      </c>
      <c r="F725" s="284">
        <v>2010</v>
      </c>
      <c r="G725" s="285">
        <v>2011</v>
      </c>
      <c r="H725" s="4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s="3" customFormat="1" ht="15" x14ac:dyDescent="0.25">
      <c r="A726"/>
      <c r="B726" s="286" t="s">
        <v>166</v>
      </c>
      <c r="C726" s="286" t="s">
        <v>9</v>
      </c>
      <c r="D726" s="286" t="s">
        <v>24</v>
      </c>
      <c r="E726" s="287">
        <v>1000360</v>
      </c>
      <c r="F726" s="287">
        <v>1063876</v>
      </c>
      <c r="G726" s="287">
        <v>1057688</v>
      </c>
      <c r="H726" s="4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s="3" customFormat="1" ht="15" x14ac:dyDescent="0.25">
      <c r="A727"/>
      <c r="B727" s="286" t="s">
        <v>167</v>
      </c>
      <c r="C727" s="286" t="s">
        <v>9</v>
      </c>
      <c r="D727" s="286" t="s">
        <v>24</v>
      </c>
      <c r="E727" s="287">
        <v>458203</v>
      </c>
      <c r="F727" s="287">
        <v>451697</v>
      </c>
      <c r="G727" s="287">
        <v>436871</v>
      </c>
      <c r="H727" s="4" t="s">
        <v>10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s="3" customFormat="1" ht="15.75" thickBot="1" x14ac:dyDescent="0.3">
      <c r="A728"/>
      <c r="B728" s="286" t="s">
        <v>310</v>
      </c>
      <c r="C728" s="286" t="s">
        <v>9</v>
      </c>
      <c r="D728" s="286" t="s">
        <v>26</v>
      </c>
      <c r="E728" s="287">
        <v>44020</v>
      </c>
      <c r="F728" s="287">
        <v>43452</v>
      </c>
      <c r="G728" s="287">
        <v>48915</v>
      </c>
      <c r="H728" s="4" t="s">
        <v>12</v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s="3" customFormat="1" ht="15.75" thickBot="1" x14ac:dyDescent="0.3">
      <c r="A729"/>
      <c r="B729" s="2" t="s">
        <v>13</v>
      </c>
      <c r="E729" s="288">
        <f>SUM(E726:E728)</f>
        <v>1502583</v>
      </c>
      <c r="F729" s="288">
        <f>SUM(F726:F728)</f>
        <v>1559025</v>
      </c>
      <c r="G729" s="289">
        <f>SUM(G726:G728)</f>
        <v>1543474</v>
      </c>
      <c r="H729" s="35" t="s">
        <v>14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s="3" customFormat="1" x14ac:dyDescent="0.2">
      <c r="A730" s="2" t="str">
        <f>A724&amp;".e"</f>
        <v>NVE.e</v>
      </c>
      <c r="B730" s="36" t="s">
        <v>17</v>
      </c>
      <c r="E730" s="159">
        <f>SUMIF($D726:$D728,"e",E726:E728)/E729</f>
        <v>0.97070378142172509</v>
      </c>
      <c r="F730" s="159">
        <f>SUMIF($D726:$D728,"e",F726:F728)/F729</f>
        <v>0.9721287343050945</v>
      </c>
      <c r="G730" s="159">
        <f>SUMIF($D726:$D728,"e",G726:G728)/G729</f>
        <v>0.96830850406291258</v>
      </c>
      <c r="H730" s="39">
        <f>AVERAGE(E730:G730)</f>
        <v>0.9703803399299108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x14ac:dyDescent="0.2">
      <c r="A731" s="2" t="str">
        <f>A724&amp;".g"</f>
        <v>NVE.g</v>
      </c>
      <c r="B731" s="36" t="s">
        <v>19</v>
      </c>
      <c r="E731" s="290">
        <f>SUMIF($D726:$D728,"g",E726:E728)/E729</f>
        <v>2.9296218578274878E-2</v>
      </c>
      <c r="F731" s="290">
        <f>SUMIF($D726:$D728,"g",F726:F728)/F729</f>
        <v>2.7871265694905469E-2</v>
      </c>
      <c r="G731" s="290">
        <f>SUMIF($D726:$D728,"g",G726:G728)/G729</f>
        <v>3.1691495937087373E-2</v>
      </c>
      <c r="H731" s="39">
        <f>AVERAGE(E731:G731)</f>
        <v>2.9619660070089242E-2</v>
      </c>
    </row>
    <row r="734" spans="1:20" ht="13.5" thickBot="1" x14ac:dyDescent="0.25">
      <c r="A734" s="10" t="s">
        <v>271</v>
      </c>
      <c r="B734" s="2" t="s">
        <v>311</v>
      </c>
    </row>
    <row r="735" spans="1:20" ht="15" x14ac:dyDescent="0.25">
      <c r="A735" t="s">
        <v>272</v>
      </c>
      <c r="E735" s="315" t="s">
        <v>290</v>
      </c>
      <c r="F735" s="315"/>
      <c r="G735" s="316"/>
    </row>
    <row r="736" spans="1:20" ht="15" x14ac:dyDescent="0.25">
      <c r="A736"/>
      <c r="E736" s="284">
        <v>2009</v>
      </c>
      <c r="F736" s="284">
        <v>2010</v>
      </c>
      <c r="G736" s="285">
        <v>2011</v>
      </c>
    </row>
    <row r="737" spans="1:11" ht="15" x14ac:dyDescent="0.25">
      <c r="A737"/>
      <c r="B737" s="286" t="s">
        <v>312</v>
      </c>
      <c r="C737" s="286" t="s">
        <v>9</v>
      </c>
      <c r="D737" s="286" t="s">
        <v>24</v>
      </c>
      <c r="E737" s="287">
        <v>1632.9</v>
      </c>
      <c r="F737" s="287">
        <v>1844.8</v>
      </c>
      <c r="G737" s="287">
        <v>2052.1</v>
      </c>
    </row>
    <row r="738" spans="1:11" ht="15.75" thickBot="1" x14ac:dyDescent="0.3">
      <c r="A738"/>
      <c r="B738" s="286" t="s">
        <v>280</v>
      </c>
      <c r="C738" s="286" t="s">
        <v>9</v>
      </c>
      <c r="D738" s="286" t="s">
        <v>26</v>
      </c>
      <c r="E738" s="287">
        <v>455.9</v>
      </c>
      <c r="F738" s="287">
        <v>438.7</v>
      </c>
      <c r="G738" s="287">
        <v>452.5</v>
      </c>
      <c r="H738" s="4" t="s">
        <v>10</v>
      </c>
    </row>
    <row r="739" spans="1:11" ht="15.75" thickBot="1" x14ac:dyDescent="0.3">
      <c r="A739"/>
      <c r="B739" s="2" t="s">
        <v>13</v>
      </c>
      <c r="E739" s="288">
        <f>SUM(E737:E738)</f>
        <v>2088.8000000000002</v>
      </c>
      <c r="F739" s="288">
        <f>SUM(F737:F738)</f>
        <v>2283.5</v>
      </c>
      <c r="G739" s="289">
        <f>SUM(G737:G738)</f>
        <v>2504.6</v>
      </c>
      <c r="H739" s="35" t="s">
        <v>14</v>
      </c>
    </row>
    <row r="740" spans="1:11" x14ac:dyDescent="0.2">
      <c r="A740" s="2" t="str">
        <f>A735&amp;".e"</f>
        <v>WEC.e</v>
      </c>
      <c r="B740" s="36" t="s">
        <v>17</v>
      </c>
      <c r="E740" s="159">
        <f>SUMIF($D737:$D738,"e",E737:E738)/E739</f>
        <v>0.78174071237073917</v>
      </c>
      <c r="F740" s="159">
        <f>SUMIF($D737:$D738,"e",F737:F738)/F739</f>
        <v>0.80788263630391943</v>
      </c>
      <c r="G740" s="159">
        <f>SUMIF($D737:$D738,"e",G737:G738)/G739</f>
        <v>0.81933242833186937</v>
      </c>
      <c r="H740" s="39">
        <f>AVERAGE(E740:G740)</f>
        <v>0.80298525900217588</v>
      </c>
    </row>
    <row r="741" spans="1:11" x14ac:dyDescent="0.2">
      <c r="A741" s="2" t="str">
        <f>A735&amp;".g"</f>
        <v>WEC.g</v>
      </c>
      <c r="B741" s="36" t="s">
        <v>19</v>
      </c>
      <c r="E741" s="290">
        <f>SUMIF($D737:$D738,"g",E737:E738)/E739</f>
        <v>0.21825928762926078</v>
      </c>
      <c r="F741" s="290">
        <f>SUMIF($D737:$D738,"g",F737:F738)/F739</f>
        <v>0.19211736369608057</v>
      </c>
      <c r="G741" s="290">
        <f>SUMIF($D737:$D738,"g",G737:G738)/G739</f>
        <v>0.18066757166813063</v>
      </c>
      <c r="H741" s="39">
        <f>AVERAGE(E741:G741)</f>
        <v>0.19701474099782401</v>
      </c>
    </row>
    <row r="744" spans="1:11" x14ac:dyDescent="0.2">
      <c r="A744" s="283" t="s">
        <v>313</v>
      </c>
      <c r="B744" s="8"/>
      <c r="C744" s="9"/>
      <c r="D744" s="9"/>
      <c r="E744" s="8"/>
      <c r="F744" s="8"/>
      <c r="G744" s="8"/>
    </row>
    <row r="745" spans="1:11" x14ac:dyDescent="0.2">
      <c r="I745" s="280"/>
      <c r="J745" s="280"/>
      <c r="K745" s="280"/>
    </row>
    <row r="746" spans="1:11" ht="13.5" thickBot="1" x14ac:dyDescent="0.25">
      <c r="A746" s="1" t="s">
        <v>106</v>
      </c>
      <c r="B746" s="2" t="s">
        <v>314</v>
      </c>
      <c r="I746" s="280"/>
      <c r="J746" s="280"/>
      <c r="K746" s="280"/>
    </row>
    <row r="747" spans="1:11" ht="15" x14ac:dyDescent="0.25">
      <c r="A747" t="s">
        <v>107</v>
      </c>
      <c r="E747" s="315" t="s">
        <v>315</v>
      </c>
      <c r="F747" s="315"/>
      <c r="G747" s="316"/>
      <c r="I747" s="280"/>
      <c r="J747" s="280"/>
      <c r="K747" s="280"/>
    </row>
    <row r="748" spans="1:11" ht="15" x14ac:dyDescent="0.25">
      <c r="A748"/>
      <c r="E748" s="284">
        <v>2009</v>
      </c>
      <c r="F748" s="284">
        <v>2010</v>
      </c>
      <c r="G748" s="285">
        <v>2011</v>
      </c>
      <c r="I748" s="280"/>
      <c r="J748" s="280"/>
      <c r="K748" s="280"/>
    </row>
    <row r="749" spans="1:11" ht="15" x14ac:dyDescent="0.25">
      <c r="A749"/>
      <c r="B749" s="286" t="s">
        <v>316</v>
      </c>
      <c r="C749" s="286" t="s">
        <v>9</v>
      </c>
      <c r="D749" s="286" t="s">
        <v>24</v>
      </c>
      <c r="E749" s="287">
        <v>3598934</v>
      </c>
      <c r="F749" s="287">
        <v>3930441</v>
      </c>
      <c r="G749" s="287">
        <v>3662270</v>
      </c>
      <c r="H749" s="4" t="s">
        <v>10</v>
      </c>
      <c r="I749" s="280"/>
      <c r="J749" s="280"/>
      <c r="K749" s="280"/>
    </row>
    <row r="750" spans="1:11" ht="15.75" thickBot="1" x14ac:dyDescent="0.3">
      <c r="A750"/>
      <c r="B750" s="286" t="s">
        <v>317</v>
      </c>
      <c r="C750" s="286" t="s">
        <v>9</v>
      </c>
      <c r="D750" s="286" t="s">
        <v>26</v>
      </c>
      <c r="E750" s="287">
        <v>149769</v>
      </c>
      <c r="F750" s="287">
        <v>164604</v>
      </c>
      <c r="G750" s="287">
        <v>154098</v>
      </c>
      <c r="H750" s="4" t="s">
        <v>12</v>
      </c>
      <c r="I750" s="280"/>
      <c r="J750" s="280"/>
      <c r="K750" s="280"/>
    </row>
    <row r="751" spans="1:11" ht="15.75" thickBot="1" x14ac:dyDescent="0.3">
      <c r="A751"/>
      <c r="B751" s="2" t="s">
        <v>13</v>
      </c>
      <c r="E751" s="288">
        <f>SUM(E749:E750)</f>
        <v>3748703</v>
      </c>
      <c r="F751" s="288">
        <f>SUM(F749:F750)</f>
        <v>4095045</v>
      </c>
      <c r="G751" s="289">
        <f>SUM(G749:G750)</f>
        <v>3816368</v>
      </c>
      <c r="H751" s="35" t="s">
        <v>14</v>
      </c>
      <c r="I751" s="304"/>
      <c r="J751" s="304"/>
      <c r="K751" s="304"/>
    </row>
    <row r="752" spans="1:11" x14ac:dyDescent="0.2">
      <c r="A752" s="2" t="str">
        <f>A747&amp;".e"</f>
        <v>DUK.e</v>
      </c>
      <c r="B752" s="36" t="s">
        <v>17</v>
      </c>
      <c r="E752" s="159">
        <f>SUMIF($D749:$D750,"e",E749:E750)/E751</f>
        <v>0.9600477818594858</v>
      </c>
      <c r="F752" s="159">
        <f>SUMIF($D749:$D750,"e",F749:F750)/F751</f>
        <v>0.959804104716798</v>
      </c>
      <c r="G752" s="159">
        <f>SUMIF($D749:$D750,"e",G749:G750)/G751</f>
        <v>0.95962181844098893</v>
      </c>
      <c r="H752" s="39">
        <f>AVERAGE(E752:G752)</f>
        <v>0.95982456833909102</v>
      </c>
    </row>
    <row r="753" spans="1:12" x14ac:dyDescent="0.2">
      <c r="A753" s="2" t="str">
        <f>A747&amp;".g"</f>
        <v>DUK.g</v>
      </c>
      <c r="B753" s="36" t="s">
        <v>19</v>
      </c>
      <c r="E753" s="290">
        <f>SUMIF($D749:$D750,"g",E749:E750)/E751</f>
        <v>3.9952218140514202E-2</v>
      </c>
      <c r="F753" s="290">
        <f>SUMIF($D749:$D750,"g",F749:F750)/F751</f>
        <v>4.0195895283202013E-2</v>
      </c>
      <c r="G753" s="290">
        <f>SUMIF($D749:$D750,"g",G749:G750)/G751</f>
        <v>4.037818155901108E-2</v>
      </c>
      <c r="H753" s="39">
        <f>AVERAGE(E753:G753)</f>
        <v>4.0175431660909096E-2</v>
      </c>
    </row>
    <row r="755" spans="1:12" ht="13.5" thickBot="1" x14ac:dyDescent="0.25">
      <c r="A755" s="1" t="s">
        <v>318</v>
      </c>
      <c r="B755" s="2" t="s">
        <v>314</v>
      </c>
    </row>
    <row r="756" spans="1:12" ht="15" x14ac:dyDescent="0.25">
      <c r="A756" t="s">
        <v>121</v>
      </c>
      <c r="E756" s="315" t="s">
        <v>315</v>
      </c>
      <c r="F756" s="315"/>
      <c r="G756" s="316"/>
    </row>
    <row r="757" spans="1:12" ht="15" x14ac:dyDescent="0.25">
      <c r="A757"/>
      <c r="E757" s="284">
        <v>2009</v>
      </c>
      <c r="F757" s="284">
        <v>2010</v>
      </c>
      <c r="G757" s="285">
        <v>2011</v>
      </c>
    </row>
    <row r="758" spans="1:12" ht="15" x14ac:dyDescent="0.25">
      <c r="A758"/>
      <c r="B758" s="286" t="s">
        <v>316</v>
      </c>
      <c r="C758" s="286" t="s">
        <v>9</v>
      </c>
      <c r="D758" s="286" t="s">
        <v>24</v>
      </c>
      <c r="E758" s="287">
        <v>2241416</v>
      </c>
      <c r="F758" s="287">
        <v>2458655</v>
      </c>
      <c r="G758" s="287">
        <v>6316779</v>
      </c>
      <c r="H758" s="4" t="s">
        <v>10</v>
      </c>
    </row>
    <row r="759" spans="1:12" ht="15.75" thickBot="1" x14ac:dyDescent="0.3">
      <c r="A759"/>
      <c r="B759" s="286" t="s">
        <v>317</v>
      </c>
      <c r="C759" s="286" t="s">
        <v>9</v>
      </c>
      <c r="D759" s="286" t="s">
        <v>26</v>
      </c>
      <c r="E759" s="287">
        <v>23502</v>
      </c>
      <c r="F759" s="287">
        <v>34564</v>
      </c>
      <c r="G759" s="287">
        <v>0</v>
      </c>
      <c r="H759" s="4" t="s">
        <v>12</v>
      </c>
    </row>
    <row r="760" spans="1:12" ht="15.75" thickBot="1" x14ac:dyDescent="0.3">
      <c r="A760"/>
      <c r="B760" s="2" t="s">
        <v>13</v>
      </c>
      <c r="E760" s="288">
        <f>SUM(E758:E759)</f>
        <v>2264918</v>
      </c>
      <c r="F760" s="288">
        <f>SUM(F758:F759)</f>
        <v>2493219</v>
      </c>
      <c r="G760" s="289">
        <f>SUM(G758:G759)</f>
        <v>6316779</v>
      </c>
      <c r="H760" s="35" t="s">
        <v>14</v>
      </c>
      <c r="I760" s="304"/>
      <c r="J760" s="304"/>
      <c r="K760" s="304"/>
      <c r="L760" s="280"/>
    </row>
    <row r="761" spans="1:12" x14ac:dyDescent="0.2">
      <c r="A761" s="2" t="str">
        <f>A756&amp;".e"</f>
        <v>ETR.e</v>
      </c>
      <c r="B761" s="36" t="s">
        <v>17</v>
      </c>
      <c r="E761" s="159">
        <f>SUMIF($D758:$D759,"e",E758:E759)/E760</f>
        <v>0.98962346539698121</v>
      </c>
      <c r="F761" s="159">
        <f>SUMIF($D758:$D759,"e",F758:F759)/F760</f>
        <v>0.98613679744940175</v>
      </c>
      <c r="G761" s="159">
        <f>SUMIF($D758:$D759,"e",G758:G759)/G760</f>
        <v>1</v>
      </c>
      <c r="H761" s="39">
        <f>AVERAGE(E761:G761)</f>
        <v>0.99192008761546102</v>
      </c>
    </row>
    <row r="762" spans="1:12" x14ac:dyDescent="0.2">
      <c r="A762" s="2" t="str">
        <f>A756&amp;".g"</f>
        <v>ETR.g</v>
      </c>
      <c r="B762" s="36" t="s">
        <v>19</v>
      </c>
      <c r="E762" s="290">
        <f>SUMIF($D758:$D759,"g",E758:E759)/E760</f>
        <v>1.0376534603018741E-2</v>
      </c>
      <c r="F762" s="290">
        <f>SUMIF($D758:$D759,"g",F758:F759)/F760</f>
        <v>1.3863202550598242E-2</v>
      </c>
      <c r="G762" s="290">
        <f>SUMIF($D758:$D759,"g",G758:G759)/G760</f>
        <v>0</v>
      </c>
      <c r="H762" s="39">
        <f>AVERAGE(E762:G762)</f>
        <v>8.0799123845389943E-3</v>
      </c>
    </row>
    <row r="764" spans="1:12" ht="13.5" thickBot="1" x14ac:dyDescent="0.25">
      <c r="A764" s="1" t="s">
        <v>319</v>
      </c>
      <c r="B764" s="2" t="s">
        <v>314</v>
      </c>
    </row>
    <row r="765" spans="1:12" ht="15" x14ac:dyDescent="0.25">
      <c r="A765" t="s">
        <v>126</v>
      </c>
      <c r="E765" s="315" t="s">
        <v>315</v>
      </c>
      <c r="F765" s="315"/>
      <c r="G765" s="316"/>
    </row>
    <row r="766" spans="1:12" ht="15" x14ac:dyDescent="0.25">
      <c r="A766"/>
      <c r="E766" s="284">
        <v>2009</v>
      </c>
      <c r="F766" s="284">
        <v>2010</v>
      </c>
      <c r="G766" s="285">
        <v>2011</v>
      </c>
    </row>
    <row r="767" spans="1:12" ht="15" x14ac:dyDescent="0.25">
      <c r="A767"/>
      <c r="B767" s="286" t="s">
        <v>316</v>
      </c>
      <c r="C767" s="286" t="s">
        <v>9</v>
      </c>
      <c r="D767" s="286" t="s">
        <v>24</v>
      </c>
      <c r="E767" s="287">
        <v>2815870</v>
      </c>
      <c r="F767" s="287">
        <v>3114515</v>
      </c>
      <c r="G767" s="287">
        <v>2163566</v>
      </c>
      <c r="H767" s="4" t="s">
        <v>10</v>
      </c>
    </row>
    <row r="768" spans="1:12" ht="15.75" thickBot="1" x14ac:dyDescent="0.3">
      <c r="A768"/>
      <c r="B768" s="286" t="s">
        <v>317</v>
      </c>
      <c r="C768" s="286" t="s">
        <v>9</v>
      </c>
      <c r="D768" s="286" t="s">
        <v>26</v>
      </c>
      <c r="E768" s="287">
        <v>173758</v>
      </c>
      <c r="F768" s="287">
        <v>169105</v>
      </c>
      <c r="G768" s="287">
        <v>178720</v>
      </c>
      <c r="H768" s="4" t="s">
        <v>12</v>
      </c>
    </row>
    <row r="769" spans="1:11" ht="15.75" thickBot="1" x14ac:dyDescent="0.3">
      <c r="A769"/>
      <c r="B769" s="2" t="s">
        <v>13</v>
      </c>
      <c r="E769" s="288">
        <f>SUM(E767:E768)</f>
        <v>2989628</v>
      </c>
      <c r="F769" s="288">
        <f>SUM(F767:F768)</f>
        <v>3283620</v>
      </c>
      <c r="G769" s="289">
        <f>SUM(G767:G768)</f>
        <v>2342286</v>
      </c>
      <c r="H769" s="35" t="s">
        <v>14</v>
      </c>
      <c r="I769" s="304"/>
      <c r="J769" s="304"/>
      <c r="K769" s="304"/>
    </row>
    <row r="770" spans="1:11" x14ac:dyDescent="0.2">
      <c r="A770" s="2" t="str">
        <f>A765&amp;".e"</f>
        <v>EXC.e</v>
      </c>
      <c r="B770" s="36" t="s">
        <v>17</v>
      </c>
      <c r="E770" s="159">
        <f>SUMIF($D767:$D768,"e",E767:E768)/E769</f>
        <v>0.94187972550431021</v>
      </c>
      <c r="F770" s="159">
        <f>SUMIF($D767:$D768,"e",F767:F768)/F769</f>
        <v>0.94850043549497198</v>
      </c>
      <c r="G770" s="159">
        <f>SUMIF($D767:$D768,"e",G767:G768)/G769</f>
        <v>0.92369847234710023</v>
      </c>
      <c r="H770" s="39">
        <f>AVERAGE(E770:G770)</f>
        <v>0.93802621111546092</v>
      </c>
      <c r="I770" s="280"/>
      <c r="J770" s="280"/>
      <c r="K770" s="280"/>
    </row>
    <row r="771" spans="1:11" x14ac:dyDescent="0.2">
      <c r="A771" s="2" t="str">
        <f>A765&amp;".g"</f>
        <v>EXC.g</v>
      </c>
      <c r="B771" s="36" t="s">
        <v>19</v>
      </c>
      <c r="E771" s="290">
        <f>SUMIF($D767:$D768,"g",E767:E768)/E769</f>
        <v>5.8120274495689767E-2</v>
      </c>
      <c r="F771" s="290">
        <f>SUMIF($D767:$D768,"g",F767:F768)/F769</f>
        <v>5.1499564505027989E-2</v>
      </c>
      <c r="G771" s="290">
        <f>SUMIF($D767:$D768,"g",G767:G768)/G769</f>
        <v>7.630152765289977E-2</v>
      </c>
      <c r="H771" s="39">
        <f>AVERAGE(E771:G771)</f>
        <v>6.1973788884539173E-2</v>
      </c>
      <c r="I771" s="280"/>
      <c r="J771" s="280"/>
      <c r="K771" s="280"/>
    </row>
    <row r="772" spans="1:11" x14ac:dyDescent="0.2">
      <c r="I772" s="280"/>
      <c r="J772" s="280"/>
      <c r="K772" s="280"/>
    </row>
    <row r="773" spans="1:11" ht="13.5" thickBot="1" x14ac:dyDescent="0.25">
      <c r="A773" s="1" t="s">
        <v>320</v>
      </c>
      <c r="B773" s="2" t="s">
        <v>314</v>
      </c>
      <c r="I773" s="280"/>
      <c r="J773" s="280"/>
      <c r="K773" s="280"/>
    </row>
    <row r="774" spans="1:11" ht="15" x14ac:dyDescent="0.25">
      <c r="A774" t="s">
        <v>185</v>
      </c>
      <c r="E774" s="315" t="s">
        <v>315</v>
      </c>
      <c r="F774" s="315"/>
      <c r="G774" s="316"/>
      <c r="I774" s="280"/>
      <c r="J774" s="280"/>
      <c r="K774" s="280"/>
    </row>
    <row r="775" spans="1:11" ht="15" x14ac:dyDescent="0.25">
      <c r="A775"/>
      <c r="E775" s="284">
        <v>2009</v>
      </c>
      <c r="F775" s="284">
        <v>2010</v>
      </c>
      <c r="G775" s="285">
        <v>2011</v>
      </c>
      <c r="I775" s="280"/>
      <c r="J775" s="280"/>
      <c r="K775" s="280"/>
    </row>
    <row r="776" spans="1:11" ht="15" x14ac:dyDescent="0.25">
      <c r="A776"/>
      <c r="B776" s="286" t="s">
        <v>316</v>
      </c>
      <c r="C776" s="286" t="s">
        <v>9</v>
      </c>
      <c r="D776" s="286" t="s">
        <v>24</v>
      </c>
      <c r="E776" s="287">
        <v>812955</v>
      </c>
      <c r="F776" s="287">
        <v>853151</v>
      </c>
      <c r="G776" s="287">
        <v>851078</v>
      </c>
      <c r="H776" s="4" t="s">
        <v>10</v>
      </c>
      <c r="I776" s="280"/>
      <c r="J776" s="280"/>
      <c r="K776" s="280"/>
    </row>
    <row r="777" spans="1:11" ht="15.75" thickBot="1" x14ac:dyDescent="0.3">
      <c r="A777"/>
      <c r="B777" s="286" t="s">
        <v>317</v>
      </c>
      <c r="C777" s="286" t="s">
        <v>9</v>
      </c>
      <c r="D777" s="286" t="s">
        <v>26</v>
      </c>
      <c r="E777" s="287">
        <v>35211</v>
      </c>
      <c r="F777" s="287">
        <v>30708</v>
      </c>
      <c r="G777" s="287">
        <v>32013</v>
      </c>
      <c r="H777" s="4" t="s">
        <v>12</v>
      </c>
      <c r="I777" s="280"/>
      <c r="J777" s="280"/>
      <c r="K777" s="280"/>
    </row>
    <row r="778" spans="1:11" ht="15.75" thickBot="1" x14ac:dyDescent="0.3">
      <c r="A778"/>
      <c r="B778" s="2" t="s">
        <v>13</v>
      </c>
      <c r="E778" s="288">
        <f>SUM(E776:E777)</f>
        <v>848166</v>
      </c>
      <c r="F778" s="288">
        <f>SUM(F776:F777)</f>
        <v>883859</v>
      </c>
      <c r="G778" s="289">
        <f>SUM(G776:G777)</f>
        <v>883091</v>
      </c>
      <c r="H778" s="35" t="s">
        <v>14</v>
      </c>
      <c r="I778" s="304"/>
      <c r="J778" s="304"/>
      <c r="K778" s="304"/>
    </row>
    <row r="779" spans="1:11" x14ac:dyDescent="0.2">
      <c r="A779" s="2" t="str">
        <f>A774&amp;".e"</f>
        <v>POM.e</v>
      </c>
      <c r="B779" s="36" t="s">
        <v>17</v>
      </c>
      <c r="E779" s="159">
        <f>SUMIF($D776:$D777,"e",E776:E777)/E778</f>
        <v>0.95848572095556761</v>
      </c>
      <c r="F779" s="159">
        <f>SUMIF($D776:$D777,"e",F776:F777)/F778</f>
        <v>0.96525690183615265</v>
      </c>
      <c r="G779" s="159">
        <f>SUMIF($D776:$D777,"e",G776:G777)/G778</f>
        <v>0.96374892281769375</v>
      </c>
      <c r="H779" s="39">
        <f>AVERAGE(E779:G779)</f>
        <v>0.9624971818698046</v>
      </c>
      <c r="I779" s="280"/>
      <c r="J779" s="280"/>
      <c r="K779" s="280"/>
    </row>
    <row r="780" spans="1:11" x14ac:dyDescent="0.2">
      <c r="A780" s="2" t="str">
        <f>A774&amp;".g"</f>
        <v>POM.g</v>
      </c>
      <c r="B780" s="36" t="s">
        <v>19</v>
      </c>
      <c r="E780" s="290">
        <f>SUMIF($D776:$D777,"g",E776:E777)/E778</f>
        <v>4.1514279044432341E-2</v>
      </c>
      <c r="F780" s="290">
        <f>SUMIF($D776:$D777,"g",F776:F777)/F778</f>
        <v>3.4743098163847401E-2</v>
      </c>
      <c r="G780" s="290">
        <f>SUMIF($D776:$D777,"g",G776:G777)/G778</f>
        <v>3.6251077182306239E-2</v>
      </c>
      <c r="H780" s="39">
        <f>AVERAGE(E780:G780)</f>
        <v>3.7502818130195327E-2</v>
      </c>
      <c r="I780" s="280"/>
      <c r="J780" s="280"/>
      <c r="K780" s="280"/>
    </row>
    <row r="781" spans="1:11" x14ac:dyDescent="0.2">
      <c r="I781" s="280"/>
      <c r="J781" s="280"/>
      <c r="K781" s="280"/>
    </row>
    <row r="782" spans="1:11" ht="13.5" thickBot="1" x14ac:dyDescent="0.25">
      <c r="A782" s="13" t="s">
        <v>190</v>
      </c>
      <c r="B782" s="2" t="s">
        <v>314</v>
      </c>
      <c r="I782" s="280"/>
      <c r="J782" s="280"/>
      <c r="K782" s="280"/>
    </row>
    <row r="783" spans="1:11" ht="15" x14ac:dyDescent="0.25">
      <c r="A783" t="s">
        <v>191</v>
      </c>
      <c r="E783" s="315" t="s">
        <v>315</v>
      </c>
      <c r="F783" s="315"/>
      <c r="G783" s="316"/>
      <c r="I783" s="280"/>
      <c r="J783" s="280"/>
      <c r="K783" s="280"/>
    </row>
    <row r="784" spans="1:11" ht="15" x14ac:dyDescent="0.25">
      <c r="A784"/>
      <c r="E784" s="284">
        <v>2009</v>
      </c>
      <c r="F784" s="284">
        <v>2010</v>
      </c>
      <c r="G784" s="285">
        <v>2011</v>
      </c>
      <c r="I784" s="280"/>
      <c r="J784" s="280"/>
      <c r="K784" s="280"/>
    </row>
    <row r="785" spans="1:11" ht="15" x14ac:dyDescent="0.25">
      <c r="A785"/>
      <c r="B785" s="286" t="s">
        <v>316</v>
      </c>
      <c r="C785" s="286" t="s">
        <v>9</v>
      </c>
      <c r="D785" s="286" t="s">
        <v>24</v>
      </c>
      <c r="E785" s="287">
        <v>3297477</v>
      </c>
      <c r="F785" s="287">
        <v>3636572</v>
      </c>
      <c r="G785" s="287">
        <v>4133463</v>
      </c>
      <c r="H785" s="4" t="s">
        <v>10</v>
      </c>
      <c r="I785" s="280"/>
      <c r="J785" s="280"/>
      <c r="K785" s="280"/>
    </row>
    <row r="786" spans="1:11" ht="15.75" thickBot="1" x14ac:dyDescent="0.3">
      <c r="A786"/>
      <c r="B786" s="286" t="s">
        <v>317</v>
      </c>
      <c r="C786" s="286" t="s">
        <v>9</v>
      </c>
      <c r="D786" s="286" t="s">
        <v>26</v>
      </c>
      <c r="E786" s="287">
        <v>841869</v>
      </c>
      <c r="F786" s="287">
        <v>739301</v>
      </c>
      <c r="G786" s="287">
        <v>462336</v>
      </c>
      <c r="H786" s="4" t="s">
        <v>12</v>
      </c>
      <c r="I786" s="280"/>
      <c r="J786" s="280"/>
      <c r="K786" s="280"/>
    </row>
    <row r="787" spans="1:11" ht="15.75" thickBot="1" x14ac:dyDescent="0.3">
      <c r="A787"/>
      <c r="B787" s="2" t="s">
        <v>13</v>
      </c>
      <c r="E787" s="288">
        <f>SUM(E785:E786)</f>
        <v>4139346</v>
      </c>
      <c r="F787" s="288">
        <f>SUM(F785:F786)</f>
        <v>4375873</v>
      </c>
      <c r="G787" s="289">
        <f>SUM(G785:G786)</f>
        <v>4595799</v>
      </c>
      <c r="H787" s="35" t="s">
        <v>14</v>
      </c>
      <c r="I787" s="304"/>
      <c r="J787" s="304"/>
      <c r="K787" s="304"/>
    </row>
    <row r="788" spans="1:11" x14ac:dyDescent="0.2">
      <c r="A788" s="2" t="str">
        <f>A783&amp;".e"</f>
        <v>PCG.e</v>
      </c>
      <c r="B788" s="36" t="s">
        <v>17</v>
      </c>
      <c r="E788" s="159">
        <f>SUMIF($D785:$D786,"e",E785:E786)/E787</f>
        <v>0.79661787151883412</v>
      </c>
      <c r="F788" s="159">
        <f>SUMIF($D785:$D786,"e",F785:F786)/F787</f>
        <v>0.83105062692632992</v>
      </c>
      <c r="G788" s="159">
        <f>SUMIF($D785:$D786,"e",G785:G786)/G787</f>
        <v>0.89940030014367467</v>
      </c>
      <c r="H788" s="39">
        <f>AVERAGE(E788:G788)</f>
        <v>0.84235626619627968</v>
      </c>
      <c r="I788" s="280"/>
      <c r="J788" s="280"/>
      <c r="K788" s="280"/>
    </row>
    <row r="789" spans="1:11" x14ac:dyDescent="0.2">
      <c r="A789" s="2" t="str">
        <f>A783&amp;".g"</f>
        <v>PCG.g</v>
      </c>
      <c r="B789" s="36" t="s">
        <v>19</v>
      </c>
      <c r="E789" s="290">
        <f>SUMIF($D785:$D786,"g",E785:E786)/E787</f>
        <v>0.20338212848116585</v>
      </c>
      <c r="F789" s="290">
        <f>SUMIF($D785:$D786,"g",F785:F786)/F787</f>
        <v>0.16894937307367011</v>
      </c>
      <c r="G789" s="290">
        <f>SUMIF($D785:$D786,"g",G785:G786)/G787</f>
        <v>0.1005996998563253</v>
      </c>
      <c r="H789" s="39">
        <f>AVERAGE(E789:G789)</f>
        <v>0.15764373380372043</v>
      </c>
      <c r="I789" s="280"/>
      <c r="J789" s="280"/>
      <c r="K789" s="280"/>
    </row>
    <row r="790" spans="1:11" x14ac:dyDescent="0.2">
      <c r="I790" s="280"/>
      <c r="J790" s="280"/>
      <c r="K790" s="280"/>
    </row>
    <row r="791" spans="1:11" ht="13.5" thickBot="1" x14ac:dyDescent="0.25">
      <c r="A791" s="1" t="s">
        <v>203</v>
      </c>
      <c r="B791" s="2" t="s">
        <v>314</v>
      </c>
      <c r="I791" s="280"/>
      <c r="J791" s="280"/>
      <c r="K791" s="280"/>
    </row>
    <row r="792" spans="1:11" ht="15" x14ac:dyDescent="0.25">
      <c r="A792" t="s">
        <v>204</v>
      </c>
      <c r="E792" s="315" t="s">
        <v>315</v>
      </c>
      <c r="F792" s="315"/>
      <c r="G792" s="316"/>
      <c r="I792" s="280"/>
      <c r="J792" s="280"/>
      <c r="K792" s="280"/>
    </row>
    <row r="793" spans="1:11" ht="15" x14ac:dyDescent="0.25">
      <c r="A793"/>
      <c r="E793" s="284">
        <v>2009</v>
      </c>
      <c r="F793" s="284">
        <v>2010</v>
      </c>
      <c r="G793" s="285">
        <v>2011</v>
      </c>
      <c r="I793" s="280"/>
      <c r="J793" s="280"/>
      <c r="K793" s="280"/>
    </row>
    <row r="794" spans="1:11" ht="15" x14ac:dyDescent="0.25">
      <c r="A794"/>
      <c r="B794" s="286" t="s">
        <v>316</v>
      </c>
      <c r="C794" s="286" t="s">
        <v>9</v>
      </c>
      <c r="D794" s="286" t="s">
        <v>24</v>
      </c>
      <c r="E794" s="287">
        <v>964304</v>
      </c>
      <c r="F794" s="287">
        <v>1367281</v>
      </c>
      <c r="G794" s="287">
        <v>1509517</v>
      </c>
      <c r="H794" s="4" t="s">
        <v>10</v>
      </c>
      <c r="I794" s="280"/>
      <c r="J794" s="280"/>
      <c r="K794" s="280"/>
    </row>
    <row r="795" spans="1:11" ht="15.75" thickBot="1" x14ac:dyDescent="0.3">
      <c r="A795"/>
      <c r="B795" s="286" t="s">
        <v>317</v>
      </c>
      <c r="C795" s="286" t="s">
        <v>9</v>
      </c>
      <c r="D795" s="286" t="s">
        <v>26</v>
      </c>
      <c r="E795" s="287">
        <v>0</v>
      </c>
      <c r="F795" s="287">
        <v>72086</v>
      </c>
      <c r="G795" s="287">
        <v>78482</v>
      </c>
      <c r="H795" s="4" t="s">
        <v>12</v>
      </c>
      <c r="I795" s="280"/>
      <c r="J795" s="280"/>
      <c r="K795" s="280"/>
    </row>
    <row r="796" spans="1:11" ht="15.75" thickBot="1" x14ac:dyDescent="0.3">
      <c r="A796"/>
      <c r="B796" s="2" t="s">
        <v>13</v>
      </c>
      <c r="E796" s="288">
        <f>SUM(E794:E795)</f>
        <v>964304</v>
      </c>
      <c r="F796" s="288">
        <f>SUM(F794:F795)</f>
        <v>1439367</v>
      </c>
      <c r="G796" s="289">
        <f>SUM(G794:G795)</f>
        <v>1587999</v>
      </c>
      <c r="H796" s="35" t="s">
        <v>14</v>
      </c>
      <c r="I796" s="304"/>
      <c r="J796" s="304"/>
      <c r="K796" s="304"/>
    </row>
    <row r="797" spans="1:11" x14ac:dyDescent="0.2">
      <c r="A797" s="2" t="str">
        <f>A792&amp;".e"</f>
        <v>PPL.e</v>
      </c>
      <c r="B797" s="36" t="s">
        <v>17</v>
      </c>
      <c r="E797" s="159">
        <f>SUMIF($D794:$D795,"e",E794:E795)/E796</f>
        <v>1</v>
      </c>
      <c r="F797" s="159">
        <f>SUMIF($D794:$D795,"e",F794:F795)/F796</f>
        <v>0.94991826268074786</v>
      </c>
      <c r="G797" s="159">
        <f>SUMIF($D794:$D795,"e",G794:G795)/G796</f>
        <v>0.95057805452018551</v>
      </c>
      <c r="H797" s="39">
        <f>AVERAGE(E797:G797)</f>
        <v>0.96683210573364453</v>
      </c>
      <c r="I797" s="280"/>
      <c r="J797" s="280"/>
      <c r="K797" s="280"/>
    </row>
    <row r="798" spans="1:11" x14ac:dyDescent="0.2">
      <c r="A798" s="2" t="str">
        <f>A792&amp;".g"</f>
        <v>PPL.g</v>
      </c>
      <c r="B798" s="36" t="s">
        <v>19</v>
      </c>
      <c r="E798" s="290">
        <f>SUMIF($D794:$D795,"g",E794:E795)/E796</f>
        <v>0</v>
      </c>
      <c r="F798" s="290">
        <f>SUMIF($D794:$D795,"g",F794:F795)/F796</f>
        <v>5.0081737319252147E-2</v>
      </c>
      <c r="G798" s="290">
        <f>SUMIF($D794:$D795,"g",G794:G795)/G796</f>
        <v>4.9421945479814537E-2</v>
      </c>
      <c r="H798" s="39">
        <f>AVERAGE(E798:G798)</f>
        <v>3.3167894266355559E-2</v>
      </c>
      <c r="I798" s="280"/>
      <c r="J798" s="280"/>
      <c r="K798" s="280"/>
    </row>
    <row r="799" spans="1:11" x14ac:dyDescent="0.2">
      <c r="I799" s="280"/>
      <c r="J799" s="280"/>
      <c r="K799" s="280"/>
    </row>
    <row r="800" spans="1:11" ht="13.5" thickBot="1" x14ac:dyDescent="0.25">
      <c r="A800" s="1" t="s">
        <v>321</v>
      </c>
      <c r="B800" s="2" t="s">
        <v>314</v>
      </c>
      <c r="I800" s="280"/>
      <c r="J800" s="280"/>
      <c r="K800" s="280"/>
    </row>
    <row r="801" spans="1:11" ht="15" x14ac:dyDescent="0.25">
      <c r="A801" t="s">
        <v>214</v>
      </c>
      <c r="E801" s="315" t="s">
        <v>315</v>
      </c>
      <c r="F801" s="315"/>
      <c r="G801" s="316"/>
      <c r="I801" s="280"/>
      <c r="J801" s="280"/>
      <c r="K801" s="280"/>
    </row>
    <row r="802" spans="1:11" ht="15" x14ac:dyDescent="0.25">
      <c r="A802"/>
      <c r="E802" s="284">
        <v>2009</v>
      </c>
      <c r="F802" s="284">
        <v>2010</v>
      </c>
      <c r="G802" s="285">
        <v>2011</v>
      </c>
      <c r="I802" s="280"/>
      <c r="J802" s="280"/>
      <c r="K802" s="280"/>
    </row>
    <row r="803" spans="1:11" ht="15" x14ac:dyDescent="0.25">
      <c r="A803"/>
      <c r="B803" s="286" t="s">
        <v>316</v>
      </c>
      <c r="C803" s="286" t="s">
        <v>9</v>
      </c>
      <c r="D803" s="286" t="s">
        <v>24</v>
      </c>
      <c r="E803" s="287">
        <v>849767</v>
      </c>
      <c r="F803" s="287">
        <v>968238</v>
      </c>
      <c r="G803" s="287">
        <v>1168469</v>
      </c>
      <c r="H803" s="4" t="s">
        <v>10</v>
      </c>
      <c r="I803" s="280"/>
      <c r="J803" s="280"/>
      <c r="K803" s="280"/>
    </row>
    <row r="804" spans="1:11" ht="15.75" thickBot="1" x14ac:dyDescent="0.3">
      <c r="A804"/>
      <c r="B804" s="286" t="s">
        <v>317</v>
      </c>
      <c r="C804" s="286" t="s">
        <v>9</v>
      </c>
      <c r="D804" s="286" t="s">
        <v>26</v>
      </c>
      <c r="E804" s="287">
        <v>344308</v>
      </c>
      <c r="F804" s="287">
        <v>361817</v>
      </c>
      <c r="G804" s="287">
        <v>432418</v>
      </c>
      <c r="H804" s="4" t="s">
        <v>12</v>
      </c>
      <c r="I804" s="280"/>
      <c r="J804" s="280"/>
      <c r="K804" s="280"/>
    </row>
    <row r="805" spans="1:11" ht="15.75" thickBot="1" x14ac:dyDescent="0.3">
      <c r="A805"/>
      <c r="B805" s="2" t="s">
        <v>13</v>
      </c>
      <c r="E805" s="288">
        <f>SUM(E803:E804)</f>
        <v>1194075</v>
      </c>
      <c r="F805" s="288">
        <f>SUM(F803:F804)</f>
        <v>1330055</v>
      </c>
      <c r="G805" s="289">
        <f>SUM(G803:G804)</f>
        <v>1600887</v>
      </c>
      <c r="H805" s="35" t="s">
        <v>14</v>
      </c>
      <c r="I805" s="304"/>
      <c r="J805" s="304"/>
      <c r="K805" s="304"/>
    </row>
    <row r="806" spans="1:11" x14ac:dyDescent="0.2">
      <c r="A806" s="2" t="str">
        <f>A801&amp;".e"</f>
        <v>PEG.e</v>
      </c>
      <c r="B806" s="36" t="s">
        <v>17</v>
      </c>
      <c r="E806" s="159">
        <f>SUMIF($D803:$D804,"e",E803:E804)/E805</f>
        <v>0.71165295312271004</v>
      </c>
      <c r="F806" s="159">
        <f>SUMIF($D803:$D804,"e",F803:F804)/F805</f>
        <v>0.72796839228452959</v>
      </c>
      <c r="G806" s="159">
        <f>SUMIF($D803:$D804,"e",G803:G804)/G805</f>
        <v>0.72988849306665615</v>
      </c>
      <c r="H806" s="39">
        <f>AVERAGE(E806:G806)</f>
        <v>0.72316994615796526</v>
      </c>
      <c r="I806" s="280"/>
      <c r="J806" s="280"/>
      <c r="K806" s="280"/>
    </row>
    <row r="807" spans="1:11" x14ac:dyDescent="0.2">
      <c r="A807" s="2" t="str">
        <f>A801&amp;".g"</f>
        <v>PEG.g</v>
      </c>
      <c r="B807" s="36" t="s">
        <v>19</v>
      </c>
      <c r="E807" s="290">
        <f>SUMIF($D803:$D804,"g",E803:E804)/E805</f>
        <v>0.28834704687728996</v>
      </c>
      <c r="F807" s="290">
        <f>SUMIF($D803:$D804,"g",F803:F804)/F805</f>
        <v>0.27203160771547041</v>
      </c>
      <c r="G807" s="290">
        <f>SUMIF($D803:$D804,"g",G803:G804)/G805</f>
        <v>0.27011150693334385</v>
      </c>
      <c r="H807" s="39">
        <f>AVERAGE(E807:G807)</f>
        <v>0.27683005384203474</v>
      </c>
      <c r="I807" s="280"/>
      <c r="J807" s="280"/>
      <c r="K807" s="280"/>
    </row>
    <row r="808" spans="1:11" x14ac:dyDescent="0.2">
      <c r="I808" s="280"/>
      <c r="J808" s="280"/>
      <c r="K808" s="280"/>
    </row>
    <row r="809" spans="1:11" x14ac:dyDescent="0.2">
      <c r="A809" s="283" t="s">
        <v>322</v>
      </c>
      <c r="B809" s="8"/>
      <c r="C809" s="9"/>
      <c r="D809" s="9"/>
      <c r="E809" s="8"/>
      <c r="F809" s="8"/>
      <c r="G809" s="8"/>
    </row>
    <row r="810" spans="1:11" x14ac:dyDescent="0.2">
      <c r="A810" s="1" t="s">
        <v>224</v>
      </c>
      <c r="B810" s="2" t="s">
        <v>323</v>
      </c>
    </row>
    <row r="811" spans="1:11" x14ac:dyDescent="0.2">
      <c r="A811" s="2" t="s">
        <v>225</v>
      </c>
      <c r="F811" s="2" t="s">
        <v>324</v>
      </c>
    </row>
    <row r="812" spans="1:11" ht="15" x14ac:dyDescent="0.25">
      <c r="A812"/>
      <c r="B812" s="286" t="s">
        <v>326</v>
      </c>
      <c r="C812" s="287"/>
      <c r="D812" s="287" t="s">
        <v>24</v>
      </c>
      <c r="F812" s="305">
        <v>1400000</v>
      </c>
      <c r="H812" s="4" t="s">
        <v>12</v>
      </c>
    </row>
    <row r="813" spans="1:11" ht="15.75" thickBot="1" x14ac:dyDescent="0.3">
      <c r="A813"/>
      <c r="B813" s="286" t="s">
        <v>327</v>
      </c>
      <c r="C813" s="287"/>
      <c r="D813" s="287" t="s">
        <v>26</v>
      </c>
      <c r="F813" s="305">
        <v>855000</v>
      </c>
      <c r="H813" s="35" t="s">
        <v>14</v>
      </c>
    </row>
    <row r="814" spans="1:11" ht="15" x14ac:dyDescent="0.25">
      <c r="A814"/>
      <c r="B814" s="286" t="s">
        <v>328</v>
      </c>
      <c r="C814" s="287"/>
      <c r="D814" s="287" t="s">
        <v>26</v>
      </c>
      <c r="F814" s="305">
        <v>5800000</v>
      </c>
      <c r="G814" s="292"/>
    </row>
    <row r="815" spans="1:11" ht="15" x14ac:dyDescent="0.25">
      <c r="A815"/>
      <c r="B815" s="306" t="s">
        <v>13</v>
      </c>
      <c r="F815" s="292">
        <f>SUM(F812:F814)</f>
        <v>8055000</v>
      </c>
      <c r="G815" s="292"/>
    </row>
    <row r="816" spans="1:11" x14ac:dyDescent="0.2">
      <c r="A816" s="2" t="str">
        <f>A811&amp;".e"</f>
        <v>SRE.e</v>
      </c>
      <c r="B816" s="307" t="s">
        <v>329</v>
      </c>
      <c r="F816" s="308">
        <f>SUMIF($D812:$D814,"e",F812:F814)/F815</f>
        <v>0.17380509000620734</v>
      </c>
      <c r="G816" s="308"/>
      <c r="H816" s="39">
        <f>F816</f>
        <v>0.17380509000620734</v>
      </c>
    </row>
    <row r="817" spans="1:8" x14ac:dyDescent="0.2">
      <c r="A817" s="2" t="str">
        <f>A811&amp;".g"</f>
        <v>SRE.g</v>
      </c>
      <c r="B817" s="307" t="s">
        <v>330</v>
      </c>
      <c r="F817" s="308">
        <f>SUMIF($D812:$D814,"g",F812:F814)/F815</f>
        <v>0.82619490999379264</v>
      </c>
      <c r="G817" s="308"/>
      <c r="H817" s="39">
        <f>F817</f>
        <v>0.82619490999379264</v>
      </c>
    </row>
    <row r="818" spans="1:8" x14ac:dyDescent="0.2">
      <c r="C818" s="2"/>
      <c r="D818" s="2"/>
    </row>
    <row r="819" spans="1:8" x14ac:dyDescent="0.2">
      <c r="A819" s="1" t="s">
        <v>5</v>
      </c>
      <c r="B819" s="2" t="s">
        <v>331</v>
      </c>
    </row>
    <row r="820" spans="1:8" x14ac:dyDescent="0.2">
      <c r="A820" s="2" t="s">
        <v>6</v>
      </c>
      <c r="F820" s="2" t="s">
        <v>325</v>
      </c>
    </row>
    <row r="821" spans="1:8" x14ac:dyDescent="0.2">
      <c r="B821" s="286" t="s">
        <v>332</v>
      </c>
      <c r="C821" s="287"/>
      <c r="D821" s="287" t="s">
        <v>24</v>
      </c>
      <c r="F821" s="305">
        <v>144000</v>
      </c>
    </row>
    <row r="822" spans="1:8" x14ac:dyDescent="0.2">
      <c r="B822" s="286" t="s">
        <v>333</v>
      </c>
      <c r="C822" s="287"/>
      <c r="D822" s="287" t="s">
        <v>24</v>
      </c>
      <c r="F822" s="305">
        <v>15000</v>
      </c>
    </row>
    <row r="823" spans="1:8" ht="15" x14ac:dyDescent="0.25">
      <c r="A823"/>
      <c r="B823" s="286" t="s">
        <v>334</v>
      </c>
      <c r="C823" s="287"/>
      <c r="D823" s="287" t="s">
        <v>26</v>
      </c>
      <c r="F823" s="305">
        <v>12000</v>
      </c>
      <c r="G823" s="292"/>
      <c r="H823" s="4" t="s">
        <v>12</v>
      </c>
    </row>
    <row r="824" spans="1:8" ht="15.75" thickBot="1" x14ac:dyDescent="0.3">
      <c r="A824"/>
      <c r="B824" s="286" t="s">
        <v>335</v>
      </c>
      <c r="C824" s="287"/>
      <c r="D824" s="287" t="s">
        <v>336</v>
      </c>
      <c r="F824" s="305">
        <v>10000</v>
      </c>
      <c r="G824" s="292"/>
      <c r="H824" s="35" t="s">
        <v>14</v>
      </c>
    </row>
    <row r="825" spans="1:8" ht="15" x14ac:dyDescent="0.25">
      <c r="A825"/>
      <c r="B825" s="306" t="s">
        <v>13</v>
      </c>
      <c r="C825" s="309"/>
      <c r="D825" s="309"/>
      <c r="F825" s="310">
        <f>SUM(F821:F824)</f>
        <v>181000</v>
      </c>
      <c r="G825" s="292"/>
    </row>
    <row r="826" spans="1:8" x14ac:dyDescent="0.2">
      <c r="A826" s="2" t="str">
        <f>A820&amp;".e"</f>
        <v>ALE.e</v>
      </c>
      <c r="B826" s="307" t="s">
        <v>329</v>
      </c>
      <c r="F826" s="308">
        <f>SUMIF($D821:$D824,"e",F821:F824)/F825</f>
        <v>0.87845303867403313</v>
      </c>
      <c r="G826" s="308"/>
      <c r="H826" s="39">
        <f>F826</f>
        <v>0.87845303867403313</v>
      </c>
    </row>
    <row r="827" spans="1:8" x14ac:dyDescent="0.2">
      <c r="A827" s="2" t="str">
        <f>A820&amp;".g"</f>
        <v>ALE.g</v>
      </c>
      <c r="B827" s="307" t="s">
        <v>330</v>
      </c>
      <c r="F827" s="308">
        <f>SUMIF($D821:$D824,"g",F821:F824)/F825</f>
        <v>6.6298342541436461E-2</v>
      </c>
      <c r="G827" s="308"/>
      <c r="H827" s="39">
        <f>F827</f>
        <v>6.6298342541436461E-2</v>
      </c>
    </row>
    <row r="828" spans="1:8" x14ac:dyDescent="0.2">
      <c r="C828" s="2"/>
      <c r="D828" s="2"/>
    </row>
    <row r="830" spans="1:8" x14ac:dyDescent="0.2">
      <c r="A830" s="5" t="s">
        <v>1</v>
      </c>
    </row>
    <row r="831" spans="1:8" ht="45" customHeight="1" x14ac:dyDescent="0.25">
      <c r="A831" s="311" t="s">
        <v>2</v>
      </c>
      <c r="B831" s="312"/>
      <c r="C831" s="312"/>
      <c r="D831" s="312"/>
      <c r="E831" s="312"/>
      <c r="F831" s="312"/>
      <c r="G831" s="313"/>
    </row>
    <row r="832" spans="1:8" ht="51.75" customHeight="1" x14ac:dyDescent="0.25">
      <c r="A832" s="314" t="s">
        <v>3</v>
      </c>
      <c r="B832" s="312"/>
      <c r="C832" s="312"/>
      <c r="D832" s="312"/>
      <c r="E832" s="312"/>
      <c r="F832" s="312"/>
      <c r="G832" s="313"/>
    </row>
  </sheetData>
  <mergeCells count="75">
    <mergeCell ref="E783:G783"/>
    <mergeCell ref="E792:G792"/>
    <mergeCell ref="E801:G801"/>
    <mergeCell ref="E756:G756"/>
    <mergeCell ref="E765:G765"/>
    <mergeCell ref="E774:G774"/>
    <mergeCell ref="E724:G724"/>
    <mergeCell ref="E735:G735"/>
    <mergeCell ref="E747:G747"/>
    <mergeCell ref="E679:G679"/>
    <mergeCell ref="E690:G690"/>
    <mergeCell ref="E708:G708"/>
    <mergeCell ref="E665:G665"/>
    <mergeCell ref="E623:G623"/>
    <mergeCell ref="E643:G643"/>
    <mergeCell ref="E653:G653"/>
    <mergeCell ref="E581:G581"/>
    <mergeCell ref="E595:G595"/>
    <mergeCell ref="E610:G610"/>
    <mergeCell ref="E534:G534"/>
    <mergeCell ref="E550:G550"/>
    <mergeCell ref="E568:G568"/>
    <mergeCell ref="E495:G495"/>
    <mergeCell ref="E509:G509"/>
    <mergeCell ref="E521:G521"/>
    <mergeCell ref="E461:G461"/>
    <mergeCell ref="E472:G472"/>
    <mergeCell ref="E485:G485"/>
    <mergeCell ref="E421:G421"/>
    <mergeCell ref="E438:G438"/>
    <mergeCell ref="E451:G451"/>
    <mergeCell ref="E377:G377"/>
    <mergeCell ref="E392:G392"/>
    <mergeCell ref="E406:G406"/>
    <mergeCell ref="A333:B333"/>
    <mergeCell ref="E340:G340"/>
    <mergeCell ref="E352:G352"/>
    <mergeCell ref="E365:G365"/>
    <mergeCell ref="E315:G315"/>
    <mergeCell ref="E326:G326"/>
    <mergeCell ref="A328:A329"/>
    <mergeCell ref="A330:A332"/>
    <mergeCell ref="E278:G278"/>
    <mergeCell ref="E292:G292"/>
    <mergeCell ref="E303:G303"/>
    <mergeCell ref="E237:G237"/>
    <mergeCell ref="E250:G250"/>
    <mergeCell ref="E264:G264"/>
    <mergeCell ref="E200:G200"/>
    <mergeCell ref="E214:G214"/>
    <mergeCell ref="E227:G227"/>
    <mergeCell ref="E171:G171"/>
    <mergeCell ref="E184:G184"/>
    <mergeCell ref="A186:A188"/>
    <mergeCell ref="A189:A192"/>
    <mergeCell ref="E141:G141"/>
    <mergeCell ref="E154:G154"/>
    <mergeCell ref="A156:A158"/>
    <mergeCell ref="A159:A160"/>
    <mergeCell ref="A831:G831"/>
    <mergeCell ref="A832:G832"/>
    <mergeCell ref="E6:G6"/>
    <mergeCell ref="E17:G17"/>
    <mergeCell ref="A19:A21"/>
    <mergeCell ref="A22:A23"/>
    <mergeCell ref="A24:B24"/>
    <mergeCell ref="E31:G31"/>
    <mergeCell ref="E44:G44"/>
    <mergeCell ref="E103:G103"/>
    <mergeCell ref="E115:G115"/>
    <mergeCell ref="E129:G129"/>
    <mergeCell ref="A47:A48"/>
    <mergeCell ref="E58:G58"/>
    <mergeCell ref="E71:G71"/>
    <mergeCell ref="E87:G87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Segment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2013-04-26T22:01:56Z</dcterms:created>
  <dcterms:modified xsi:type="dcterms:W3CDTF">2013-05-07T13:12:16Z</dcterms:modified>
</cp:coreProperties>
</file>