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640" tabRatio="866" activeTab="1"/>
  </bookViews>
  <sheets>
    <sheet name="Historical kWh Sales Chart" sheetId="10" r:id="rId1"/>
    <sheet name="B13A Summary" sheetId="18" r:id="rId2"/>
    <sheet name="Historical Sales Growth" sheetId="25" r:id="rId3"/>
    <sheet name="Historical Customer Growth" sheetId="28" r:id="rId4"/>
    <sheet name="Values Wx Adjusted" sheetId="3" r:id="rId5"/>
    <sheet name="TM1" sheetId="1" r:id="rId6"/>
    <sheet name="Wx Adj Calendar" sheetId="4" r:id="rId7"/>
    <sheet name="TM1 Res" sheetId="19" r:id="rId8"/>
    <sheet name="TM1 Sm Comm" sheetId="20" r:id="rId9"/>
    <sheet name="TM1 Lg Comm" sheetId="21" r:id="rId10"/>
    <sheet name="TM1 Total Comm" sheetId="22" r:id="rId11"/>
    <sheet name="RS EV" sheetId="24" r:id="rId12"/>
    <sheet name="TM1 Retail Custs" sheetId="26" r:id="rId13"/>
    <sheet name="TM1 Retail Custs Hist Growth" sheetId="27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12__123Graph_CCHART_16" localSheetId="2" hidden="1">[1]COM_HIST!#REF!</definedName>
    <definedName name="_12__123Graph_CCHART_16" localSheetId="9" hidden="1">[1]COM_HIST!#REF!</definedName>
    <definedName name="_12__123Graph_CCHART_16" localSheetId="12" hidden="1">[1]COM_HIST!#REF!</definedName>
    <definedName name="_12__123Graph_CCHART_16" localSheetId="13" hidden="1">[1]COM_HIST!#REF!</definedName>
    <definedName name="_12__123Graph_CCHART_16" localSheetId="8" hidden="1">[1]COM_HIST!#REF!</definedName>
    <definedName name="_12__123Graph_CCHART_16" localSheetId="10" hidden="1">[1]COM_HIST!#REF!</definedName>
    <definedName name="_12__123Graph_CCHART_16" hidden="1">[1]COM_HIST!#REF!</definedName>
    <definedName name="_3__123Graph_BCHART_13" localSheetId="2" hidden="1">[1]RES_HIST!#REF!</definedName>
    <definedName name="_3__123Graph_BCHART_13" localSheetId="9" hidden="1">[1]RES_HIST!#REF!</definedName>
    <definedName name="_3__123Graph_BCHART_13" localSheetId="12" hidden="1">[1]RES_HIST!#REF!</definedName>
    <definedName name="_3__123Graph_BCHART_13" localSheetId="13" hidden="1">[1]RES_HIST!#REF!</definedName>
    <definedName name="_3__123Graph_BCHART_13" localSheetId="8" hidden="1">[1]RES_HIST!#REF!</definedName>
    <definedName name="_3__123Graph_BCHART_13" localSheetId="10" hidden="1">[1]RES_HIST!#REF!</definedName>
    <definedName name="_3__123Graph_BCHART_13" hidden="1">[1]RES_HIST!#REF!</definedName>
    <definedName name="_6__123Graph_BCHART_16" localSheetId="2" hidden="1">[1]COM_HIST!#REF!</definedName>
    <definedName name="_6__123Graph_BCHART_16" localSheetId="9" hidden="1">[1]COM_HIST!#REF!</definedName>
    <definedName name="_6__123Graph_BCHART_16" localSheetId="12" hidden="1">[1]COM_HIST!#REF!</definedName>
    <definedName name="_6__123Graph_BCHART_16" localSheetId="13" hidden="1">[1]COM_HIST!#REF!</definedName>
    <definedName name="_6__123Graph_BCHART_16" localSheetId="8" hidden="1">[1]COM_HIST!#REF!</definedName>
    <definedName name="_6__123Graph_BCHART_16" localSheetId="10" hidden="1">[1]COM_HIST!#REF!</definedName>
    <definedName name="_6__123Graph_BCHART_16" hidden="1">[1]COM_HIST!#REF!</definedName>
    <definedName name="_9__123Graph_CCHART_13" localSheetId="2" hidden="1">[1]RES_HIST!#REF!</definedName>
    <definedName name="_9__123Graph_CCHART_13" localSheetId="9" hidden="1">[1]RES_HIST!#REF!</definedName>
    <definedName name="_9__123Graph_CCHART_13" localSheetId="12" hidden="1">[1]RES_HIST!#REF!</definedName>
    <definedName name="_9__123Graph_CCHART_13" localSheetId="13" hidden="1">[1]RES_HIST!#REF!</definedName>
    <definedName name="_9__123Graph_CCHART_13" localSheetId="8" hidden="1">[1]RES_HIST!#REF!</definedName>
    <definedName name="_9__123Graph_CCHART_13" localSheetId="10" hidden="1">[1]RES_HIST!#REF!</definedName>
    <definedName name="_9__123Graph_CCHART_13" hidden="1">[1]RES_HIST!#REF!</definedName>
    <definedName name="_Fill" localSheetId="2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8" hidden="1">#REF!</definedName>
    <definedName name="_Fill" localSheetId="10" hidden="1">#REF!</definedName>
    <definedName name="_Fill" hidden="1">#REF!</definedName>
    <definedName name="Apr">[2]Sheet1!$E$103:$E$132</definedName>
    <definedName name="AprM">[2]Sheet1!$G$103:$G$132</definedName>
    <definedName name="Aug">[2]Sheet1!$E$229:$E$259</definedName>
    <definedName name="AugM">[2]Sheet1!$G$229:$G$259</definedName>
    <definedName name="CLASS">[3]Input!$E$9:$E$68</definedName>
    <definedName name="d">[4]Input!$E$9:$E$68</definedName>
    <definedName name="Dec">[2]Sheet1!$E$355:$E$385</definedName>
    <definedName name="DecM">[2]Sheet1!$G$355:$G$385</definedName>
    <definedName name="Feb">[2]Sheet1!$E$42:$E$69</definedName>
    <definedName name="FebM">[2]Sheet1!$G$42:$G$69</definedName>
    <definedName name="FERC">[4]Input!$F$9:$F$68</definedName>
    <definedName name="Jan">[2]Sheet1!$E$10:$E$40</definedName>
    <definedName name="JanM">[2]Sheet1!$G$10:$G$40</definedName>
    <definedName name="Jul">[2]Sheet1!$E$197:$E$227</definedName>
    <definedName name="JulM">[2]Sheet1!$G$197:$G$227</definedName>
    <definedName name="Jun">[2]Sheet1!$E$166:$E$195</definedName>
    <definedName name="JunM">[2]Sheet1!$G$166:$G$195</definedName>
    <definedName name="LOC">[4]Input!$A$9:$A$68</definedName>
    <definedName name="Mar">[2]Sheet1!$E$71:$E$101</definedName>
    <definedName name="MarM">[2]Sheet1!$G$71:$G$101</definedName>
    <definedName name="May">[2]Sheet1!$E$134:$E$164</definedName>
    <definedName name="MayM">[2]Sheet1!$G$134:$G$164</definedName>
    <definedName name="Nov">[2]Sheet1!$E$324:$E$353</definedName>
    <definedName name="NovM">[2]Sheet1!$G$324:$G$353</definedName>
    <definedName name="Oct">[2]Sheet1!$E$292:$E$322</definedName>
    <definedName name="OctM">[2]Sheet1!$G$292:$G$322</definedName>
    <definedName name="_xlnm.Print_Area" localSheetId="1">'B13A Summary'!$A$1:$I$41</definedName>
    <definedName name="_xlnm.Print_Area" localSheetId="2">'Historical Sales Growth'!$A$1:$K$46</definedName>
    <definedName name="_xlnm.Print_Area" localSheetId="6">'Wx Adj Calendar'!$A$6:$I$163</definedName>
    <definedName name="_xlnm.Print_Titles" localSheetId="6">'Wx Adj Calendar'!$1:$5</definedName>
    <definedName name="RATE">[3]Input!$H$9:$H$68</definedName>
    <definedName name="Sep">[2]Sheet1!$E$261:$E$290</definedName>
    <definedName name="SepM">[2]Sheet1!$G$261:$G$290</definedName>
    <definedName name="SUB">[3]Input!$G$9:$G$68</definedName>
    <definedName name="TM1REBUILDOPTION">1</definedName>
  </definedNames>
  <calcPr calcId="125725" calcMode="manual" concurrentCalc="0"/>
</workbook>
</file>

<file path=xl/calcChain.xml><?xml version="1.0" encoding="utf-8"?>
<calcChain xmlns="http://schemas.openxmlformats.org/spreadsheetml/2006/main">
  <c r="G47" i="28"/>
  <c r="D47"/>
  <c r="C47"/>
  <c r="L10"/>
  <c r="H10"/>
  <c r="G48"/>
  <c r="D48"/>
  <c r="C48"/>
  <c r="G57"/>
  <c r="G58"/>
  <c r="G59"/>
  <c r="G60"/>
  <c r="G61"/>
  <c r="G73"/>
  <c r="G56"/>
  <c r="G51"/>
  <c r="G52"/>
  <c r="G53"/>
  <c r="G54"/>
  <c r="G55"/>
  <c r="G71"/>
  <c r="G69"/>
  <c r="G68"/>
  <c r="D51"/>
  <c r="D52"/>
  <c r="D53"/>
  <c r="D54"/>
  <c r="D55"/>
  <c r="D56"/>
  <c r="D71"/>
  <c r="C51"/>
  <c r="C52"/>
  <c r="C53"/>
  <c r="C54"/>
  <c r="C55"/>
  <c r="C56"/>
  <c r="C71"/>
  <c r="D57"/>
  <c r="D58"/>
  <c r="D59"/>
  <c r="D60"/>
  <c r="D61"/>
  <c r="D73"/>
  <c r="C57"/>
  <c r="C58"/>
  <c r="C59"/>
  <c r="C60"/>
  <c r="C61"/>
  <c r="C73"/>
  <c r="D68"/>
  <c r="D69"/>
  <c r="C69"/>
  <c r="C68"/>
  <c r="G66"/>
  <c r="G65"/>
  <c r="G64"/>
  <c r="G63"/>
  <c r="G62"/>
  <c r="D62"/>
  <c r="D63"/>
  <c r="D64"/>
  <c r="D65"/>
  <c r="D66"/>
  <c r="C62"/>
  <c r="C63"/>
  <c r="C64"/>
  <c r="C65"/>
  <c r="C66"/>
  <c r="C42"/>
  <c r="C36"/>
  <c r="C32"/>
  <c r="C45"/>
  <c r="C44"/>
  <c r="C43"/>
  <c r="C41"/>
  <c r="C40"/>
  <c r="C39"/>
  <c r="C38"/>
  <c r="C37"/>
  <c r="C35"/>
  <c r="C34"/>
  <c r="C33"/>
  <c r="C31"/>
  <c r="G45"/>
  <c r="G44"/>
  <c r="G43"/>
  <c r="G42"/>
  <c r="G41"/>
  <c r="G40"/>
  <c r="G39"/>
  <c r="G38"/>
  <c r="G37"/>
  <c r="G36"/>
  <c r="G35"/>
  <c r="G34"/>
  <c r="G33"/>
  <c r="G32"/>
  <c r="G31"/>
  <c r="G30"/>
  <c r="D30"/>
  <c r="D31"/>
  <c r="D32"/>
  <c r="D33"/>
  <c r="D34"/>
  <c r="D35"/>
  <c r="D36"/>
  <c r="D37"/>
  <c r="D38"/>
  <c r="D39"/>
  <c r="D40"/>
  <c r="D41"/>
  <c r="D42"/>
  <c r="D43"/>
  <c r="D44"/>
  <c r="D45"/>
  <c r="C30"/>
  <c r="G50" i="25"/>
  <c r="F50"/>
  <c r="E50"/>
  <c r="D50"/>
  <c r="C50"/>
  <c r="G49"/>
  <c r="F49"/>
  <c r="E49"/>
  <c r="D49"/>
  <c r="C49"/>
  <c r="A6"/>
  <c r="A7"/>
  <c r="A8"/>
  <c r="A9"/>
  <c r="A10"/>
  <c r="A11"/>
  <c r="A12"/>
  <c r="A13"/>
  <c r="A14"/>
  <c r="A15"/>
  <c r="A16"/>
  <c r="P140" i="3"/>
  <c r="Q140"/>
  <c r="R140"/>
  <c r="AC140"/>
  <c r="P141"/>
  <c r="Q141"/>
  <c r="R141"/>
  <c r="AC141"/>
  <c r="P142"/>
  <c r="Q142"/>
  <c r="R142"/>
  <c r="AC142"/>
  <c r="P143"/>
  <c r="Q143"/>
  <c r="R143"/>
  <c r="AC143"/>
  <c r="P144"/>
  <c r="Q144"/>
  <c r="R144"/>
  <c r="AC144"/>
  <c r="P145"/>
  <c r="Q145"/>
  <c r="R145"/>
  <c r="AC145"/>
  <c r="P146"/>
  <c r="Q146"/>
  <c r="R146"/>
  <c r="AC146"/>
  <c r="P147"/>
  <c r="Q147"/>
  <c r="R147"/>
  <c r="AC147"/>
  <c r="P148"/>
  <c r="Q148"/>
  <c r="R148"/>
  <c r="AC148"/>
  <c r="P149"/>
  <c r="Q149"/>
  <c r="R149"/>
  <c r="AC149"/>
  <c r="P150"/>
  <c r="Q150"/>
  <c r="R150"/>
  <c r="AC150"/>
  <c r="P151"/>
  <c r="Q151"/>
  <c r="R151"/>
  <c r="AC151"/>
  <c r="G16" i="25"/>
  <c r="P128" i="3"/>
  <c r="Q128"/>
  <c r="R128"/>
  <c r="AC128"/>
  <c r="P129"/>
  <c r="Q129"/>
  <c r="R129"/>
  <c r="AC129"/>
  <c r="P130"/>
  <c r="Q130"/>
  <c r="R130"/>
  <c r="AC130"/>
  <c r="P131"/>
  <c r="Q131"/>
  <c r="R131"/>
  <c r="AC131"/>
  <c r="P132"/>
  <c r="Q132"/>
  <c r="R132"/>
  <c r="AC132"/>
  <c r="P133"/>
  <c r="Q133"/>
  <c r="R133"/>
  <c r="AC133"/>
  <c r="P134"/>
  <c r="Q134"/>
  <c r="R134"/>
  <c r="AC134"/>
  <c r="P135"/>
  <c r="Q135"/>
  <c r="R135"/>
  <c r="AC135"/>
  <c r="P136"/>
  <c r="Q136"/>
  <c r="R136"/>
  <c r="AC136"/>
  <c r="P137"/>
  <c r="Q137"/>
  <c r="R137"/>
  <c r="AC137"/>
  <c r="P138"/>
  <c r="Q138"/>
  <c r="R138"/>
  <c r="AC138"/>
  <c r="P139"/>
  <c r="Q139"/>
  <c r="R139"/>
  <c r="AC139"/>
  <c r="G15" i="25"/>
  <c r="P116" i="3"/>
  <c r="Q116"/>
  <c r="R116"/>
  <c r="AC116"/>
  <c r="P117"/>
  <c r="Q117"/>
  <c r="R117"/>
  <c r="AC117"/>
  <c r="P118"/>
  <c r="Q118"/>
  <c r="R118"/>
  <c r="AC118"/>
  <c r="P119"/>
  <c r="Q119"/>
  <c r="R119"/>
  <c r="AC119"/>
  <c r="P120"/>
  <c r="Q120"/>
  <c r="R120"/>
  <c r="AC120"/>
  <c r="P121"/>
  <c r="Q121"/>
  <c r="R121"/>
  <c r="AC121"/>
  <c r="P122"/>
  <c r="Q122"/>
  <c r="R122"/>
  <c r="AC122"/>
  <c r="P123"/>
  <c r="Q123"/>
  <c r="R123"/>
  <c r="AC123"/>
  <c r="P124"/>
  <c r="Q124"/>
  <c r="R124"/>
  <c r="AC124"/>
  <c r="P125"/>
  <c r="Q125"/>
  <c r="R125"/>
  <c r="AC125"/>
  <c r="P126"/>
  <c r="Q126"/>
  <c r="R126"/>
  <c r="AC126"/>
  <c r="P127"/>
  <c r="Q127"/>
  <c r="R127"/>
  <c r="AC127"/>
  <c r="G14" i="25"/>
  <c r="P104" i="3"/>
  <c r="Q104"/>
  <c r="R104"/>
  <c r="AC104"/>
  <c r="P105"/>
  <c r="Q105"/>
  <c r="R105"/>
  <c r="AC105"/>
  <c r="P106"/>
  <c r="Q106"/>
  <c r="R106"/>
  <c r="AC106"/>
  <c r="P107"/>
  <c r="Q107"/>
  <c r="R107"/>
  <c r="AC107"/>
  <c r="P108"/>
  <c r="Q108"/>
  <c r="R108"/>
  <c r="AC108"/>
  <c r="P109"/>
  <c r="Q109"/>
  <c r="R109"/>
  <c r="AC109"/>
  <c r="P110"/>
  <c r="Q110"/>
  <c r="R110"/>
  <c r="AC110"/>
  <c r="P111"/>
  <c r="Q111"/>
  <c r="R111"/>
  <c r="AC111"/>
  <c r="P112"/>
  <c r="Q112"/>
  <c r="R112"/>
  <c r="AC112"/>
  <c r="P113"/>
  <c r="Q113"/>
  <c r="R113"/>
  <c r="AC113"/>
  <c r="P114"/>
  <c r="Q114"/>
  <c r="R114"/>
  <c r="AC114"/>
  <c r="P115"/>
  <c r="Q115"/>
  <c r="R115"/>
  <c r="AC115"/>
  <c r="G13" i="25"/>
  <c r="P92" i="3"/>
  <c r="Q92"/>
  <c r="R92"/>
  <c r="AC92"/>
  <c r="P93"/>
  <c r="Q93"/>
  <c r="R93"/>
  <c r="AC93"/>
  <c r="P94"/>
  <c r="Q94"/>
  <c r="R94"/>
  <c r="AC94"/>
  <c r="P95"/>
  <c r="Q95"/>
  <c r="R95"/>
  <c r="AC95"/>
  <c r="P96"/>
  <c r="Q96"/>
  <c r="R96"/>
  <c r="AC96"/>
  <c r="P97"/>
  <c r="Q97"/>
  <c r="R97"/>
  <c r="AC97"/>
  <c r="P98"/>
  <c r="Q98"/>
  <c r="R98"/>
  <c r="AC98"/>
  <c r="P99"/>
  <c r="Q99"/>
  <c r="R99"/>
  <c r="AC99"/>
  <c r="P100"/>
  <c r="Q100"/>
  <c r="R100"/>
  <c r="AC100"/>
  <c r="P101"/>
  <c r="Q101"/>
  <c r="R101"/>
  <c r="AC101"/>
  <c r="P102"/>
  <c r="Q102"/>
  <c r="R102"/>
  <c r="AC102"/>
  <c r="P103"/>
  <c r="Q103"/>
  <c r="R103"/>
  <c r="AC103"/>
  <c r="G12" i="25"/>
  <c r="P80" i="3"/>
  <c r="Q80"/>
  <c r="R80"/>
  <c r="AC80"/>
  <c r="P81"/>
  <c r="Q81"/>
  <c r="R81"/>
  <c r="AC81"/>
  <c r="P82"/>
  <c r="Q82"/>
  <c r="R82"/>
  <c r="AC82"/>
  <c r="P83"/>
  <c r="Q83"/>
  <c r="R83"/>
  <c r="AC83"/>
  <c r="P84"/>
  <c r="Q84"/>
  <c r="R84"/>
  <c r="AC84"/>
  <c r="P85"/>
  <c r="Q85"/>
  <c r="R85"/>
  <c r="AC85"/>
  <c r="P86"/>
  <c r="Q86"/>
  <c r="R86"/>
  <c r="AC86"/>
  <c r="P87"/>
  <c r="Q87"/>
  <c r="R87"/>
  <c r="AC87"/>
  <c r="P88"/>
  <c r="Q88"/>
  <c r="R88"/>
  <c r="AC88"/>
  <c r="P89"/>
  <c r="Q89"/>
  <c r="R89"/>
  <c r="AC89"/>
  <c r="P90"/>
  <c r="Q90"/>
  <c r="R90"/>
  <c r="AC90"/>
  <c r="P91"/>
  <c r="Q91"/>
  <c r="R91"/>
  <c r="AC91"/>
  <c r="G11" i="25"/>
  <c r="P68" i="3"/>
  <c r="Q68"/>
  <c r="R68"/>
  <c r="AC68"/>
  <c r="P69"/>
  <c r="Q69"/>
  <c r="R69"/>
  <c r="AC69"/>
  <c r="P70"/>
  <c r="Q70"/>
  <c r="R70"/>
  <c r="AC70"/>
  <c r="P71"/>
  <c r="Q71"/>
  <c r="R71"/>
  <c r="AC71"/>
  <c r="P72"/>
  <c r="Q72"/>
  <c r="R72"/>
  <c r="AC72"/>
  <c r="P73"/>
  <c r="Q73"/>
  <c r="R73"/>
  <c r="AC73"/>
  <c r="P74"/>
  <c r="Q74"/>
  <c r="R74"/>
  <c r="AC74"/>
  <c r="P75"/>
  <c r="Q75"/>
  <c r="R75"/>
  <c r="AC75"/>
  <c r="P76"/>
  <c r="Q76"/>
  <c r="R76"/>
  <c r="AC76"/>
  <c r="P77"/>
  <c r="Q77"/>
  <c r="R77"/>
  <c r="AC77"/>
  <c r="P78"/>
  <c r="Q78"/>
  <c r="R78"/>
  <c r="AC78"/>
  <c r="P79"/>
  <c r="Q79"/>
  <c r="R79"/>
  <c r="AC79"/>
  <c r="G10" i="25"/>
  <c r="P56" i="3"/>
  <c r="Q56"/>
  <c r="R56"/>
  <c r="AC56"/>
  <c r="P57"/>
  <c r="Q57"/>
  <c r="R57"/>
  <c r="AC57"/>
  <c r="P58"/>
  <c r="Q58"/>
  <c r="R58"/>
  <c r="AC58"/>
  <c r="P59"/>
  <c r="Q59"/>
  <c r="R59"/>
  <c r="AC59"/>
  <c r="P60"/>
  <c r="Q60"/>
  <c r="R60"/>
  <c r="AC60"/>
  <c r="P61"/>
  <c r="Q61"/>
  <c r="R61"/>
  <c r="AC61"/>
  <c r="P62"/>
  <c r="Q62"/>
  <c r="R62"/>
  <c r="AC62"/>
  <c r="P63"/>
  <c r="Q63"/>
  <c r="R63"/>
  <c r="AC63"/>
  <c r="P64"/>
  <c r="Q64"/>
  <c r="R64"/>
  <c r="AC64"/>
  <c r="P65"/>
  <c r="Q65"/>
  <c r="R65"/>
  <c r="AC65"/>
  <c r="P66"/>
  <c r="Q66"/>
  <c r="R66"/>
  <c r="AC66"/>
  <c r="P67"/>
  <c r="Q67"/>
  <c r="R67"/>
  <c r="AC67"/>
  <c r="G9" i="25"/>
  <c r="P44" i="3"/>
  <c r="Q44"/>
  <c r="R44"/>
  <c r="AC44"/>
  <c r="P45"/>
  <c r="Q45"/>
  <c r="R45"/>
  <c r="AC45"/>
  <c r="P46"/>
  <c r="Q46"/>
  <c r="R46"/>
  <c r="AC46"/>
  <c r="P47"/>
  <c r="Q47"/>
  <c r="R47"/>
  <c r="AC47"/>
  <c r="P48"/>
  <c r="Q48"/>
  <c r="R48"/>
  <c r="AC48"/>
  <c r="P49"/>
  <c r="Q49"/>
  <c r="R49"/>
  <c r="AC49"/>
  <c r="P50"/>
  <c r="Q50"/>
  <c r="R50"/>
  <c r="AC50"/>
  <c r="P51"/>
  <c r="Q51"/>
  <c r="R51"/>
  <c r="AC51"/>
  <c r="P52"/>
  <c r="Q52"/>
  <c r="R52"/>
  <c r="AC52"/>
  <c r="P53"/>
  <c r="Q53"/>
  <c r="R53"/>
  <c r="AC53"/>
  <c r="P54"/>
  <c r="Q54"/>
  <c r="R54"/>
  <c r="AC54"/>
  <c r="P55"/>
  <c r="Q55"/>
  <c r="R55"/>
  <c r="AC55"/>
  <c r="G8" i="25"/>
  <c r="P32" i="3"/>
  <c r="Q32"/>
  <c r="R32"/>
  <c r="AC32"/>
  <c r="P33"/>
  <c r="Q33"/>
  <c r="R33"/>
  <c r="AC33"/>
  <c r="P34"/>
  <c r="Q34"/>
  <c r="R34"/>
  <c r="AC34"/>
  <c r="P35"/>
  <c r="Q35"/>
  <c r="R35"/>
  <c r="AC35"/>
  <c r="P36"/>
  <c r="Q36"/>
  <c r="R36"/>
  <c r="AC36"/>
  <c r="P37"/>
  <c r="Q37"/>
  <c r="R37"/>
  <c r="AC37"/>
  <c r="P38"/>
  <c r="Q38"/>
  <c r="R38"/>
  <c r="AC38"/>
  <c r="P39"/>
  <c r="Q39"/>
  <c r="R39"/>
  <c r="AC39"/>
  <c r="P40"/>
  <c r="Q40"/>
  <c r="R40"/>
  <c r="AC40"/>
  <c r="P41"/>
  <c r="Q41"/>
  <c r="R41"/>
  <c r="AC41"/>
  <c r="P42"/>
  <c r="Q42"/>
  <c r="R42"/>
  <c r="AC42"/>
  <c r="P43"/>
  <c r="Q43"/>
  <c r="R43"/>
  <c r="AC43"/>
  <c r="G7" i="25"/>
  <c r="P20" i="3"/>
  <c r="Q20"/>
  <c r="R20"/>
  <c r="AC20"/>
  <c r="P21"/>
  <c r="Q21"/>
  <c r="R21"/>
  <c r="AC21"/>
  <c r="P22"/>
  <c r="Q22"/>
  <c r="R22"/>
  <c r="AC22"/>
  <c r="P23"/>
  <c r="Q23"/>
  <c r="R23"/>
  <c r="AC23"/>
  <c r="P24"/>
  <c r="Q24"/>
  <c r="R24"/>
  <c r="AC24"/>
  <c r="P25"/>
  <c r="Q25"/>
  <c r="R25"/>
  <c r="AC25"/>
  <c r="P26"/>
  <c r="Q26"/>
  <c r="R26"/>
  <c r="AC26"/>
  <c r="P27"/>
  <c r="Q27"/>
  <c r="R27"/>
  <c r="AC27"/>
  <c r="P28"/>
  <c r="Q28"/>
  <c r="R28"/>
  <c r="AC28"/>
  <c r="P29"/>
  <c r="Q29"/>
  <c r="R29"/>
  <c r="AC29"/>
  <c r="P30"/>
  <c r="Q30"/>
  <c r="R30"/>
  <c r="AC30"/>
  <c r="P31"/>
  <c r="Q31"/>
  <c r="R31"/>
  <c r="AC31"/>
  <c r="G6" i="25"/>
  <c r="P8" i="3"/>
  <c r="Q8"/>
  <c r="R8"/>
  <c r="AC8"/>
  <c r="P9"/>
  <c r="Q9"/>
  <c r="R9"/>
  <c r="AC9"/>
  <c r="P10"/>
  <c r="Q10"/>
  <c r="R10"/>
  <c r="AC10"/>
  <c r="P11"/>
  <c r="Q11"/>
  <c r="R11"/>
  <c r="AC11"/>
  <c r="P12"/>
  <c r="Q12"/>
  <c r="R12"/>
  <c r="AC12"/>
  <c r="P13"/>
  <c r="Q13"/>
  <c r="R13"/>
  <c r="AC13"/>
  <c r="P14"/>
  <c r="Q14"/>
  <c r="R14"/>
  <c r="AC14"/>
  <c r="P15"/>
  <c r="Q15"/>
  <c r="R15"/>
  <c r="AC15"/>
  <c r="P16"/>
  <c r="Q16"/>
  <c r="R16"/>
  <c r="AC16"/>
  <c r="P17"/>
  <c r="Q17"/>
  <c r="R17"/>
  <c r="AC17"/>
  <c r="P18"/>
  <c r="Q18"/>
  <c r="R18"/>
  <c r="AC18"/>
  <c r="P19"/>
  <c r="Q19"/>
  <c r="R19"/>
  <c r="AC19"/>
  <c r="G5" i="25"/>
  <c r="Z140" i="3"/>
  <c r="Z141"/>
  <c r="Z142"/>
  <c r="Z143"/>
  <c r="Z144"/>
  <c r="Z145"/>
  <c r="Z146"/>
  <c r="Z147"/>
  <c r="Z148"/>
  <c r="Z149"/>
  <c r="Z150"/>
  <c r="Z151"/>
  <c r="D16" i="25"/>
  <c r="Z128" i="3"/>
  <c r="Z129"/>
  <c r="Z130"/>
  <c r="Z131"/>
  <c r="Z132"/>
  <c r="Z133"/>
  <c r="Z134"/>
  <c r="Z135"/>
  <c r="Z136"/>
  <c r="Z137"/>
  <c r="Z138"/>
  <c r="Z139"/>
  <c r="D15" i="25"/>
  <c r="Z116" i="3"/>
  <c r="Z117"/>
  <c r="Z118"/>
  <c r="Z119"/>
  <c r="Z120"/>
  <c r="Z121"/>
  <c r="Z122"/>
  <c r="Z123"/>
  <c r="Z124"/>
  <c r="Z125"/>
  <c r="Z126"/>
  <c r="Z127"/>
  <c r="D14" i="25"/>
  <c r="Z104" i="3"/>
  <c r="Z105"/>
  <c r="Z106"/>
  <c r="Z107"/>
  <c r="Z108"/>
  <c r="Z109"/>
  <c r="Z110"/>
  <c r="Z111"/>
  <c r="Z112"/>
  <c r="Z113"/>
  <c r="Z114"/>
  <c r="Z115"/>
  <c r="D13" i="25"/>
  <c r="Z92" i="3"/>
  <c r="Z93"/>
  <c r="Z94"/>
  <c r="Z95"/>
  <c r="Z96"/>
  <c r="Z97"/>
  <c r="Z98"/>
  <c r="Z99"/>
  <c r="Z100"/>
  <c r="Z101"/>
  <c r="Z102"/>
  <c r="Z103"/>
  <c r="D12" i="25"/>
  <c r="Z80" i="3"/>
  <c r="Z81"/>
  <c r="Z82"/>
  <c r="Z83"/>
  <c r="Z84"/>
  <c r="Z85"/>
  <c r="Z86"/>
  <c r="Z87"/>
  <c r="Z88"/>
  <c r="Z89"/>
  <c r="Z90"/>
  <c r="Z91"/>
  <c r="D11" i="25"/>
  <c r="Z68" i="3"/>
  <c r="Z69"/>
  <c r="Z70"/>
  <c r="Z71"/>
  <c r="Z72"/>
  <c r="Z73"/>
  <c r="Z74"/>
  <c r="Z75"/>
  <c r="Z76"/>
  <c r="Z77"/>
  <c r="Z78"/>
  <c r="Z79"/>
  <c r="D10" i="25"/>
  <c r="Z56" i="3"/>
  <c r="Z57"/>
  <c r="Z58"/>
  <c r="Z59"/>
  <c r="Z60"/>
  <c r="Z61"/>
  <c r="Z62"/>
  <c r="Z63"/>
  <c r="Z64"/>
  <c r="Z65"/>
  <c r="Z66"/>
  <c r="Z67"/>
  <c r="D9" i="25"/>
  <c r="Z44" i="3"/>
  <c r="Z45"/>
  <c r="Z46"/>
  <c r="Z47"/>
  <c r="Z48"/>
  <c r="Z49"/>
  <c r="Z50"/>
  <c r="Z51"/>
  <c r="Z52"/>
  <c r="Z53"/>
  <c r="Z54"/>
  <c r="Z55"/>
  <c r="D8" i="25"/>
  <c r="Z32" i="3"/>
  <c r="Z33"/>
  <c r="Z34"/>
  <c r="Z35"/>
  <c r="Z36"/>
  <c r="Z37"/>
  <c r="Z38"/>
  <c r="Z39"/>
  <c r="Z40"/>
  <c r="Z41"/>
  <c r="Z42"/>
  <c r="Z43"/>
  <c r="D7" i="25"/>
  <c r="Z20" i="3"/>
  <c r="Z21"/>
  <c r="Z22"/>
  <c r="Z23"/>
  <c r="Z24"/>
  <c r="Z25"/>
  <c r="Z26"/>
  <c r="Z27"/>
  <c r="Z28"/>
  <c r="Z29"/>
  <c r="Z30"/>
  <c r="Z31"/>
  <c r="D6" i="25"/>
  <c r="Z8" i="3"/>
  <c r="Z9"/>
  <c r="Z10"/>
  <c r="Z11"/>
  <c r="Z12"/>
  <c r="Z13"/>
  <c r="Z14"/>
  <c r="Z15"/>
  <c r="Z16"/>
  <c r="Z17"/>
  <c r="Z18"/>
  <c r="Z19"/>
  <c r="D5" i="25"/>
  <c r="Z199" i="3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AC188"/>
  <c r="AC189"/>
  <c r="AC190"/>
  <c r="AC191"/>
  <c r="AC192"/>
  <c r="AC193"/>
  <c r="AC194"/>
  <c r="AC195"/>
  <c r="AC196"/>
  <c r="AC197"/>
  <c r="AC198"/>
  <c r="AC199"/>
  <c r="I10" i="18"/>
  <c r="AC176" i="3"/>
  <c r="AC177"/>
  <c r="AC178"/>
  <c r="AC179"/>
  <c r="AC180"/>
  <c r="AC181"/>
  <c r="AC182"/>
  <c r="AC183"/>
  <c r="AC184"/>
  <c r="AC185"/>
  <c r="AC186"/>
  <c r="AC187"/>
  <c r="I9" i="18"/>
  <c r="AC164" i="3"/>
  <c r="AC165"/>
  <c r="AC166"/>
  <c r="AC167"/>
  <c r="AC168"/>
  <c r="AC169"/>
  <c r="AC170"/>
  <c r="AC171"/>
  <c r="AC172"/>
  <c r="AC173"/>
  <c r="AC174"/>
  <c r="AC175"/>
  <c r="I8" i="18"/>
  <c r="AC152" i="3"/>
  <c r="AC153"/>
  <c r="AC154"/>
  <c r="AC155"/>
  <c r="AC156"/>
  <c r="AC157"/>
  <c r="AC158"/>
  <c r="AC159"/>
  <c r="AC160"/>
  <c r="AC161"/>
  <c r="AC162"/>
  <c r="AC163"/>
  <c r="I7" i="18"/>
  <c r="I6"/>
  <c r="I5"/>
  <c r="F10"/>
  <c r="F9"/>
  <c r="F8"/>
  <c r="F7"/>
  <c r="F6"/>
  <c r="F5"/>
  <c r="W140" i="3"/>
  <c r="W141"/>
  <c r="W142"/>
  <c r="W143"/>
  <c r="W144"/>
  <c r="W145"/>
  <c r="W146"/>
  <c r="W147"/>
  <c r="W148"/>
  <c r="W149"/>
  <c r="W150"/>
  <c r="W151"/>
  <c r="C16" i="25"/>
  <c r="X140" i="3"/>
  <c r="X141"/>
  <c r="X142"/>
  <c r="X143"/>
  <c r="X144"/>
  <c r="X145"/>
  <c r="X146"/>
  <c r="X147"/>
  <c r="X148"/>
  <c r="X149"/>
  <c r="X150"/>
  <c r="X151"/>
  <c r="Y140"/>
  <c r="Y141"/>
  <c r="Y142"/>
  <c r="Y143"/>
  <c r="Y144"/>
  <c r="Y145"/>
  <c r="Y146"/>
  <c r="Y147"/>
  <c r="Y148"/>
  <c r="Y149"/>
  <c r="Y150"/>
  <c r="Y151"/>
  <c r="AA140"/>
  <c r="AA141"/>
  <c r="AA142"/>
  <c r="AA143"/>
  <c r="AA144"/>
  <c r="AA145"/>
  <c r="AA146"/>
  <c r="AA147"/>
  <c r="AA148"/>
  <c r="AA149"/>
  <c r="AA150"/>
  <c r="AA151"/>
  <c r="E16" i="25"/>
  <c r="AB140" i="3"/>
  <c r="AB141"/>
  <c r="AB142"/>
  <c r="AB143"/>
  <c r="AB144"/>
  <c r="AB145"/>
  <c r="AB146"/>
  <c r="AB147"/>
  <c r="AB148"/>
  <c r="AB149"/>
  <c r="AB150"/>
  <c r="AB151"/>
  <c r="F16" i="25"/>
  <c r="W68" i="3"/>
  <c r="W69"/>
  <c r="W70"/>
  <c r="W71"/>
  <c r="W72"/>
  <c r="W73"/>
  <c r="W74"/>
  <c r="W75"/>
  <c r="W76"/>
  <c r="W77"/>
  <c r="W78"/>
  <c r="W79"/>
  <c r="C10" i="25"/>
  <c r="X68" i="3"/>
  <c r="X69"/>
  <c r="X70"/>
  <c r="X71"/>
  <c r="X72"/>
  <c r="X73"/>
  <c r="X74"/>
  <c r="X75"/>
  <c r="X76"/>
  <c r="X77"/>
  <c r="X78"/>
  <c r="X79"/>
  <c r="Y68"/>
  <c r="Y69"/>
  <c r="Y70"/>
  <c r="Y71"/>
  <c r="Y72"/>
  <c r="Y73"/>
  <c r="Y74"/>
  <c r="Y75"/>
  <c r="Y76"/>
  <c r="Y77"/>
  <c r="Y78"/>
  <c r="Y79"/>
  <c r="AA68"/>
  <c r="AA69"/>
  <c r="AA70"/>
  <c r="AA71"/>
  <c r="AA72"/>
  <c r="AA73"/>
  <c r="AA74"/>
  <c r="AA75"/>
  <c r="AA76"/>
  <c r="AA77"/>
  <c r="AA78"/>
  <c r="AA79"/>
  <c r="E10" i="25"/>
  <c r="AB68" i="3"/>
  <c r="AB69"/>
  <c r="AB70"/>
  <c r="AB71"/>
  <c r="AB72"/>
  <c r="AB73"/>
  <c r="AB74"/>
  <c r="AB75"/>
  <c r="AB76"/>
  <c r="AB77"/>
  <c r="AB78"/>
  <c r="AB79"/>
  <c r="F10" i="25"/>
  <c r="J16"/>
  <c r="L11" i="28"/>
  <c r="L12"/>
  <c r="L13"/>
  <c r="L14"/>
  <c r="L15"/>
  <c r="O15"/>
  <c r="L26"/>
  <c r="L25"/>
  <c r="L24"/>
  <c r="L23"/>
  <c r="L22"/>
  <c r="L21"/>
  <c r="L20"/>
  <c r="L19"/>
  <c r="L18"/>
  <c r="L17"/>
  <c r="L16"/>
  <c r="K211" i="1"/>
  <c r="K199"/>
  <c r="L211"/>
  <c r="H26" i="28"/>
  <c r="I15"/>
  <c r="H25"/>
  <c r="H24"/>
  <c r="H23"/>
  <c r="H22"/>
  <c r="H21"/>
  <c r="H20"/>
  <c r="H19"/>
  <c r="H18"/>
  <c r="H17"/>
  <c r="H16"/>
  <c r="H15"/>
  <c r="H14"/>
  <c r="H13"/>
  <c r="H12"/>
  <c r="H11"/>
  <c r="W20" i="3"/>
  <c r="W21"/>
  <c r="W22"/>
  <c r="W23"/>
  <c r="W24"/>
  <c r="W25"/>
  <c r="W26"/>
  <c r="W27"/>
  <c r="W28"/>
  <c r="W29"/>
  <c r="W30"/>
  <c r="W31"/>
  <c r="C6" i="25"/>
  <c r="X20" i="3"/>
  <c r="X21"/>
  <c r="X22"/>
  <c r="X23"/>
  <c r="X24"/>
  <c r="X25"/>
  <c r="X26"/>
  <c r="X27"/>
  <c r="X28"/>
  <c r="X29"/>
  <c r="X30"/>
  <c r="X31"/>
  <c r="Y20"/>
  <c r="Y21"/>
  <c r="Y22"/>
  <c r="Y23"/>
  <c r="Y24"/>
  <c r="Y25"/>
  <c r="Y26"/>
  <c r="Y27"/>
  <c r="Y28"/>
  <c r="Y29"/>
  <c r="Y30"/>
  <c r="Y31"/>
  <c r="AA20"/>
  <c r="AA21"/>
  <c r="AA22"/>
  <c r="AA23"/>
  <c r="AA24"/>
  <c r="AA25"/>
  <c r="AA26"/>
  <c r="AA27"/>
  <c r="AA28"/>
  <c r="AA29"/>
  <c r="AA30"/>
  <c r="AA31"/>
  <c r="E6" i="25"/>
  <c r="AB20" i="3"/>
  <c r="AB21"/>
  <c r="AB22"/>
  <c r="AB23"/>
  <c r="AB24"/>
  <c r="AB25"/>
  <c r="AB26"/>
  <c r="AB27"/>
  <c r="AB28"/>
  <c r="AB29"/>
  <c r="AB30"/>
  <c r="AB31"/>
  <c r="F6" i="25"/>
  <c r="H10"/>
  <c r="R62" i="27"/>
  <c r="R61"/>
  <c r="R60"/>
  <c r="R59"/>
  <c r="R58"/>
  <c r="R57"/>
  <c r="R56"/>
  <c r="R55"/>
  <c r="R54"/>
  <c r="R53"/>
  <c r="R52"/>
  <c r="R51"/>
  <c r="R50"/>
  <c r="R49"/>
  <c r="R48"/>
  <c r="R47"/>
  <c r="R46"/>
  <c r="L62"/>
  <c r="L61"/>
  <c r="L60"/>
  <c r="L59"/>
  <c r="L58"/>
  <c r="L57"/>
  <c r="L56"/>
  <c r="L55"/>
  <c r="L54"/>
  <c r="L53"/>
  <c r="L52"/>
  <c r="L51"/>
  <c r="L50"/>
  <c r="L49"/>
  <c r="L48"/>
  <c r="L47"/>
  <c r="L46"/>
  <c r="T62"/>
  <c r="S62"/>
  <c r="M62"/>
  <c r="T61"/>
  <c r="S61"/>
  <c r="M61"/>
  <c r="T60"/>
  <c r="S60"/>
  <c r="M60"/>
  <c r="T59"/>
  <c r="S59"/>
  <c r="M59"/>
  <c r="S53"/>
  <c r="S54"/>
  <c r="S55"/>
  <c r="S56"/>
  <c r="S57"/>
  <c r="S58"/>
  <c r="U58"/>
  <c r="T58"/>
  <c r="N58"/>
  <c r="M58"/>
  <c r="T57"/>
  <c r="M57"/>
  <c r="T56"/>
  <c r="M56"/>
  <c r="T55"/>
  <c r="M55"/>
  <c r="T54"/>
  <c r="M54"/>
  <c r="T53"/>
  <c r="M53"/>
  <c r="S47"/>
  <c r="S48"/>
  <c r="S49"/>
  <c r="S50"/>
  <c r="S51"/>
  <c r="S52"/>
  <c r="U52"/>
  <c r="T52"/>
  <c r="N52"/>
  <c r="M52"/>
  <c r="T51"/>
  <c r="M51"/>
  <c r="T50"/>
  <c r="M50"/>
  <c r="T49"/>
  <c r="M49"/>
  <c r="T48"/>
  <c r="M48"/>
  <c r="T47"/>
  <c r="M47"/>
  <c r="R43"/>
  <c r="R42"/>
  <c r="R41"/>
  <c r="R40"/>
  <c r="R39"/>
  <c r="R38"/>
  <c r="R37"/>
  <c r="R36"/>
  <c r="R35"/>
  <c r="R34"/>
  <c r="R33"/>
  <c r="R32"/>
  <c r="R31"/>
  <c r="R30"/>
  <c r="R29"/>
  <c r="R28"/>
  <c r="R27"/>
  <c r="L28"/>
  <c r="L29"/>
  <c r="L30"/>
  <c r="L31"/>
  <c r="L32"/>
  <c r="L33"/>
  <c r="L34"/>
  <c r="L35"/>
  <c r="L36"/>
  <c r="L37"/>
  <c r="L38"/>
  <c r="L39"/>
  <c r="L40"/>
  <c r="L41"/>
  <c r="L42"/>
  <c r="L43"/>
  <c r="L27"/>
  <c r="T43"/>
  <c r="S43"/>
  <c r="M43"/>
  <c r="T42"/>
  <c r="S42"/>
  <c r="M42"/>
  <c r="T41"/>
  <c r="S41"/>
  <c r="M41"/>
  <c r="T40"/>
  <c r="S40"/>
  <c r="M40"/>
  <c r="S34"/>
  <c r="S35"/>
  <c r="S36"/>
  <c r="S37"/>
  <c r="S38"/>
  <c r="S39"/>
  <c r="U39"/>
  <c r="T39"/>
  <c r="N39"/>
  <c r="M39"/>
  <c r="T38"/>
  <c r="M38"/>
  <c r="T37"/>
  <c r="M37"/>
  <c r="T36"/>
  <c r="M36"/>
  <c r="T35"/>
  <c r="M35"/>
  <c r="T34"/>
  <c r="M34"/>
  <c r="S28"/>
  <c r="S29"/>
  <c r="S30"/>
  <c r="S31"/>
  <c r="S32"/>
  <c r="S33"/>
  <c r="U33"/>
  <c r="T33"/>
  <c r="N33"/>
  <c r="M33"/>
  <c r="T32"/>
  <c r="M32"/>
  <c r="T31"/>
  <c r="M31"/>
  <c r="T30"/>
  <c r="M30"/>
  <c r="T29"/>
  <c r="M29"/>
  <c r="T28"/>
  <c r="M28"/>
  <c r="R15"/>
  <c r="R14"/>
  <c r="S15"/>
  <c r="R16"/>
  <c r="S16"/>
  <c r="R17"/>
  <c r="S17"/>
  <c r="R18"/>
  <c r="S18"/>
  <c r="R19"/>
  <c r="S19"/>
  <c r="R20"/>
  <c r="S20"/>
  <c r="U20"/>
  <c r="R9"/>
  <c r="R8"/>
  <c r="S9"/>
  <c r="R10"/>
  <c r="S10"/>
  <c r="R11"/>
  <c r="S11"/>
  <c r="R12"/>
  <c r="S12"/>
  <c r="R13"/>
  <c r="S13"/>
  <c r="S14"/>
  <c r="U14"/>
  <c r="T10"/>
  <c r="T11"/>
  <c r="T12"/>
  <c r="T13"/>
  <c r="T14"/>
  <c r="T15"/>
  <c r="T16"/>
  <c r="T17"/>
  <c r="T18"/>
  <c r="T19"/>
  <c r="T20"/>
  <c r="R21"/>
  <c r="S21"/>
  <c r="T21"/>
  <c r="R22"/>
  <c r="S22"/>
  <c r="T22"/>
  <c r="R23"/>
  <c r="S23"/>
  <c r="T23"/>
  <c r="R24"/>
  <c r="S24"/>
  <c r="T24"/>
  <c r="T9"/>
  <c r="L14"/>
  <c r="L8"/>
  <c r="N14"/>
  <c r="L9"/>
  <c r="L10"/>
  <c r="L11"/>
  <c r="L12"/>
  <c r="L13"/>
  <c r="L15"/>
  <c r="L16"/>
  <c r="L17"/>
  <c r="L18"/>
  <c r="L19"/>
  <c r="L20"/>
  <c r="L21"/>
  <c r="L22"/>
  <c r="L23"/>
  <c r="L24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M9"/>
  <c r="N20"/>
  <c r="M11"/>
  <c r="M12"/>
  <c r="M13"/>
  <c r="M14"/>
  <c r="M15"/>
  <c r="M16"/>
  <c r="M17"/>
  <c r="M18"/>
  <c r="M19"/>
  <c r="M20"/>
  <c r="M21"/>
  <c r="M22"/>
  <c r="M23"/>
  <c r="M24"/>
  <c r="M10"/>
  <c r="E80" i="26"/>
  <c r="N8"/>
  <c r="N77"/>
  <c r="K8"/>
  <c r="K77"/>
  <c r="H8"/>
  <c r="H77"/>
  <c r="E77"/>
  <c r="E73"/>
  <c r="E72"/>
  <c r="N71"/>
  <c r="K71"/>
  <c r="H71"/>
  <c r="E71"/>
  <c r="N70"/>
  <c r="K70"/>
  <c r="H70"/>
  <c r="E70"/>
  <c r="N69"/>
  <c r="K69"/>
  <c r="H69"/>
  <c r="E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Q35"/>
  <c r="C35"/>
  <c r="Q34"/>
  <c r="C34"/>
  <c r="C33"/>
  <c r="X32"/>
  <c r="W32"/>
  <c r="V32"/>
  <c r="U32"/>
  <c r="S32"/>
  <c r="T32"/>
  <c r="R32"/>
  <c r="O32"/>
  <c r="L32"/>
  <c r="I32"/>
  <c r="F32"/>
  <c r="C32"/>
  <c r="X31"/>
  <c r="W31"/>
  <c r="V31"/>
  <c r="U31"/>
  <c r="S31"/>
  <c r="T31"/>
  <c r="R31"/>
  <c r="O31"/>
  <c r="L31"/>
  <c r="I31"/>
  <c r="F31"/>
  <c r="C31"/>
  <c r="X30"/>
  <c r="W30"/>
  <c r="V30"/>
  <c r="U30"/>
  <c r="S30"/>
  <c r="T30"/>
  <c r="R30"/>
  <c r="O30"/>
  <c r="L30"/>
  <c r="I30"/>
  <c r="F30"/>
  <c r="C30"/>
  <c r="X29"/>
  <c r="W29"/>
  <c r="V29"/>
  <c r="U29"/>
  <c r="S29"/>
  <c r="T29"/>
  <c r="R29"/>
  <c r="O29"/>
  <c r="L29"/>
  <c r="I29"/>
  <c r="F29"/>
  <c r="C29"/>
  <c r="X28"/>
  <c r="W28"/>
  <c r="V28"/>
  <c r="U28"/>
  <c r="S28"/>
  <c r="T28"/>
  <c r="R28"/>
  <c r="O28"/>
  <c r="L28"/>
  <c r="I28"/>
  <c r="F28"/>
  <c r="C28"/>
  <c r="X27"/>
  <c r="O27"/>
  <c r="L27"/>
  <c r="I27"/>
  <c r="F27"/>
  <c r="C27"/>
  <c r="O26"/>
  <c r="L26"/>
  <c r="I26"/>
  <c r="F26"/>
  <c r="C26"/>
  <c r="O25"/>
  <c r="L25"/>
  <c r="I25"/>
  <c r="F25"/>
  <c r="C25"/>
  <c r="O24"/>
  <c r="L24"/>
  <c r="I24"/>
  <c r="F24"/>
  <c r="C24"/>
  <c r="O23"/>
  <c r="L23"/>
  <c r="I23"/>
  <c r="F23"/>
  <c r="C23"/>
  <c r="O22"/>
  <c r="L22"/>
  <c r="I22"/>
  <c r="F22"/>
  <c r="C22"/>
  <c r="O21"/>
  <c r="L21"/>
  <c r="I21"/>
  <c r="F21"/>
  <c r="C21"/>
  <c r="C20"/>
  <c r="C19"/>
  <c r="C18"/>
  <c r="C17"/>
  <c r="C16"/>
  <c r="C15"/>
  <c r="C14"/>
  <c r="C13"/>
  <c r="C12"/>
  <c r="C11"/>
  <c r="C10"/>
  <c r="C9"/>
  <c r="Q1"/>
  <c r="V7"/>
  <c r="S4"/>
  <c r="S5"/>
  <c r="S6"/>
  <c r="S7"/>
  <c r="T4"/>
  <c r="T5"/>
  <c r="T6"/>
  <c r="T7"/>
  <c r="U7"/>
  <c r="V6"/>
  <c r="U6"/>
  <c r="V5"/>
  <c r="U5"/>
  <c r="V4"/>
  <c r="U4"/>
  <c r="T2"/>
  <c r="S2"/>
  <c r="W116" i="3"/>
  <c r="W117"/>
  <c r="W118"/>
  <c r="W119"/>
  <c r="W120"/>
  <c r="W121"/>
  <c r="W122"/>
  <c r="W123"/>
  <c r="W124"/>
  <c r="W125"/>
  <c r="W126"/>
  <c r="W127"/>
  <c r="C14" i="25"/>
  <c r="X116" i="3"/>
  <c r="X117"/>
  <c r="X118"/>
  <c r="X119"/>
  <c r="X120"/>
  <c r="X121"/>
  <c r="X122"/>
  <c r="X123"/>
  <c r="X124"/>
  <c r="X125"/>
  <c r="X126"/>
  <c r="X127"/>
  <c r="Y116"/>
  <c r="Y117"/>
  <c r="Y118"/>
  <c r="Y119"/>
  <c r="Y120"/>
  <c r="Y121"/>
  <c r="Y122"/>
  <c r="Y123"/>
  <c r="Y124"/>
  <c r="Y125"/>
  <c r="Y126"/>
  <c r="Y127"/>
  <c r="AA116"/>
  <c r="AA117"/>
  <c r="AA118"/>
  <c r="AA119"/>
  <c r="AA120"/>
  <c r="AA121"/>
  <c r="AA122"/>
  <c r="AA123"/>
  <c r="AA124"/>
  <c r="AA125"/>
  <c r="AA126"/>
  <c r="AA127"/>
  <c r="E14" i="25"/>
  <c r="AB116" i="3"/>
  <c r="AB117"/>
  <c r="AB118"/>
  <c r="AB119"/>
  <c r="AB120"/>
  <c r="AB121"/>
  <c r="AB122"/>
  <c r="AB123"/>
  <c r="AB124"/>
  <c r="AB125"/>
  <c r="AB126"/>
  <c r="AB127"/>
  <c r="F14" i="25"/>
  <c r="H16"/>
  <c r="W164" i="3"/>
  <c r="W165"/>
  <c r="W166"/>
  <c r="W167"/>
  <c r="W168"/>
  <c r="W169"/>
  <c r="W170"/>
  <c r="W171"/>
  <c r="W172"/>
  <c r="W173"/>
  <c r="W174"/>
  <c r="W175"/>
  <c r="C8" i="18"/>
  <c r="X164" i="3"/>
  <c r="X165"/>
  <c r="X166"/>
  <c r="X167"/>
  <c r="X168"/>
  <c r="X169"/>
  <c r="X170"/>
  <c r="X171"/>
  <c r="X172"/>
  <c r="X173"/>
  <c r="X174"/>
  <c r="X175"/>
  <c r="D8" i="18"/>
  <c r="Y164" i="3"/>
  <c r="Y165"/>
  <c r="Y166"/>
  <c r="Y167"/>
  <c r="Y168"/>
  <c r="Y169"/>
  <c r="Y170"/>
  <c r="Y171"/>
  <c r="Y172"/>
  <c r="Y173"/>
  <c r="Y174"/>
  <c r="Y175"/>
  <c r="E8" i="18"/>
  <c r="AA164" i="3"/>
  <c r="AA165"/>
  <c r="AA166"/>
  <c r="AA167"/>
  <c r="AA168"/>
  <c r="AA169"/>
  <c r="AA170"/>
  <c r="AA171"/>
  <c r="AA172"/>
  <c r="AA173"/>
  <c r="AA174"/>
  <c r="AA175"/>
  <c r="G8" i="18"/>
  <c r="AB164" i="3"/>
  <c r="AB165"/>
  <c r="AB166"/>
  <c r="AB167"/>
  <c r="AB168"/>
  <c r="AB169"/>
  <c r="AB170"/>
  <c r="AB171"/>
  <c r="AB172"/>
  <c r="AB173"/>
  <c r="AB174"/>
  <c r="AB175"/>
  <c r="H8" i="18"/>
  <c r="C6"/>
  <c r="D6"/>
  <c r="E6"/>
  <c r="G6"/>
  <c r="H6"/>
  <c r="J8"/>
  <c r="X8" i="3"/>
  <c r="X9"/>
  <c r="X10"/>
  <c r="X11"/>
  <c r="X12"/>
  <c r="X13"/>
  <c r="X14"/>
  <c r="X15"/>
  <c r="X16"/>
  <c r="X17"/>
  <c r="X18"/>
  <c r="X19"/>
  <c r="Y8"/>
  <c r="Y9"/>
  <c r="Y10"/>
  <c r="Y11"/>
  <c r="Y12"/>
  <c r="Y13"/>
  <c r="Y14"/>
  <c r="Y15"/>
  <c r="Y16"/>
  <c r="Y17"/>
  <c r="Y18"/>
  <c r="Y19"/>
  <c r="D21" i="25"/>
  <c r="D36"/>
  <c r="AA8" i="3"/>
  <c r="AA9"/>
  <c r="AA10"/>
  <c r="AA11"/>
  <c r="AA12"/>
  <c r="AA13"/>
  <c r="AA14"/>
  <c r="AA15"/>
  <c r="AA16"/>
  <c r="AA17"/>
  <c r="AA18"/>
  <c r="AA19"/>
  <c r="E5" i="25"/>
  <c r="E21"/>
  <c r="E36"/>
  <c r="AB8" i="3"/>
  <c r="AB9"/>
  <c r="AB10"/>
  <c r="AB11"/>
  <c r="AB12"/>
  <c r="AB13"/>
  <c r="AB14"/>
  <c r="AB15"/>
  <c r="AB16"/>
  <c r="AB17"/>
  <c r="AB18"/>
  <c r="AB19"/>
  <c r="F5" i="25"/>
  <c r="F21"/>
  <c r="F36"/>
  <c r="W8" i="3"/>
  <c r="W9"/>
  <c r="W10"/>
  <c r="W11"/>
  <c r="W12"/>
  <c r="W13"/>
  <c r="W14"/>
  <c r="W15"/>
  <c r="W16"/>
  <c r="W17"/>
  <c r="W18"/>
  <c r="W19"/>
  <c r="C5" i="25"/>
  <c r="C21"/>
  <c r="G21"/>
  <c r="G36"/>
  <c r="X32" i="3"/>
  <c r="X33"/>
  <c r="X34"/>
  <c r="X35"/>
  <c r="X36"/>
  <c r="X37"/>
  <c r="X38"/>
  <c r="X39"/>
  <c r="X40"/>
  <c r="X41"/>
  <c r="X42"/>
  <c r="X43"/>
  <c r="Y32"/>
  <c r="Y33"/>
  <c r="Y34"/>
  <c r="Y35"/>
  <c r="Y36"/>
  <c r="Y37"/>
  <c r="Y38"/>
  <c r="Y39"/>
  <c r="Y40"/>
  <c r="Y41"/>
  <c r="Y42"/>
  <c r="Y43"/>
  <c r="D22" i="25"/>
  <c r="D37"/>
  <c r="AA32" i="3"/>
  <c r="AA33"/>
  <c r="AA34"/>
  <c r="AA35"/>
  <c r="AA36"/>
  <c r="AA37"/>
  <c r="AA38"/>
  <c r="AA39"/>
  <c r="AA40"/>
  <c r="AA41"/>
  <c r="AA42"/>
  <c r="AA43"/>
  <c r="E7" i="25"/>
  <c r="E22"/>
  <c r="E37"/>
  <c r="AB32" i="3"/>
  <c r="AB33"/>
  <c r="AB34"/>
  <c r="AB35"/>
  <c r="AB36"/>
  <c r="AB37"/>
  <c r="AB38"/>
  <c r="AB39"/>
  <c r="AB40"/>
  <c r="AB41"/>
  <c r="AB42"/>
  <c r="AB43"/>
  <c r="F7" i="25"/>
  <c r="F22"/>
  <c r="F37"/>
  <c r="W32" i="3"/>
  <c r="W33"/>
  <c r="W34"/>
  <c r="W35"/>
  <c r="W36"/>
  <c r="W37"/>
  <c r="W38"/>
  <c r="W39"/>
  <c r="W40"/>
  <c r="W41"/>
  <c r="W42"/>
  <c r="W43"/>
  <c r="C7" i="25"/>
  <c r="C22"/>
  <c r="G22"/>
  <c r="G37"/>
  <c r="X44" i="3"/>
  <c r="X45"/>
  <c r="X46"/>
  <c r="X47"/>
  <c r="X48"/>
  <c r="X49"/>
  <c r="X50"/>
  <c r="X51"/>
  <c r="X52"/>
  <c r="X53"/>
  <c r="X54"/>
  <c r="X55"/>
  <c r="Y44"/>
  <c r="Y45"/>
  <c r="Y46"/>
  <c r="Y47"/>
  <c r="Y48"/>
  <c r="Y49"/>
  <c r="Y50"/>
  <c r="Y51"/>
  <c r="Y52"/>
  <c r="Y53"/>
  <c r="Y54"/>
  <c r="Y55"/>
  <c r="D23" i="25"/>
  <c r="D38"/>
  <c r="AA44" i="3"/>
  <c r="AA45"/>
  <c r="AA46"/>
  <c r="AA47"/>
  <c r="AA48"/>
  <c r="AA49"/>
  <c r="AA50"/>
  <c r="AA51"/>
  <c r="AA52"/>
  <c r="AA53"/>
  <c r="AA54"/>
  <c r="AA55"/>
  <c r="E8" i="25"/>
  <c r="E23"/>
  <c r="E38"/>
  <c r="AB44" i="3"/>
  <c r="AB45"/>
  <c r="AB46"/>
  <c r="AB47"/>
  <c r="AB48"/>
  <c r="AB49"/>
  <c r="AB50"/>
  <c r="AB51"/>
  <c r="AB52"/>
  <c r="AB53"/>
  <c r="AB54"/>
  <c r="AB55"/>
  <c r="F8" i="25"/>
  <c r="F23"/>
  <c r="F38"/>
  <c r="W44" i="3"/>
  <c r="W45"/>
  <c r="W46"/>
  <c r="W47"/>
  <c r="W48"/>
  <c r="W49"/>
  <c r="W50"/>
  <c r="W51"/>
  <c r="W52"/>
  <c r="W53"/>
  <c r="W54"/>
  <c r="W55"/>
  <c r="C8" i="25"/>
  <c r="C23"/>
  <c r="G23"/>
  <c r="G38"/>
  <c r="X56" i="3"/>
  <c r="X57"/>
  <c r="X58"/>
  <c r="X59"/>
  <c r="X60"/>
  <c r="X61"/>
  <c r="X62"/>
  <c r="X63"/>
  <c r="X64"/>
  <c r="X65"/>
  <c r="X66"/>
  <c r="X67"/>
  <c r="Y56"/>
  <c r="Y57"/>
  <c r="Y58"/>
  <c r="Y59"/>
  <c r="Y60"/>
  <c r="Y61"/>
  <c r="Y62"/>
  <c r="Y63"/>
  <c r="Y64"/>
  <c r="Y65"/>
  <c r="Y66"/>
  <c r="Y67"/>
  <c r="D24" i="25"/>
  <c r="D39"/>
  <c r="AA56" i="3"/>
  <c r="AA57"/>
  <c r="AA58"/>
  <c r="AA59"/>
  <c r="AA60"/>
  <c r="AA61"/>
  <c r="AA62"/>
  <c r="AA63"/>
  <c r="AA64"/>
  <c r="AA65"/>
  <c r="AA66"/>
  <c r="AA67"/>
  <c r="E9" i="25"/>
  <c r="E24"/>
  <c r="E39"/>
  <c r="AB56" i="3"/>
  <c r="AB57"/>
  <c r="AB58"/>
  <c r="AB59"/>
  <c r="AB60"/>
  <c r="AB61"/>
  <c r="AB62"/>
  <c r="AB63"/>
  <c r="AB64"/>
  <c r="AB65"/>
  <c r="AB66"/>
  <c r="AB67"/>
  <c r="F9" i="25"/>
  <c r="F24"/>
  <c r="F39"/>
  <c r="W56" i="3"/>
  <c r="W57"/>
  <c r="W58"/>
  <c r="W59"/>
  <c r="W60"/>
  <c r="W61"/>
  <c r="W62"/>
  <c r="W63"/>
  <c r="W64"/>
  <c r="W65"/>
  <c r="W66"/>
  <c r="W67"/>
  <c r="C9" i="25"/>
  <c r="C24"/>
  <c r="G24"/>
  <c r="G39"/>
  <c r="D25"/>
  <c r="D40"/>
  <c r="E25"/>
  <c r="E40"/>
  <c r="F25"/>
  <c r="F40"/>
  <c r="C25"/>
  <c r="G25"/>
  <c r="G40"/>
  <c r="X80" i="3"/>
  <c r="X81"/>
  <c r="X82"/>
  <c r="X83"/>
  <c r="X84"/>
  <c r="X85"/>
  <c r="X86"/>
  <c r="X87"/>
  <c r="X88"/>
  <c r="X89"/>
  <c r="X90"/>
  <c r="X91"/>
  <c r="Y80"/>
  <c r="Y81"/>
  <c r="Y82"/>
  <c r="Y83"/>
  <c r="Y84"/>
  <c r="Y85"/>
  <c r="Y86"/>
  <c r="Y87"/>
  <c r="Y88"/>
  <c r="Y89"/>
  <c r="Y90"/>
  <c r="Y91"/>
  <c r="D26" i="25"/>
  <c r="D41"/>
  <c r="AA80" i="3"/>
  <c r="AA81"/>
  <c r="AA82"/>
  <c r="AA83"/>
  <c r="AA84"/>
  <c r="AA85"/>
  <c r="AA86"/>
  <c r="AA87"/>
  <c r="AA88"/>
  <c r="AA89"/>
  <c r="AA90"/>
  <c r="AA91"/>
  <c r="E11" i="25"/>
  <c r="E26"/>
  <c r="E41"/>
  <c r="AB80" i="3"/>
  <c r="AB81"/>
  <c r="AB82"/>
  <c r="AB83"/>
  <c r="AB84"/>
  <c r="AB85"/>
  <c r="AB86"/>
  <c r="AB87"/>
  <c r="AB88"/>
  <c r="AB89"/>
  <c r="AB90"/>
  <c r="AB91"/>
  <c r="F11" i="25"/>
  <c r="F26"/>
  <c r="F41"/>
  <c r="W80" i="3"/>
  <c r="W81"/>
  <c r="W82"/>
  <c r="W83"/>
  <c r="W84"/>
  <c r="W85"/>
  <c r="W86"/>
  <c r="W87"/>
  <c r="W88"/>
  <c r="W89"/>
  <c r="W90"/>
  <c r="W91"/>
  <c r="C11" i="25"/>
  <c r="C26"/>
  <c r="G26"/>
  <c r="G41"/>
  <c r="X92" i="3"/>
  <c r="X93"/>
  <c r="X94"/>
  <c r="X95"/>
  <c r="X96"/>
  <c r="X97"/>
  <c r="X98"/>
  <c r="X99"/>
  <c r="X100"/>
  <c r="X101"/>
  <c r="X102"/>
  <c r="X103"/>
  <c r="Y92"/>
  <c r="Y93"/>
  <c r="Y94"/>
  <c r="Y95"/>
  <c r="Y96"/>
  <c r="Y97"/>
  <c r="Y98"/>
  <c r="Y99"/>
  <c r="Y100"/>
  <c r="Y101"/>
  <c r="Y102"/>
  <c r="Y103"/>
  <c r="D27" i="25"/>
  <c r="D42"/>
  <c r="AA92" i="3"/>
  <c r="AA93"/>
  <c r="AA94"/>
  <c r="AA95"/>
  <c r="AA96"/>
  <c r="AA97"/>
  <c r="AA98"/>
  <c r="AA99"/>
  <c r="AA100"/>
  <c r="AA101"/>
  <c r="AA102"/>
  <c r="AA103"/>
  <c r="E12" i="25"/>
  <c r="E27"/>
  <c r="E42"/>
  <c r="AB92" i="3"/>
  <c r="AB93"/>
  <c r="AB94"/>
  <c r="AB95"/>
  <c r="AB96"/>
  <c r="AB97"/>
  <c r="AB98"/>
  <c r="AB99"/>
  <c r="AB100"/>
  <c r="AB101"/>
  <c r="AB102"/>
  <c r="AB103"/>
  <c r="F12" i="25"/>
  <c r="F27"/>
  <c r="F42"/>
  <c r="W92" i="3"/>
  <c r="W93"/>
  <c r="W94"/>
  <c r="W95"/>
  <c r="W96"/>
  <c r="W97"/>
  <c r="W98"/>
  <c r="W99"/>
  <c r="W100"/>
  <c r="W101"/>
  <c r="W102"/>
  <c r="W103"/>
  <c r="C12" i="25"/>
  <c r="C27"/>
  <c r="G27"/>
  <c r="G42"/>
  <c r="X104" i="3"/>
  <c r="X105"/>
  <c r="X106"/>
  <c r="X107"/>
  <c r="X108"/>
  <c r="X109"/>
  <c r="X110"/>
  <c r="X111"/>
  <c r="X112"/>
  <c r="X113"/>
  <c r="X114"/>
  <c r="X115"/>
  <c r="Y104"/>
  <c r="Y105"/>
  <c r="Y106"/>
  <c r="Y107"/>
  <c r="Y108"/>
  <c r="Y109"/>
  <c r="Y110"/>
  <c r="Y111"/>
  <c r="Y112"/>
  <c r="Y113"/>
  <c r="Y114"/>
  <c r="Y115"/>
  <c r="D28" i="25"/>
  <c r="D43"/>
  <c r="AA104" i="3"/>
  <c r="AA105"/>
  <c r="AA106"/>
  <c r="AA107"/>
  <c r="AA108"/>
  <c r="AA109"/>
  <c r="AA110"/>
  <c r="AA111"/>
  <c r="AA112"/>
  <c r="AA113"/>
  <c r="AA114"/>
  <c r="AA115"/>
  <c r="E13" i="25"/>
  <c r="E28"/>
  <c r="E43"/>
  <c r="AB104" i="3"/>
  <c r="AB105"/>
  <c r="AB106"/>
  <c r="AB107"/>
  <c r="AB108"/>
  <c r="AB109"/>
  <c r="AB110"/>
  <c r="AB111"/>
  <c r="AB112"/>
  <c r="AB113"/>
  <c r="AB114"/>
  <c r="AB115"/>
  <c r="F13" i="25"/>
  <c r="F28"/>
  <c r="F43"/>
  <c r="W104" i="3"/>
  <c r="W105"/>
  <c r="W106"/>
  <c r="W107"/>
  <c r="W108"/>
  <c r="W109"/>
  <c r="W110"/>
  <c r="W111"/>
  <c r="W112"/>
  <c r="W113"/>
  <c r="W114"/>
  <c r="W115"/>
  <c r="C13" i="25"/>
  <c r="C28"/>
  <c r="G28"/>
  <c r="G43"/>
  <c r="D29"/>
  <c r="D44"/>
  <c r="E29"/>
  <c r="E44"/>
  <c r="F29"/>
  <c r="F44"/>
  <c r="C29"/>
  <c r="G29"/>
  <c r="G44"/>
  <c r="X128" i="3"/>
  <c r="X129"/>
  <c r="X130"/>
  <c r="X131"/>
  <c r="X132"/>
  <c r="X133"/>
  <c r="X134"/>
  <c r="X135"/>
  <c r="X136"/>
  <c r="X137"/>
  <c r="X138"/>
  <c r="X139"/>
  <c r="Y128"/>
  <c r="Y129"/>
  <c r="Y130"/>
  <c r="Y131"/>
  <c r="Y132"/>
  <c r="Y133"/>
  <c r="Y134"/>
  <c r="Y135"/>
  <c r="Y136"/>
  <c r="Y137"/>
  <c r="Y138"/>
  <c r="Y139"/>
  <c r="D30" i="25"/>
  <c r="D45"/>
  <c r="AA128" i="3"/>
  <c r="AA129"/>
  <c r="AA130"/>
  <c r="AA131"/>
  <c r="AA132"/>
  <c r="AA133"/>
  <c r="AA134"/>
  <c r="AA135"/>
  <c r="AA136"/>
  <c r="AA137"/>
  <c r="AA138"/>
  <c r="AA139"/>
  <c r="E15" i="25"/>
  <c r="E30"/>
  <c r="E45"/>
  <c r="AB128" i="3"/>
  <c r="AB129"/>
  <c r="AB130"/>
  <c r="AB131"/>
  <c r="AB132"/>
  <c r="AB133"/>
  <c r="AB134"/>
  <c r="AB135"/>
  <c r="AB136"/>
  <c r="AB137"/>
  <c r="AB138"/>
  <c r="AB139"/>
  <c r="F15" i="25"/>
  <c r="F30"/>
  <c r="F45"/>
  <c r="W128" i="3"/>
  <c r="W129"/>
  <c r="W130"/>
  <c r="W131"/>
  <c r="W132"/>
  <c r="W133"/>
  <c r="W134"/>
  <c r="W135"/>
  <c r="W136"/>
  <c r="W137"/>
  <c r="W138"/>
  <c r="W139"/>
  <c r="C15" i="25"/>
  <c r="C30"/>
  <c r="G30"/>
  <c r="G45"/>
  <c r="D31"/>
  <c r="D46"/>
  <c r="E31"/>
  <c r="E46"/>
  <c r="F31"/>
  <c r="F46"/>
  <c r="C31"/>
  <c r="G31"/>
  <c r="G46"/>
  <c r="C37"/>
  <c r="C38"/>
  <c r="C39"/>
  <c r="C40"/>
  <c r="C41"/>
  <c r="C42"/>
  <c r="C43"/>
  <c r="C44"/>
  <c r="C45"/>
  <c r="C46"/>
  <c r="C36"/>
  <c r="A37"/>
  <c r="A38"/>
  <c r="A39"/>
  <c r="A40"/>
  <c r="A41"/>
  <c r="A42"/>
  <c r="A43"/>
  <c r="A44"/>
  <c r="A45"/>
  <c r="A46"/>
  <c r="A22"/>
  <c r="A23"/>
  <c r="A24"/>
  <c r="A25"/>
  <c r="A26"/>
  <c r="A27"/>
  <c r="A28"/>
  <c r="A29"/>
  <c r="A30"/>
  <c r="A31"/>
  <c r="E73" i="22"/>
  <c r="E73" i="21"/>
  <c r="E73" i="20"/>
  <c r="E73" i="19"/>
  <c r="E72" i="22"/>
  <c r="E72" i="21"/>
  <c r="E72" i="20"/>
  <c r="E72" i="19"/>
  <c r="E71" i="22"/>
  <c r="E71" i="21"/>
  <c r="E71" i="20"/>
  <c r="E71" i="19"/>
  <c r="F34" i="25"/>
  <c r="F19"/>
  <c r="W152" i="3"/>
  <c r="W153"/>
  <c r="W154"/>
  <c r="W155"/>
  <c r="W156"/>
  <c r="W157"/>
  <c r="W158"/>
  <c r="W159"/>
  <c r="W160"/>
  <c r="W161"/>
  <c r="W162"/>
  <c r="W163"/>
  <c r="C7" i="18"/>
  <c r="C45"/>
  <c r="F45"/>
  <c r="X152" i="3"/>
  <c r="X153"/>
  <c r="X154"/>
  <c r="X155"/>
  <c r="X156"/>
  <c r="X157"/>
  <c r="X158"/>
  <c r="X159"/>
  <c r="X160"/>
  <c r="X161"/>
  <c r="X162"/>
  <c r="X163"/>
  <c r="D7" i="18"/>
  <c r="Y152" i="3"/>
  <c r="Y153"/>
  <c r="Y154"/>
  <c r="Y155"/>
  <c r="Y156"/>
  <c r="Y157"/>
  <c r="Y158"/>
  <c r="Y159"/>
  <c r="Y160"/>
  <c r="Y161"/>
  <c r="Y162"/>
  <c r="Y163"/>
  <c r="E7" i="18"/>
  <c r="AA152" i="3"/>
  <c r="AA153"/>
  <c r="AA154"/>
  <c r="AA155"/>
  <c r="AA156"/>
  <c r="AA157"/>
  <c r="AA158"/>
  <c r="AA159"/>
  <c r="AA160"/>
  <c r="AA161"/>
  <c r="AA162"/>
  <c r="AA163"/>
  <c r="G7" i="18"/>
  <c r="AB152" i="3"/>
  <c r="AB153"/>
  <c r="AB154"/>
  <c r="AB155"/>
  <c r="AB156"/>
  <c r="AB157"/>
  <c r="AB158"/>
  <c r="AB159"/>
  <c r="AB160"/>
  <c r="AB161"/>
  <c r="AB162"/>
  <c r="AB163"/>
  <c r="H7" i="18"/>
  <c r="F46"/>
  <c r="C46"/>
  <c r="C47"/>
  <c r="L32" i="21"/>
  <c r="I32"/>
  <c r="F32"/>
  <c r="L31"/>
  <c r="I31"/>
  <c r="F31"/>
  <c r="L30"/>
  <c r="I30"/>
  <c r="F30"/>
  <c r="L29"/>
  <c r="I29"/>
  <c r="F29"/>
  <c r="L28"/>
  <c r="I28"/>
  <c r="F28"/>
  <c r="L27"/>
  <c r="I27"/>
  <c r="F27"/>
  <c r="L26"/>
  <c r="I26"/>
  <c r="F26"/>
  <c r="L25"/>
  <c r="I25"/>
  <c r="F25"/>
  <c r="L24"/>
  <c r="I24"/>
  <c r="F24"/>
  <c r="L23"/>
  <c r="I23"/>
  <c r="F23"/>
  <c r="L22"/>
  <c r="I22"/>
  <c r="F22"/>
  <c r="L21"/>
  <c r="I21"/>
  <c r="F21"/>
  <c r="Q35" i="19"/>
  <c r="Q34"/>
  <c r="E80"/>
  <c r="E69"/>
  <c r="N69"/>
  <c r="K69"/>
  <c r="H69"/>
  <c r="N77"/>
  <c r="K77"/>
  <c r="H77"/>
  <c r="E77"/>
  <c r="S22" i="18"/>
  <c r="S13"/>
  <c r="R10"/>
  <c r="W188" i="3"/>
  <c r="W189"/>
  <c r="W190"/>
  <c r="W191"/>
  <c r="W192"/>
  <c r="W193"/>
  <c r="W194"/>
  <c r="W195"/>
  <c r="W196"/>
  <c r="W197"/>
  <c r="W198"/>
  <c r="W199"/>
  <c r="P10" i="18"/>
  <c r="S10"/>
  <c r="R9"/>
  <c r="W176" i="3"/>
  <c r="W177"/>
  <c r="W178"/>
  <c r="W179"/>
  <c r="W180"/>
  <c r="W181"/>
  <c r="W182"/>
  <c r="W183"/>
  <c r="W184"/>
  <c r="W185"/>
  <c r="W186"/>
  <c r="W187"/>
  <c r="P9" i="18"/>
  <c r="S9"/>
  <c r="S28"/>
  <c r="R8"/>
  <c r="P8"/>
  <c r="S8"/>
  <c r="S27"/>
  <c r="R7"/>
  <c r="P7"/>
  <c r="S7"/>
  <c r="S26"/>
  <c r="R6"/>
  <c r="P6"/>
  <c r="S6"/>
  <c r="S25"/>
  <c r="P5"/>
  <c r="R5"/>
  <c r="S5"/>
  <c r="S24"/>
  <c r="S19"/>
  <c r="S18"/>
  <c r="S17"/>
  <c r="S16"/>
  <c r="S15"/>
  <c r="F40"/>
  <c r="X176" i="3"/>
  <c r="X177"/>
  <c r="X178"/>
  <c r="X179"/>
  <c r="X180"/>
  <c r="X181"/>
  <c r="X182"/>
  <c r="X183"/>
  <c r="X184"/>
  <c r="X185"/>
  <c r="X186"/>
  <c r="X187"/>
  <c r="D9" i="18"/>
  <c r="Y176" i="3"/>
  <c r="Y177"/>
  <c r="Y178"/>
  <c r="Y179"/>
  <c r="Y180"/>
  <c r="Y181"/>
  <c r="Y182"/>
  <c r="Y183"/>
  <c r="Y184"/>
  <c r="Y185"/>
  <c r="Y186"/>
  <c r="Y187"/>
  <c r="E9" i="18"/>
  <c r="F39"/>
  <c r="E40"/>
  <c r="E39"/>
  <c r="D40"/>
  <c r="D39"/>
  <c r="C9"/>
  <c r="C39"/>
  <c r="C40"/>
  <c r="F36"/>
  <c r="F35"/>
  <c r="E36"/>
  <c r="E35"/>
  <c r="D36"/>
  <c r="D35"/>
  <c r="C36"/>
  <c r="C35"/>
  <c r="C68" i="22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E70"/>
  <c r="E74"/>
  <c r="E75"/>
  <c r="N74"/>
  <c r="N75"/>
  <c r="N71"/>
  <c r="N70"/>
  <c r="K74"/>
  <c r="K75"/>
  <c r="K71"/>
  <c r="K70"/>
  <c r="H74"/>
  <c r="H75"/>
  <c r="H71"/>
  <c r="H70"/>
  <c r="C68" i="21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68" i="20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F41" i="18"/>
  <c r="E70" i="21"/>
  <c r="E74"/>
  <c r="E75"/>
  <c r="E41" i="18"/>
  <c r="E70" i="20"/>
  <c r="E74"/>
  <c r="E75"/>
  <c r="D41" i="18"/>
  <c r="C41"/>
  <c r="F37"/>
  <c r="E37"/>
  <c r="D37"/>
  <c r="C37"/>
  <c r="C68" i="19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F32" i="18"/>
  <c r="F31"/>
  <c r="E32"/>
  <c r="E31"/>
  <c r="E33"/>
  <c r="N8" i="22"/>
  <c r="K8"/>
  <c r="H8"/>
  <c r="C44"/>
  <c r="C43"/>
  <c r="C42"/>
  <c r="C41"/>
  <c r="C40"/>
  <c r="C39"/>
  <c r="C38"/>
  <c r="C37"/>
  <c r="C36"/>
  <c r="C35"/>
  <c r="C34"/>
  <c r="C33"/>
  <c r="X32"/>
  <c r="W32"/>
  <c r="V32"/>
  <c r="U32"/>
  <c r="S32"/>
  <c r="T32"/>
  <c r="R32"/>
  <c r="O32"/>
  <c r="L32"/>
  <c r="I32"/>
  <c r="F32"/>
  <c r="C32"/>
  <c r="X31"/>
  <c r="W31"/>
  <c r="V31"/>
  <c r="U31"/>
  <c r="S31"/>
  <c r="T31"/>
  <c r="R31"/>
  <c r="O31"/>
  <c r="L31"/>
  <c r="I31"/>
  <c r="F31"/>
  <c r="C31"/>
  <c r="X30"/>
  <c r="W30"/>
  <c r="V30"/>
  <c r="U30"/>
  <c r="S30"/>
  <c r="T30"/>
  <c r="R30"/>
  <c r="O30"/>
  <c r="L30"/>
  <c r="I30"/>
  <c r="F30"/>
  <c r="C30"/>
  <c r="X29"/>
  <c r="W29"/>
  <c r="V29"/>
  <c r="U29"/>
  <c r="S29"/>
  <c r="T29"/>
  <c r="R29"/>
  <c r="O29"/>
  <c r="L29"/>
  <c r="I29"/>
  <c r="F29"/>
  <c r="C29"/>
  <c r="X28"/>
  <c r="W28"/>
  <c r="V28"/>
  <c r="U28"/>
  <c r="S28"/>
  <c r="T28"/>
  <c r="R28"/>
  <c r="O28"/>
  <c r="L28"/>
  <c r="I28"/>
  <c r="F28"/>
  <c r="C28"/>
  <c r="X27"/>
  <c r="O27"/>
  <c r="L27"/>
  <c r="I27"/>
  <c r="F27"/>
  <c r="C27"/>
  <c r="O26"/>
  <c r="L26"/>
  <c r="I26"/>
  <c r="F26"/>
  <c r="C26"/>
  <c r="O25"/>
  <c r="L25"/>
  <c r="I25"/>
  <c r="F25"/>
  <c r="C25"/>
  <c r="O24"/>
  <c r="L24"/>
  <c r="I24"/>
  <c r="F24"/>
  <c r="C24"/>
  <c r="O23"/>
  <c r="L23"/>
  <c r="I23"/>
  <c r="F23"/>
  <c r="C23"/>
  <c r="O22"/>
  <c r="L22"/>
  <c r="I22"/>
  <c r="F22"/>
  <c r="C22"/>
  <c r="O21"/>
  <c r="L21"/>
  <c r="I21"/>
  <c r="F21"/>
  <c r="C21"/>
  <c r="C20"/>
  <c r="C19"/>
  <c r="C18"/>
  <c r="C17"/>
  <c r="C16"/>
  <c r="C15"/>
  <c r="C14"/>
  <c r="C13"/>
  <c r="C12"/>
  <c r="C11"/>
  <c r="C10"/>
  <c r="C9"/>
  <c r="Q1"/>
  <c r="V7"/>
  <c r="S4"/>
  <c r="S5"/>
  <c r="S6"/>
  <c r="S7"/>
  <c r="T4"/>
  <c r="T5"/>
  <c r="T6"/>
  <c r="T7"/>
  <c r="U7"/>
  <c r="V6"/>
  <c r="U6"/>
  <c r="V5"/>
  <c r="U5"/>
  <c r="V4"/>
  <c r="U4"/>
  <c r="T2"/>
  <c r="S2"/>
  <c r="F33" i="18"/>
  <c r="D32"/>
  <c r="D31"/>
  <c r="F21" i="19"/>
  <c r="F22"/>
  <c r="F23"/>
  <c r="F24"/>
  <c r="F25"/>
  <c r="F26"/>
  <c r="F27"/>
  <c r="F28"/>
  <c r="F29"/>
  <c r="F30"/>
  <c r="F31"/>
  <c r="F32"/>
  <c r="D33" i="18"/>
  <c r="N74" i="21"/>
  <c r="N75"/>
  <c r="K74"/>
  <c r="K75"/>
  <c r="H74"/>
  <c r="H75"/>
  <c r="N8"/>
  <c r="N71"/>
  <c r="K8"/>
  <c r="K71"/>
  <c r="H8"/>
  <c r="H71"/>
  <c r="N70"/>
  <c r="K70"/>
  <c r="H70"/>
  <c r="C44"/>
  <c r="C43"/>
  <c r="C42"/>
  <c r="C41"/>
  <c r="C40"/>
  <c r="C39"/>
  <c r="C38"/>
  <c r="C37"/>
  <c r="C36"/>
  <c r="C35"/>
  <c r="C34"/>
  <c r="C33"/>
  <c r="X32"/>
  <c r="W32"/>
  <c r="V32"/>
  <c r="U32"/>
  <c r="S32"/>
  <c r="T32"/>
  <c r="R32"/>
  <c r="O32"/>
  <c r="C32"/>
  <c r="X31"/>
  <c r="W31"/>
  <c r="V31"/>
  <c r="U31"/>
  <c r="S31"/>
  <c r="T31"/>
  <c r="R31"/>
  <c r="O31"/>
  <c r="C31"/>
  <c r="X30"/>
  <c r="W30"/>
  <c r="V30"/>
  <c r="U30"/>
  <c r="S30"/>
  <c r="T30"/>
  <c r="R30"/>
  <c r="O30"/>
  <c r="C30"/>
  <c r="X29"/>
  <c r="W29"/>
  <c r="V29"/>
  <c r="U29"/>
  <c r="S29"/>
  <c r="T29"/>
  <c r="R29"/>
  <c r="O29"/>
  <c r="C29"/>
  <c r="X28"/>
  <c r="W28"/>
  <c r="V28"/>
  <c r="U28"/>
  <c r="S28"/>
  <c r="T28"/>
  <c r="R28"/>
  <c r="O28"/>
  <c r="C28"/>
  <c r="X27"/>
  <c r="O27"/>
  <c r="C27"/>
  <c r="O26"/>
  <c r="C26"/>
  <c r="O25"/>
  <c r="C25"/>
  <c r="O24"/>
  <c r="C24"/>
  <c r="O23"/>
  <c r="C23"/>
  <c r="O22"/>
  <c r="C22"/>
  <c r="O21"/>
  <c r="C21"/>
  <c r="C20"/>
  <c r="C19"/>
  <c r="C18"/>
  <c r="C17"/>
  <c r="C16"/>
  <c r="C15"/>
  <c r="C14"/>
  <c r="C13"/>
  <c r="C12"/>
  <c r="C11"/>
  <c r="C10"/>
  <c r="C9"/>
  <c r="Q1"/>
  <c r="V7"/>
  <c r="S4"/>
  <c r="S5"/>
  <c r="S6"/>
  <c r="S7"/>
  <c r="T4"/>
  <c r="T5"/>
  <c r="T6"/>
  <c r="T7"/>
  <c r="U7"/>
  <c r="V6"/>
  <c r="U6"/>
  <c r="V5"/>
  <c r="U5"/>
  <c r="V4"/>
  <c r="U4"/>
  <c r="T2"/>
  <c r="S2"/>
  <c r="N74" i="20"/>
  <c r="N75"/>
  <c r="K74"/>
  <c r="K75"/>
  <c r="H74"/>
  <c r="H75"/>
  <c r="N8"/>
  <c r="N71"/>
  <c r="K8"/>
  <c r="K71"/>
  <c r="H8"/>
  <c r="H71"/>
  <c r="N70"/>
  <c r="K70"/>
  <c r="H70"/>
  <c r="C44"/>
  <c r="C43"/>
  <c r="C42"/>
  <c r="C41"/>
  <c r="C40"/>
  <c r="C39"/>
  <c r="C38"/>
  <c r="C37"/>
  <c r="C36"/>
  <c r="C35"/>
  <c r="C34"/>
  <c r="C33"/>
  <c r="X32"/>
  <c r="W32"/>
  <c r="V32"/>
  <c r="U32"/>
  <c r="S32"/>
  <c r="T32"/>
  <c r="R32"/>
  <c r="O32"/>
  <c r="L32"/>
  <c r="I32"/>
  <c r="F32"/>
  <c r="C32"/>
  <c r="X31"/>
  <c r="W31"/>
  <c r="V31"/>
  <c r="U31"/>
  <c r="S31"/>
  <c r="T31"/>
  <c r="R31"/>
  <c r="O31"/>
  <c r="L31"/>
  <c r="I31"/>
  <c r="F31"/>
  <c r="C31"/>
  <c r="X30"/>
  <c r="W30"/>
  <c r="V30"/>
  <c r="U30"/>
  <c r="S30"/>
  <c r="T30"/>
  <c r="R30"/>
  <c r="O30"/>
  <c r="L30"/>
  <c r="I30"/>
  <c r="F30"/>
  <c r="C30"/>
  <c r="X29"/>
  <c r="W29"/>
  <c r="V29"/>
  <c r="U29"/>
  <c r="S29"/>
  <c r="T29"/>
  <c r="R29"/>
  <c r="O29"/>
  <c r="L29"/>
  <c r="I29"/>
  <c r="F29"/>
  <c r="C29"/>
  <c r="X28"/>
  <c r="W28"/>
  <c r="V28"/>
  <c r="U28"/>
  <c r="S28"/>
  <c r="T28"/>
  <c r="R28"/>
  <c r="O28"/>
  <c r="L28"/>
  <c r="I28"/>
  <c r="F28"/>
  <c r="C28"/>
  <c r="X27"/>
  <c r="O27"/>
  <c r="L27"/>
  <c r="I27"/>
  <c r="F27"/>
  <c r="C27"/>
  <c r="O26"/>
  <c r="L26"/>
  <c r="I26"/>
  <c r="F26"/>
  <c r="C26"/>
  <c r="O25"/>
  <c r="L25"/>
  <c r="I25"/>
  <c r="F25"/>
  <c r="C25"/>
  <c r="O24"/>
  <c r="L24"/>
  <c r="I24"/>
  <c r="F24"/>
  <c r="C24"/>
  <c r="O23"/>
  <c r="L23"/>
  <c r="I23"/>
  <c r="F23"/>
  <c r="C23"/>
  <c r="O22"/>
  <c r="L22"/>
  <c r="I22"/>
  <c r="F22"/>
  <c r="C22"/>
  <c r="O21"/>
  <c r="L21"/>
  <c r="I21"/>
  <c r="F21"/>
  <c r="C21"/>
  <c r="C20"/>
  <c r="C19"/>
  <c r="C18"/>
  <c r="C17"/>
  <c r="C16"/>
  <c r="C15"/>
  <c r="C14"/>
  <c r="C13"/>
  <c r="C12"/>
  <c r="C11"/>
  <c r="C10"/>
  <c r="C9"/>
  <c r="Q1"/>
  <c r="V7"/>
  <c r="S4"/>
  <c r="S5"/>
  <c r="S6"/>
  <c r="S7"/>
  <c r="T4"/>
  <c r="T5"/>
  <c r="T6"/>
  <c r="T7"/>
  <c r="U7"/>
  <c r="V6"/>
  <c r="U6"/>
  <c r="V5"/>
  <c r="U5"/>
  <c r="V4"/>
  <c r="U4"/>
  <c r="T2"/>
  <c r="S2"/>
  <c r="C31" i="18"/>
  <c r="C32"/>
  <c r="C33"/>
  <c r="N71" i="19"/>
  <c r="K71"/>
  <c r="H71"/>
  <c r="H22" i="18"/>
  <c r="H13"/>
  <c r="N8" i="19"/>
  <c r="N70"/>
  <c r="K8"/>
  <c r="K70"/>
  <c r="H8"/>
  <c r="H70"/>
  <c r="E70"/>
  <c r="C44"/>
  <c r="C43"/>
  <c r="C42"/>
  <c r="C41"/>
  <c r="C40"/>
  <c r="C39"/>
  <c r="C38"/>
  <c r="C37"/>
  <c r="C36"/>
  <c r="C35"/>
  <c r="C34"/>
  <c r="C33"/>
  <c r="X32"/>
  <c r="W32"/>
  <c r="V32"/>
  <c r="U32"/>
  <c r="S32"/>
  <c r="T32"/>
  <c r="R32"/>
  <c r="O32"/>
  <c r="L32"/>
  <c r="I32"/>
  <c r="C32"/>
  <c r="X31"/>
  <c r="W31"/>
  <c r="V31"/>
  <c r="U31"/>
  <c r="S31"/>
  <c r="T31"/>
  <c r="R31"/>
  <c r="O31"/>
  <c r="L31"/>
  <c r="I31"/>
  <c r="C31"/>
  <c r="X30"/>
  <c r="W30"/>
  <c r="V30"/>
  <c r="U30"/>
  <c r="S30"/>
  <c r="T30"/>
  <c r="R30"/>
  <c r="O30"/>
  <c r="L30"/>
  <c r="I30"/>
  <c r="C30"/>
  <c r="X29"/>
  <c r="W29"/>
  <c r="V29"/>
  <c r="U29"/>
  <c r="S29"/>
  <c r="T29"/>
  <c r="R29"/>
  <c r="O29"/>
  <c r="L29"/>
  <c r="I29"/>
  <c r="C29"/>
  <c r="X28"/>
  <c r="W28"/>
  <c r="V28"/>
  <c r="U28"/>
  <c r="S28"/>
  <c r="T28"/>
  <c r="R28"/>
  <c r="O28"/>
  <c r="L28"/>
  <c r="I28"/>
  <c r="C28"/>
  <c r="X27"/>
  <c r="O27"/>
  <c r="L27"/>
  <c r="I27"/>
  <c r="C27"/>
  <c r="O26"/>
  <c r="L26"/>
  <c r="I26"/>
  <c r="C26"/>
  <c r="O25"/>
  <c r="L25"/>
  <c r="I25"/>
  <c r="C25"/>
  <c r="O24"/>
  <c r="L24"/>
  <c r="I24"/>
  <c r="C24"/>
  <c r="O23"/>
  <c r="L23"/>
  <c r="I23"/>
  <c r="C23"/>
  <c r="O22"/>
  <c r="L22"/>
  <c r="I22"/>
  <c r="C22"/>
  <c r="O21"/>
  <c r="L21"/>
  <c r="I21"/>
  <c r="C21"/>
  <c r="C20"/>
  <c r="C19"/>
  <c r="C18"/>
  <c r="C17"/>
  <c r="C16"/>
  <c r="C15"/>
  <c r="C14"/>
  <c r="C13"/>
  <c r="C12"/>
  <c r="C11"/>
  <c r="C10"/>
  <c r="C9"/>
  <c r="Q1"/>
  <c r="V7"/>
  <c r="S4"/>
  <c r="S5"/>
  <c r="S6"/>
  <c r="S7"/>
  <c r="T4"/>
  <c r="T5"/>
  <c r="T6"/>
  <c r="T7"/>
  <c r="U7"/>
  <c r="V6"/>
  <c r="U6"/>
  <c r="V5"/>
  <c r="U5"/>
  <c r="V4"/>
  <c r="U4"/>
  <c r="T2"/>
  <c r="S2"/>
  <c r="AA176" i="3"/>
  <c r="AB176"/>
  <c r="AA177"/>
  <c r="AB177"/>
  <c r="AA178"/>
  <c r="AB178"/>
  <c r="AA179"/>
  <c r="AB179"/>
  <c r="AA180"/>
  <c r="AB180"/>
  <c r="AA181"/>
  <c r="AB181"/>
  <c r="AA182"/>
  <c r="AB182"/>
  <c r="AA183"/>
  <c r="AB183"/>
  <c r="AA184"/>
  <c r="AB184"/>
  <c r="AA185"/>
  <c r="AB185"/>
  <c r="AA186"/>
  <c r="AB186"/>
  <c r="AA187"/>
  <c r="AB187"/>
  <c r="X188"/>
  <c r="Y188"/>
  <c r="AA188"/>
  <c r="AB188"/>
  <c r="X189"/>
  <c r="Y189"/>
  <c r="AA189"/>
  <c r="AB189"/>
  <c r="X190"/>
  <c r="Y190"/>
  <c r="AA190"/>
  <c r="AB190"/>
  <c r="X191"/>
  <c r="Y191"/>
  <c r="AA191"/>
  <c r="AB191"/>
  <c r="X192"/>
  <c r="Y192"/>
  <c r="AA192"/>
  <c r="AB192"/>
  <c r="X193"/>
  <c r="Y193"/>
  <c r="AA193"/>
  <c r="AB193"/>
  <c r="X194"/>
  <c r="Y194"/>
  <c r="AA194"/>
  <c r="AB194"/>
  <c r="X195"/>
  <c r="Y195"/>
  <c r="AA195"/>
  <c r="AB195"/>
  <c r="X196"/>
  <c r="Y196"/>
  <c r="AA196"/>
  <c r="AB196"/>
  <c r="X197"/>
  <c r="Y197"/>
  <c r="AA197"/>
  <c r="AB197"/>
  <c r="X198"/>
  <c r="Y198"/>
  <c r="AA198"/>
  <c r="AB198"/>
  <c r="X199"/>
  <c r="Y199"/>
  <c r="AA199"/>
  <c r="AB199"/>
  <c r="A91" i="1"/>
  <c r="A103"/>
  <c r="A115"/>
  <c r="A90"/>
  <c r="A102"/>
  <c r="A114"/>
  <c r="A89"/>
  <c r="A101"/>
  <c r="A113"/>
  <c r="A88"/>
  <c r="A100"/>
  <c r="A112"/>
  <c r="A87"/>
  <c r="A99"/>
  <c r="A111"/>
  <c r="A86"/>
  <c r="A98"/>
  <c r="A110"/>
  <c r="A85"/>
  <c r="A97"/>
  <c r="A109"/>
  <c r="A84"/>
  <c r="A96"/>
  <c r="A108"/>
  <c r="A83"/>
  <c r="A95"/>
  <c r="A107"/>
  <c r="A82"/>
  <c r="A94"/>
  <c r="A106"/>
  <c r="A81"/>
  <c r="A93"/>
  <c r="A105"/>
  <c r="A80"/>
  <c r="A92"/>
  <c r="A104"/>
  <c r="A31"/>
  <c r="A43"/>
  <c r="A55"/>
  <c r="A67"/>
  <c r="A30"/>
  <c r="A42"/>
  <c r="A54"/>
  <c r="A66"/>
  <c r="A29"/>
  <c r="A41"/>
  <c r="A53"/>
  <c r="A65"/>
  <c r="A28"/>
  <c r="A40"/>
  <c r="A52"/>
  <c r="A64"/>
  <c r="A27"/>
  <c r="A39"/>
  <c r="A51"/>
  <c r="A63"/>
  <c r="A26"/>
  <c r="A38"/>
  <c r="A50"/>
  <c r="A62"/>
  <c r="A25"/>
  <c r="A37"/>
  <c r="A49"/>
  <c r="A61"/>
  <c r="A24"/>
  <c r="A36"/>
  <c r="A48"/>
  <c r="A60"/>
  <c r="A23"/>
  <c r="A35"/>
  <c r="A47"/>
  <c r="A59"/>
  <c r="A22"/>
  <c r="A34"/>
  <c r="A46"/>
  <c r="A58"/>
  <c r="A21"/>
  <c r="A33"/>
  <c r="A45"/>
  <c r="A57"/>
  <c r="A20"/>
  <c r="A32"/>
  <c r="A44"/>
  <c r="A56"/>
  <c r="G9" i="18"/>
  <c r="H9"/>
  <c r="C10"/>
  <c r="D10"/>
  <c r="E10"/>
  <c r="G10"/>
  <c r="H10"/>
  <c r="C5"/>
  <c r="D5"/>
  <c r="E5"/>
  <c r="G5"/>
  <c r="H5"/>
  <c r="F22"/>
  <c r="F13"/>
  <c r="F28"/>
  <c r="F27"/>
  <c r="F26"/>
  <c r="F25"/>
  <c r="F24"/>
  <c r="F19"/>
  <c r="F18"/>
  <c r="F17"/>
  <c r="F16"/>
  <c r="F15"/>
  <c r="AE151" i="3"/>
  <c r="AE199"/>
  <c r="AG199"/>
  <c r="AE79"/>
  <c r="AG151"/>
  <c r="AE31"/>
  <c r="AG79"/>
  <c r="AE198"/>
  <c r="AE197"/>
  <c r="AE196"/>
  <c r="AE195"/>
  <c r="AE194"/>
  <c r="AE193"/>
  <c r="AE192"/>
  <c r="AE191"/>
  <c r="AE190"/>
  <c r="AE189"/>
  <c r="AE188"/>
  <c r="AE187"/>
  <c r="AE186"/>
  <c r="AE18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0"/>
  <c r="AE29"/>
  <c r="AE28"/>
  <c r="AE27"/>
  <c r="AE26"/>
  <c r="AE25"/>
  <c r="AE24"/>
  <c r="AE23"/>
  <c r="AE22"/>
  <c r="AE21"/>
  <c r="AE20"/>
  <c r="I19" i="18"/>
  <c r="H19"/>
  <c r="G19"/>
  <c r="E19"/>
  <c r="D19"/>
  <c r="C19"/>
  <c r="I18"/>
  <c r="H18"/>
  <c r="G18"/>
  <c r="E18"/>
  <c r="D18"/>
  <c r="C18"/>
  <c r="I17"/>
  <c r="H17"/>
  <c r="G17"/>
  <c r="E17"/>
  <c r="D17"/>
  <c r="C17"/>
  <c r="I16"/>
  <c r="H16"/>
  <c r="G16"/>
  <c r="E16"/>
  <c r="D16"/>
  <c r="C16"/>
  <c r="I15"/>
  <c r="H15"/>
  <c r="G15"/>
  <c r="E15"/>
  <c r="D15"/>
  <c r="C15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C25"/>
  <c r="C26"/>
  <c r="C27"/>
  <c r="C28"/>
  <c r="C24"/>
</calcChain>
</file>

<file path=xl/sharedStrings.xml><?xml version="1.0" encoding="utf-8"?>
<sst xmlns="http://schemas.openxmlformats.org/spreadsheetml/2006/main" count="3766" uniqueCount="162">
  <si>
    <t>CUBE:</t>
  </si>
  <si>
    <t>Location</t>
  </si>
  <si>
    <t>Res &amp; Home Bus</t>
  </si>
  <si>
    <t>Commercial</t>
  </si>
  <si>
    <t>Small Rates</t>
  </si>
  <si>
    <t>Big Rates</t>
  </si>
  <si>
    <t>2010</t>
  </si>
  <si>
    <t>2011</t>
  </si>
  <si>
    <t>2012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</si>
  <si>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</si>
  <si>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</si>
  <si>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</si>
  <si>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</si>
  <si>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</si>
  <si>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</si>
  <si>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</si>
  <si>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</si>
  <si>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</si>
  <si>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</si>
  <si>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</si>
  <si>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</si>
  <si>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</t>
  </si>
  <si>
    <t>FPC</t>
  </si>
  <si>
    <t>WEATHER ADJUSTMENTS</t>
  </si>
  <si>
    <t>10-Year Weather Adjustments Based on B2013 Coefficients</t>
  </si>
  <si>
    <t>Res</t>
  </si>
  <si>
    <t>Com Small</t>
  </si>
  <si>
    <t>Com Large</t>
  </si>
  <si>
    <t>Com Total</t>
  </si>
  <si>
    <t>Res-Com Total</t>
  </si>
  <si>
    <t>Average revenue/kWh</t>
  </si>
  <si>
    <t>Small</t>
  </si>
  <si>
    <t>Large</t>
  </si>
  <si>
    <t>Total</t>
  </si>
  <si>
    <t>Retail</t>
  </si>
  <si>
    <t>Interim</t>
  </si>
  <si>
    <t>Rate Increase</t>
  </si>
  <si>
    <t>Base Revenue Weather Adjustments</t>
  </si>
  <si>
    <t>Annual Totals</t>
  </si>
  <si>
    <t>Jan-Sep</t>
  </si>
  <si>
    <t>Oct-Dec</t>
  </si>
  <si>
    <t>Q1</t>
  </si>
  <si>
    <t>Q2</t>
  </si>
  <si>
    <t>Q3</t>
  </si>
  <si>
    <t>Q4</t>
  </si>
  <si>
    <t>2013</t>
  </si>
  <si>
    <t>2014</t>
  </si>
  <si>
    <t>2015</t>
  </si>
  <si>
    <t>2016</t>
  </si>
  <si>
    <t>Industrial</t>
  </si>
  <si>
    <t>total tariff</t>
  </si>
  <si>
    <t>Outdoor Lighting</t>
  </si>
  <si>
    <t>Residential</t>
  </si>
  <si>
    <t>Small Commercial</t>
  </si>
  <si>
    <t>Large Commercial</t>
  </si>
  <si>
    <t>Total Retail</t>
  </si>
  <si>
    <t>kWh Sales</t>
  </si>
  <si>
    <t>B2013A</t>
  </si>
  <si>
    <t>B2013A Forecast Summary</t>
  </si>
  <si>
    <t>Year over Year Change</t>
  </si>
  <si>
    <t>% Change in kWh Sales</t>
  </si>
  <si>
    <t>non-lighting</t>
  </si>
  <si>
    <t>lighting rates</t>
  </si>
  <si>
    <t>retail</t>
  </si>
  <si>
    <t>calendar kwh</t>
  </si>
  <si>
    <t>WEATHER ADJUSTED CALENDAR SALES</t>
  </si>
  <si>
    <t>B2013A Calendar kWh Sales</t>
  </si>
  <si>
    <t>12-month moving average</t>
  </si>
  <si>
    <t>Total Commercial</t>
  </si>
  <si>
    <t>Jun 02-Sep 11</t>
  </si>
  <si>
    <t>CALENDAR SALES</t>
  </si>
  <si>
    <t>Residential Non-Lighting Customers</t>
  </si>
  <si>
    <t>Op Stat</t>
  </si>
  <si>
    <t>12-Month Growth Rate</t>
  </si>
  <si>
    <t>Revenue Class</t>
  </si>
  <si>
    <t>Actual</t>
  </si>
  <si>
    <t>Budget</t>
  </si>
  <si>
    <t>Difference</t>
  </si>
  <si>
    <t>Tariff Schedule</t>
  </si>
  <si>
    <t>Eastern</t>
  </si>
  <si>
    <t xml:space="preserve">Central </t>
  </si>
  <si>
    <t>Western</t>
  </si>
  <si>
    <t>West</t>
  </si>
  <si>
    <t>Central</t>
  </si>
  <si>
    <t>East</t>
  </si>
  <si>
    <t>b2013a</t>
  </si>
  <si>
    <t>Data for management council slides</t>
  </si>
  <si>
    <t>Variance to Budget</t>
  </si>
  <si>
    <t>Variance to PY</t>
  </si>
  <si>
    <t>New YTD</t>
  </si>
  <si>
    <t>Gains 2013</t>
  </si>
  <si>
    <t>Cust Growth</t>
  </si>
  <si>
    <t>KPC Growth</t>
  </si>
  <si>
    <t>commercial</t>
  </si>
  <si>
    <t>small rates</t>
  </si>
  <si>
    <t>big rates</t>
  </si>
  <si>
    <t>Version</t>
  </si>
  <si>
    <t>RS EV</t>
  </si>
  <si>
    <t>Residential w/out EV Adjustment</t>
  </si>
  <si>
    <t>Gains 2012</t>
  </si>
  <si>
    <t>Gains 2014</t>
  </si>
  <si>
    <t>Based on Household Growth (Nov Econs)</t>
  </si>
  <si>
    <t>Gains in 2013</t>
  </si>
  <si>
    <t>USING NEW WEATHER</t>
  </si>
  <si>
    <t>Calendar - B2013 Weather</t>
  </si>
  <si>
    <t>Diff from B2013A</t>
  </si>
  <si>
    <t>Assuming residential growth of 1.0%</t>
  </si>
  <si>
    <t>Estimated 2014 energy sales</t>
  </si>
  <si>
    <t>Estimated Revenue Impact</t>
  </si>
  <si>
    <t>Revised Retail</t>
  </si>
  <si>
    <t>Revised Retail %</t>
  </si>
  <si>
    <t>growth in 2014</t>
  </si>
  <si>
    <t>* Data includes actual for 2011 and 2012</t>
  </si>
  <si>
    <t>Historical Sales Growth</t>
  </si>
  <si>
    <t>Actual Wx Normal Sales</t>
  </si>
  <si>
    <t>CAGR 2012-2014</t>
  </si>
  <si>
    <t>CAGR 2010-2012</t>
  </si>
  <si>
    <t>service pt count</t>
  </si>
  <si>
    <t>res &amp; home bus</t>
  </si>
  <si>
    <t>2000-2006</t>
  </si>
  <si>
    <t>2006-2012</t>
  </si>
  <si>
    <t>Year-end cust #'s</t>
  </si>
  <si>
    <t>Avg # added</t>
  </si>
  <si>
    <t>2007-2012</t>
  </si>
  <si>
    <t>2001-2006</t>
  </si>
  <si>
    <t>CAGR 2002-2006</t>
  </si>
  <si>
    <t>Period</t>
  </si>
  <si>
    <t>Street and Highway Light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</si>
  <si>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</si>
  <si>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</si>
  <si>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</si>
  <si>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</si>
  <si>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</si>
  <si>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</si>
  <si>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</si>
  <si>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</si>
  <si>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</si>
  <si>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Return to historical by 2016</t>
  </si>
  <si>
    <t>2017</t>
  </si>
  <si>
    <t>Average 2002-2006</t>
  </si>
  <si>
    <t>Return to pre-recession historical average by 2016</t>
  </si>
  <si>
    <t>CAGR 2006-2012</t>
  </si>
  <si>
    <t>Peak</t>
  </si>
  <si>
    <t>forecasting:OpStat2</t>
  </si>
  <si>
    <t>CAGR 2012-2016</t>
  </si>
  <si>
    <t>% of retail</t>
  </si>
  <si>
    <t>% Chg</t>
  </si>
  <si>
    <t>Change in #</t>
  </si>
  <si>
    <t>2012 - 2006</t>
  </si>
  <si>
    <t>2012 - 2007</t>
  </si>
  <si>
    <t>Average 2008-2012</t>
  </si>
  <si>
    <t>Average 2002-2007</t>
  </si>
  <si>
    <t>Last 5 years</t>
  </si>
  <si>
    <t>"Customer growth dropped dramatically after 2007."</t>
  </si>
  <si>
    <t>CAGR 2007-2012</t>
  </si>
  <si>
    <t>CAGR 2000-2006</t>
  </si>
  <si>
    <t>6 years prior to the recession</t>
  </si>
  <si>
    <t>This worksheet includes links to a database that cannot be provided, and the links were broken to maintain the integrity of the file.</t>
  </si>
  <si>
    <t>Forecasting:OpStat2</t>
  </si>
  <si>
    <t>Service Pt Count</t>
  </si>
  <si>
    <t>Total Tariff</t>
  </si>
  <si>
    <t>Calendar KWH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</si>
</sst>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&quot;$&quot;* #,##0.00000_);_(&quot;$&quot;* \(#,##0.00000\);_(&quot;$&quot;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6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>
      <alignment horizontal="right"/>
    </xf>
    <xf numFmtId="0" fontId="1" fillId="0" borderId="0"/>
    <xf numFmtId="0" fontId="1" fillId="0" borderId="0"/>
    <xf numFmtId="0" fontId="9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4" applyFont="1" applyAlignment="1">
      <alignment horizontal="left"/>
    </xf>
    <xf numFmtId="0" fontId="1" fillId="0" borderId="0" xfId="4">
      <alignment horizontal="right"/>
    </xf>
    <xf numFmtId="0" fontId="2" fillId="0" borderId="0" xfId="4" applyFont="1" applyAlignment="1">
      <alignment horizontal="centerContinuous"/>
    </xf>
    <xf numFmtId="0" fontId="7" fillId="0" borderId="0" xfId="4" applyFont="1">
      <alignment horizontal="right"/>
    </xf>
    <xf numFmtId="0" fontId="7" fillId="0" borderId="0" xfId="4" applyFont="1" applyAlignment="1"/>
    <xf numFmtId="0" fontId="5" fillId="3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7" fillId="2" borderId="0" xfId="4" applyFont="1" applyFill="1">
      <alignment horizontal="right"/>
    </xf>
    <xf numFmtId="38" fontId="7" fillId="0" borderId="0" xfId="4" applyNumberFormat="1" applyFont="1">
      <alignment horizontal="right"/>
    </xf>
    <xf numFmtId="38" fontId="7" fillId="2" borderId="0" xfId="4" applyNumberFormat="1" applyFont="1" applyFill="1">
      <alignment horizontal="right"/>
    </xf>
    <xf numFmtId="0" fontId="7" fillId="0" borderId="0" xfId="4" applyFont="1" applyFill="1">
      <alignment horizontal="right"/>
    </xf>
    <xf numFmtId="0" fontId="8" fillId="0" borderId="0" xfId="4" applyFont="1" applyAlignment="1">
      <alignment horizontal="left"/>
    </xf>
    <xf numFmtId="0" fontId="8" fillId="0" borderId="0" xfId="4" applyFont="1" applyAlignment="1">
      <alignment horizontal="center"/>
    </xf>
    <xf numFmtId="0" fontId="7" fillId="4" borderId="0" xfId="4" applyFont="1" applyFill="1" applyAlignment="1">
      <alignment horizontal="center"/>
    </xf>
    <xf numFmtId="0" fontId="7" fillId="5" borderId="0" xfId="4" applyFont="1" applyFill="1" applyAlignment="1">
      <alignment horizontal="center"/>
    </xf>
    <xf numFmtId="0" fontId="7" fillId="4" borderId="0" xfId="4" applyFont="1" applyFill="1">
      <alignment horizontal="right"/>
    </xf>
    <xf numFmtId="0" fontId="7" fillId="5" borderId="0" xfId="4" applyFont="1" applyFill="1">
      <alignment horizontal="right"/>
    </xf>
    <xf numFmtId="38" fontId="7" fillId="0" borderId="0" xfId="4" applyNumberFormat="1" applyFont="1" applyFill="1">
      <alignment horizontal="right"/>
    </xf>
    <xf numFmtId="0" fontId="0" fillId="0" borderId="0" xfId="0" applyFill="1"/>
    <xf numFmtId="167" fontId="0" fillId="0" borderId="0" xfId="1" applyNumberFormat="1" applyFont="1"/>
    <xf numFmtId="166" fontId="0" fillId="0" borderId="0" xfId="8" applyNumberFormat="1" applyFont="1"/>
    <xf numFmtId="0" fontId="0" fillId="0" borderId="0" xfId="0" applyFont="1" applyFill="1"/>
    <xf numFmtId="0" fontId="4" fillId="0" borderId="0" xfId="0" applyFont="1" applyFill="1"/>
    <xf numFmtId="164" fontId="0" fillId="0" borderId="0" xfId="0" applyNumberFormat="1" applyFill="1"/>
    <xf numFmtId="0" fontId="0" fillId="0" borderId="0" xfId="0" applyFill="1" applyAlignment="1"/>
    <xf numFmtId="0" fontId="0" fillId="0" borderId="0" xfId="0" applyAlignment="1"/>
    <xf numFmtId="167" fontId="3" fillId="0" borderId="0" xfId="1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" wrapText="1"/>
    </xf>
    <xf numFmtId="0" fontId="12" fillId="0" borderId="0" xfId="0" applyFont="1"/>
    <xf numFmtId="167" fontId="12" fillId="0" borderId="0" xfId="1" applyNumberFormat="1" applyFont="1"/>
    <xf numFmtId="0" fontId="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167" fontId="0" fillId="0" borderId="0" xfId="1" applyNumberFormat="1" applyFont="1" applyFill="1"/>
    <xf numFmtId="167" fontId="0" fillId="0" borderId="0" xfId="1" applyNumberFormat="1" applyFont="1" applyFill="1" applyAlignment="1"/>
    <xf numFmtId="0" fontId="4" fillId="0" borderId="0" xfId="1" applyNumberFormat="1" applyFont="1" applyFill="1"/>
    <xf numFmtId="0" fontId="0" fillId="0" borderId="0" xfId="1" applyNumberFormat="1" applyFont="1" applyFill="1"/>
    <xf numFmtId="0" fontId="0" fillId="0" borderId="0" xfId="1" applyNumberFormat="1" applyFont="1" applyFill="1" applyAlignment="1"/>
    <xf numFmtId="0" fontId="0" fillId="0" borderId="0" xfId="0" applyNumberFormat="1" applyFill="1"/>
    <xf numFmtId="166" fontId="0" fillId="0" borderId="0" xfId="8" applyNumberFormat="1" applyFont="1" applyFill="1"/>
    <xf numFmtId="0" fontId="13" fillId="0" borderId="0" xfId="0" applyFont="1" applyFill="1"/>
    <xf numFmtId="0" fontId="14" fillId="0" borderId="0" xfId="4" applyFont="1">
      <alignment horizontal="right"/>
    </xf>
    <xf numFmtId="0" fontId="15" fillId="0" borderId="0" xfId="4" applyFont="1" applyAlignment="1">
      <alignment horizontal="left"/>
    </xf>
    <xf numFmtId="0" fontId="8" fillId="0" borderId="0" xfId="4" applyFont="1" applyAlignment="1">
      <alignment horizontal="centerContinuous"/>
    </xf>
    <xf numFmtId="168" fontId="7" fillId="0" borderId="0" xfId="12" applyNumberFormat="1" applyFont="1" applyFill="1" applyAlignment="1">
      <alignment horizontal="right"/>
    </xf>
    <xf numFmtId="168" fontId="7" fillId="0" borderId="0" xfId="4" applyNumberFormat="1" applyFont="1" applyFill="1">
      <alignment horizontal="right"/>
    </xf>
    <xf numFmtId="165" fontId="3" fillId="0" borderId="0" xfId="12" applyNumberFormat="1" applyFont="1" applyFill="1"/>
    <xf numFmtId="165" fontId="3" fillId="0" borderId="0" xfId="12" applyNumberFormat="1" applyFont="1"/>
    <xf numFmtId="165" fontId="3" fillId="4" borderId="0" xfId="12" applyNumberFormat="1" applyFont="1" applyFill="1"/>
    <xf numFmtId="165" fontId="7" fillId="5" borderId="0" xfId="12" applyNumberFormat="1" applyFont="1" applyFill="1"/>
    <xf numFmtId="168" fontId="7" fillId="0" borderId="0" xfId="12" applyNumberFormat="1" applyFont="1" applyAlignment="1">
      <alignment horizontal="right"/>
    </xf>
    <xf numFmtId="168" fontId="7" fillId="0" borderId="0" xfId="4" applyNumberFormat="1" applyFont="1">
      <alignment horizontal="right"/>
    </xf>
    <xf numFmtId="168" fontId="7" fillId="4" borderId="0" xfId="12" applyNumberFormat="1" applyFont="1" applyFill="1" applyAlignment="1">
      <alignment horizontal="right"/>
    </xf>
    <xf numFmtId="168" fontId="7" fillId="4" borderId="0" xfId="4" applyNumberFormat="1" applyFont="1" applyFill="1">
      <alignment horizontal="right"/>
    </xf>
    <xf numFmtId="168" fontId="7" fillId="5" borderId="0" xfId="12" applyNumberFormat="1" applyFont="1" applyFill="1" applyAlignment="1">
      <alignment horizontal="right"/>
    </xf>
    <xf numFmtId="168" fontId="7" fillId="5" borderId="0" xfId="4" applyNumberFormat="1" applyFont="1" applyFill="1">
      <alignment horizontal="right"/>
    </xf>
    <xf numFmtId="167" fontId="13" fillId="0" borderId="0" xfId="1" applyNumberFormat="1" applyFont="1" applyFill="1"/>
    <xf numFmtId="0" fontId="0" fillId="6" borderId="0" xfId="0" applyFill="1"/>
    <xf numFmtId="0" fontId="16" fillId="7" borderId="1" xfId="0" applyFont="1" applyFill="1" applyBorder="1"/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wrapText="1"/>
    </xf>
    <xf numFmtId="0" fontId="16" fillId="7" borderId="4" xfId="0" applyFont="1" applyFill="1" applyBorder="1"/>
    <xf numFmtId="0" fontId="16" fillId="7" borderId="0" xfId="0" applyFont="1" applyFill="1" applyBorder="1" applyAlignment="1">
      <alignment horizontal="center"/>
    </xf>
    <xf numFmtId="0" fontId="16" fillId="7" borderId="0" xfId="0" applyFont="1" applyFill="1" applyBorder="1"/>
    <xf numFmtId="0" fontId="16" fillId="7" borderId="6" xfId="0" applyFont="1" applyFill="1" applyBorder="1" applyAlignment="1">
      <alignment horizontal="center"/>
    </xf>
    <xf numFmtId="167" fontId="16" fillId="7" borderId="0" xfId="1" applyNumberFormat="1" applyFont="1" applyFill="1" applyBorder="1"/>
    <xf numFmtId="166" fontId="16" fillId="7" borderId="5" xfId="8" applyNumberFormat="1" applyFont="1" applyFill="1" applyBorder="1" applyAlignment="1">
      <alignment horizontal="center"/>
    </xf>
    <xf numFmtId="167" fontId="16" fillId="7" borderId="6" xfId="1" applyNumberFormat="1" applyFont="1" applyFill="1" applyBorder="1"/>
    <xf numFmtId="0" fontId="4" fillId="0" borderId="0" xfId="0" applyFont="1" applyFill="1" applyAlignment="1">
      <alignment horizontal="center"/>
    </xf>
    <xf numFmtId="0" fontId="16" fillId="7" borderId="8" xfId="0" applyFont="1" applyFill="1" applyBorder="1"/>
    <xf numFmtId="167" fontId="16" fillId="7" borderId="9" xfId="1" applyNumberFormat="1" applyFont="1" applyFill="1" applyBorder="1"/>
    <xf numFmtId="166" fontId="16" fillId="7" borderId="10" xfId="8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167" fontId="3" fillId="0" borderId="0" xfId="1" applyNumberFormat="1" applyFont="1" applyFill="1"/>
    <xf numFmtId="166" fontId="3" fillId="0" borderId="0" xfId="8" applyNumberFormat="1" applyFont="1" applyFill="1"/>
    <xf numFmtId="0" fontId="0" fillId="8" borderId="0" xfId="0" applyFill="1"/>
    <xf numFmtId="0" fontId="16" fillId="8" borderId="0" xfId="0" applyFont="1" applyFill="1"/>
    <xf numFmtId="0" fontId="0" fillId="8" borderId="6" xfId="0" applyFill="1" applyBorder="1"/>
    <xf numFmtId="0" fontId="16" fillId="8" borderId="11" xfId="0" applyFont="1" applyFill="1" applyBorder="1"/>
    <xf numFmtId="0" fontId="0" fillId="8" borderId="12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Border="1"/>
    <xf numFmtId="167" fontId="0" fillId="8" borderId="0" xfId="0" applyNumberFormat="1" applyFill="1" applyBorder="1"/>
    <xf numFmtId="166" fontId="3" fillId="8" borderId="13" xfId="8" applyNumberFormat="1" applyFont="1" applyFill="1" applyBorder="1"/>
    <xf numFmtId="167" fontId="0" fillId="8" borderId="13" xfId="0" applyNumberFormat="1" applyFill="1" applyBorder="1"/>
    <xf numFmtId="167" fontId="0" fillId="8" borderId="0" xfId="0" applyNumberFormat="1" applyFill="1"/>
    <xf numFmtId="167" fontId="0" fillId="0" borderId="0" xfId="0" applyNumberFormat="1" applyFill="1"/>
    <xf numFmtId="0" fontId="17" fillId="0" borderId="0" xfId="0" applyFont="1"/>
    <xf numFmtId="10" fontId="0" fillId="0" borderId="0" xfId="8" applyNumberFormat="1" applyFont="1"/>
    <xf numFmtId="10" fontId="0" fillId="0" borderId="0" xfId="0" applyNumberFormat="1"/>
    <xf numFmtId="0" fontId="17" fillId="0" borderId="0" xfId="0" applyFont="1" applyFill="1"/>
    <xf numFmtId="0" fontId="12" fillId="0" borderId="0" xfId="0" applyFont="1" applyAlignment="1">
      <alignment horizontal="left"/>
    </xf>
    <xf numFmtId="167" fontId="0" fillId="0" borderId="0" xfId="0" applyNumberFormat="1"/>
    <xf numFmtId="168" fontId="0" fillId="0" borderId="0" xfId="12" applyNumberFormat="1" applyFont="1"/>
    <xf numFmtId="166" fontId="0" fillId="0" borderId="0" xfId="0" applyNumberFormat="1"/>
    <xf numFmtId="10" fontId="0" fillId="0" borderId="0" xfId="8" applyNumberFormat="1" applyFont="1" applyFill="1"/>
    <xf numFmtId="167" fontId="0" fillId="0" borderId="0" xfId="0" applyNumberFormat="1" applyFont="1" applyFill="1"/>
    <xf numFmtId="0" fontId="4" fillId="9" borderId="0" xfId="0" applyFont="1" applyFill="1"/>
    <xf numFmtId="0" fontId="16" fillId="7" borderId="5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0" fillId="8" borderId="6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7" borderId="0" xfId="0" applyFont="1" applyFill="1" applyAlignment="1">
      <alignment horizontal="center"/>
    </xf>
    <xf numFmtId="166" fontId="0" fillId="7" borderId="0" xfId="8" applyNumberFormat="1" applyFont="1" applyFill="1"/>
    <xf numFmtId="0" fontId="0" fillId="7" borderId="0" xfId="0" applyFill="1"/>
    <xf numFmtId="167" fontId="0" fillId="7" borderId="0" xfId="1" applyNumberFormat="1" applyFont="1" applyFill="1"/>
    <xf numFmtId="167" fontId="0" fillId="7" borderId="0" xfId="0" applyNumberFormat="1" applyFill="1"/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0" fontId="0" fillId="10" borderId="0" xfId="0" applyFill="1"/>
    <xf numFmtId="167" fontId="0" fillId="10" borderId="0" xfId="1" applyNumberFormat="1" applyFont="1" applyFill="1"/>
    <xf numFmtId="0" fontId="11" fillId="0" borderId="0" xfId="0" applyFont="1" applyFill="1" applyAlignment="1">
      <alignment wrapText="1"/>
    </xf>
    <xf numFmtId="164" fontId="0" fillId="10" borderId="0" xfId="0" applyNumberFormat="1" applyFill="1"/>
    <xf numFmtId="167" fontId="3" fillId="10" borderId="0" xfId="1" applyNumberFormat="1" applyFont="1" applyFill="1"/>
    <xf numFmtId="0" fontId="0" fillId="10" borderId="0" xfId="0" applyNumberFormat="1" applyFill="1"/>
  </cellXfs>
  <cellStyles count="13">
    <cellStyle name="Comma" xfId="1" builtinId="3"/>
    <cellStyle name="Comma 2" xfId="2"/>
    <cellStyle name="Comma 3" xfId="10"/>
    <cellStyle name="Currency" xfId="12" builtinId="4"/>
    <cellStyle name="Currency 2" xfId="3"/>
    <cellStyle name="Normal" xfId="0" builtinId="0"/>
    <cellStyle name="Normal 2" xfId="4"/>
    <cellStyle name="Normal 3" xfId="5"/>
    <cellStyle name="Normal 4" xfId="6"/>
    <cellStyle name="Normal 5" xfId="7"/>
    <cellStyle name="Percent" xfId="8" builtinId="5"/>
    <cellStyle name="Percent 2" xfId="9"/>
    <cellStyle name="Percent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2.xml"/><Relationship Id="rId21" Type="http://schemas.openxmlformats.org/officeDocument/2006/relationships/styles" Target="style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1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Retail</a:t>
            </a:r>
            <a:r>
              <a:rPr lang="en-US" baseline="0"/>
              <a:t> Calendar </a:t>
            </a:r>
            <a:r>
              <a:rPr lang="en-US"/>
              <a:t>kWh Sales</a:t>
            </a:r>
          </a:p>
          <a:p>
            <a:pPr>
              <a:defRPr/>
            </a:pPr>
            <a:r>
              <a:rPr lang="en-US"/>
              <a:t>12-Month Moving Average</a:t>
            </a:r>
          </a:p>
          <a:p>
            <a:pPr>
              <a:defRPr/>
            </a:pPr>
            <a:r>
              <a:rPr lang="en-US" sz="1600" i="1"/>
              <a:t>Actual through December 2012 Weather Normalized</a:t>
            </a:r>
          </a:p>
        </c:rich>
      </c:tx>
      <c:layout>
        <c:manualLayout>
          <c:xMode val="edge"/>
          <c:yMode val="edge"/>
          <c:x val="0.27868529635115741"/>
          <c:y val="2.626262626262626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855279228710273"/>
          <c:y val="1.8388928656645223E-2"/>
          <c:w val="0.85008116559687463"/>
          <c:h val="0.90877944802354538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strRef>
              <c:f>'Values Wx Adjusted'!$T$20:$T$199</c:f>
              <c:strCache>
                <c:ptCount val="180"/>
                <c:pt idx="0">
                  <c:v>2002</c:v>
                </c:pt>
                <c:pt idx="1">
                  <c:v>2002</c:v>
                </c:pt>
                <c:pt idx="2">
                  <c:v>2002</c:v>
                </c:pt>
                <c:pt idx="3">
                  <c:v>2002</c:v>
                </c:pt>
                <c:pt idx="4">
                  <c:v>2002</c:v>
                </c:pt>
                <c:pt idx="5">
                  <c:v>2002</c:v>
                </c:pt>
                <c:pt idx="6">
                  <c:v>2002</c:v>
                </c:pt>
                <c:pt idx="7">
                  <c:v>2002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2003</c:v>
                </c:pt>
                <c:pt idx="17">
                  <c:v>2003</c:v>
                </c:pt>
                <c:pt idx="18">
                  <c:v>2003</c:v>
                </c:pt>
                <c:pt idx="19">
                  <c:v>2003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2004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2004</c:v>
                </c:pt>
                <c:pt idx="33">
                  <c:v>2004</c:v>
                </c:pt>
                <c:pt idx="34">
                  <c:v>2004</c:v>
                </c:pt>
                <c:pt idx="35">
                  <c:v>2004</c:v>
                </c:pt>
                <c:pt idx="36">
                  <c:v>2005</c:v>
                </c:pt>
                <c:pt idx="37">
                  <c:v>2005</c:v>
                </c:pt>
                <c:pt idx="38">
                  <c:v>2005</c:v>
                </c:pt>
                <c:pt idx="39">
                  <c:v>2005</c:v>
                </c:pt>
                <c:pt idx="40">
                  <c:v>2005</c:v>
                </c:pt>
                <c:pt idx="41">
                  <c:v>2005</c:v>
                </c:pt>
                <c:pt idx="42">
                  <c:v>2005</c:v>
                </c:pt>
                <c:pt idx="43">
                  <c:v>2005</c:v>
                </c:pt>
                <c:pt idx="44">
                  <c:v>2005</c:v>
                </c:pt>
                <c:pt idx="45">
                  <c:v>2005</c:v>
                </c:pt>
                <c:pt idx="46">
                  <c:v>2005</c:v>
                </c:pt>
                <c:pt idx="47">
                  <c:v>2005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2007</c:v>
                </c:pt>
                <c:pt idx="61">
                  <c:v>2007</c:v>
                </c:pt>
                <c:pt idx="62">
                  <c:v>2007</c:v>
                </c:pt>
                <c:pt idx="63">
                  <c:v>2007</c:v>
                </c:pt>
                <c:pt idx="64">
                  <c:v>2007</c:v>
                </c:pt>
                <c:pt idx="65">
                  <c:v>2007</c:v>
                </c:pt>
                <c:pt idx="66">
                  <c:v>2007</c:v>
                </c:pt>
                <c:pt idx="67">
                  <c:v>2007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2008</c:v>
                </c:pt>
                <c:pt idx="77">
                  <c:v>2008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2008</c:v>
                </c:pt>
                <c:pt idx="83">
                  <c:v>2008</c:v>
                </c:pt>
                <c:pt idx="84">
                  <c:v>2009</c:v>
                </c:pt>
                <c:pt idx="85">
                  <c:v>2009</c:v>
                </c:pt>
                <c:pt idx="86">
                  <c:v>2009</c:v>
                </c:pt>
                <c:pt idx="87">
                  <c:v>2009</c:v>
                </c:pt>
                <c:pt idx="88">
                  <c:v>2009</c:v>
                </c:pt>
                <c:pt idx="89">
                  <c:v>2009</c:v>
                </c:pt>
                <c:pt idx="90">
                  <c:v>2009</c:v>
                </c:pt>
                <c:pt idx="91">
                  <c:v>2009</c:v>
                </c:pt>
                <c:pt idx="92">
                  <c:v>2009</c:v>
                </c:pt>
                <c:pt idx="93">
                  <c:v>2009</c:v>
                </c:pt>
                <c:pt idx="94">
                  <c:v>2009</c:v>
                </c:pt>
                <c:pt idx="95">
                  <c:v>2009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2011</c:v>
                </c:pt>
                <c:pt idx="109">
                  <c:v>2011</c:v>
                </c:pt>
                <c:pt idx="110">
                  <c:v>2011</c:v>
                </c:pt>
                <c:pt idx="111">
                  <c:v>2011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2013</c:v>
                </c:pt>
                <c:pt idx="133">
                  <c:v>2013</c:v>
                </c:pt>
                <c:pt idx="134">
                  <c:v>2013</c:v>
                </c:pt>
                <c:pt idx="135">
                  <c:v>2013</c:v>
                </c:pt>
                <c:pt idx="136">
                  <c:v>2013</c:v>
                </c:pt>
                <c:pt idx="137">
                  <c:v>2013</c:v>
                </c:pt>
                <c:pt idx="138">
                  <c:v>2013</c:v>
                </c:pt>
                <c:pt idx="139">
                  <c:v>2013</c:v>
                </c:pt>
                <c:pt idx="140">
                  <c:v>2013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  <c:pt idx="144">
                  <c:v>2014</c:v>
                </c:pt>
                <c:pt idx="145">
                  <c:v>2014</c:v>
                </c:pt>
                <c:pt idx="146">
                  <c:v>2014</c:v>
                </c:pt>
                <c:pt idx="147">
                  <c:v>2014</c:v>
                </c:pt>
                <c:pt idx="148">
                  <c:v>2014</c:v>
                </c:pt>
                <c:pt idx="149">
                  <c:v>2014</c:v>
                </c:pt>
                <c:pt idx="150">
                  <c:v>2014</c:v>
                </c:pt>
                <c:pt idx="151">
                  <c:v>2014</c:v>
                </c:pt>
                <c:pt idx="152">
                  <c:v>2014</c:v>
                </c:pt>
                <c:pt idx="153">
                  <c:v>2014</c:v>
                </c:pt>
                <c:pt idx="154">
                  <c:v>2014</c:v>
                </c:pt>
                <c:pt idx="155">
                  <c:v>2014</c:v>
                </c:pt>
                <c:pt idx="156">
                  <c:v>2015</c:v>
                </c:pt>
                <c:pt idx="157">
                  <c:v>2015</c:v>
                </c:pt>
                <c:pt idx="158">
                  <c:v>2015</c:v>
                </c:pt>
                <c:pt idx="159">
                  <c:v>2015</c:v>
                </c:pt>
                <c:pt idx="160">
                  <c:v>2015</c:v>
                </c:pt>
                <c:pt idx="161">
                  <c:v>2015</c:v>
                </c:pt>
                <c:pt idx="162">
                  <c:v>2015</c:v>
                </c:pt>
                <c:pt idx="163">
                  <c:v>2015</c:v>
                </c:pt>
                <c:pt idx="164">
                  <c:v>2015</c:v>
                </c:pt>
                <c:pt idx="165">
                  <c:v>2015</c:v>
                </c:pt>
                <c:pt idx="166">
                  <c:v>2015</c:v>
                </c:pt>
                <c:pt idx="167">
                  <c:v>2015</c:v>
                </c:pt>
                <c:pt idx="168">
                  <c:v>2016</c:v>
                </c:pt>
                <c:pt idx="169">
                  <c:v>2016</c:v>
                </c:pt>
                <c:pt idx="170">
                  <c:v>2016</c:v>
                </c:pt>
                <c:pt idx="171">
                  <c:v>2016</c:v>
                </c:pt>
                <c:pt idx="172">
                  <c:v>2016</c:v>
                </c:pt>
                <c:pt idx="173">
                  <c:v>2016</c:v>
                </c:pt>
                <c:pt idx="174">
                  <c:v>2016</c:v>
                </c:pt>
                <c:pt idx="175">
                  <c:v>2016</c:v>
                </c:pt>
                <c:pt idx="176">
                  <c:v>2016</c:v>
                </c:pt>
                <c:pt idx="177">
                  <c:v>2016</c:v>
                </c:pt>
                <c:pt idx="178">
                  <c:v>2016</c:v>
                </c:pt>
                <c:pt idx="179">
                  <c:v>2016</c:v>
                </c:pt>
              </c:strCache>
            </c:strRef>
          </c:cat>
          <c:val>
            <c:numRef>
              <c:f>'Values Wx Adjusted'!$AE$20:$AE$199</c:f>
              <c:numCache>
                <c:formatCode>#,##0;\(#,##0\)</c:formatCode>
                <c:ptCount val="180"/>
                <c:pt idx="0">
                  <c:v>863369589.32002866</c:v>
                </c:pt>
                <c:pt idx="1">
                  <c:v>864516358.20508766</c:v>
                </c:pt>
                <c:pt idx="2">
                  <c:v>864825953.7619518</c:v>
                </c:pt>
                <c:pt idx="3">
                  <c:v>866276728.59814596</c:v>
                </c:pt>
                <c:pt idx="4">
                  <c:v>869675247.68696976</c:v>
                </c:pt>
                <c:pt idx="5">
                  <c:v>874043394.03484249</c:v>
                </c:pt>
                <c:pt idx="6">
                  <c:v>876023646.75227034</c:v>
                </c:pt>
                <c:pt idx="7">
                  <c:v>880907927.90638649</c:v>
                </c:pt>
                <c:pt idx="8">
                  <c:v>883752424.61467886</c:v>
                </c:pt>
                <c:pt idx="9">
                  <c:v>886850313.80816555</c:v>
                </c:pt>
                <c:pt idx="10">
                  <c:v>890810381.19173443</c:v>
                </c:pt>
                <c:pt idx="11">
                  <c:v>891564030.97561061</c:v>
                </c:pt>
                <c:pt idx="12">
                  <c:v>890669242.6779604</c:v>
                </c:pt>
                <c:pt idx="13">
                  <c:v>889844242.18678772</c:v>
                </c:pt>
                <c:pt idx="14">
                  <c:v>891926795.02472115</c:v>
                </c:pt>
                <c:pt idx="15">
                  <c:v>894532577.75124419</c:v>
                </c:pt>
                <c:pt idx="16">
                  <c:v>894758621.85661781</c:v>
                </c:pt>
                <c:pt idx="17">
                  <c:v>896553711.00563395</c:v>
                </c:pt>
                <c:pt idx="18">
                  <c:v>899178888.78774512</c:v>
                </c:pt>
                <c:pt idx="19">
                  <c:v>901707405.25968778</c:v>
                </c:pt>
                <c:pt idx="20">
                  <c:v>903724215.60038054</c:v>
                </c:pt>
                <c:pt idx="21">
                  <c:v>905416186.05494225</c:v>
                </c:pt>
                <c:pt idx="22">
                  <c:v>903926340.87560856</c:v>
                </c:pt>
                <c:pt idx="23">
                  <c:v>905308952.25011122</c:v>
                </c:pt>
                <c:pt idx="24">
                  <c:v>913194566.89606571</c:v>
                </c:pt>
                <c:pt idx="25">
                  <c:v>917122800.31365192</c:v>
                </c:pt>
                <c:pt idx="26">
                  <c:v>922881639.83522952</c:v>
                </c:pt>
                <c:pt idx="27">
                  <c:v>923917480.61249912</c:v>
                </c:pt>
                <c:pt idx="28">
                  <c:v>921890448.84514713</c:v>
                </c:pt>
                <c:pt idx="29">
                  <c:v>922522932.95180905</c:v>
                </c:pt>
                <c:pt idx="30">
                  <c:v>924340911.3497833</c:v>
                </c:pt>
                <c:pt idx="31">
                  <c:v>927087647.73093605</c:v>
                </c:pt>
                <c:pt idx="32">
                  <c:v>931379998.64560497</c:v>
                </c:pt>
                <c:pt idx="33">
                  <c:v>913029715.93717241</c:v>
                </c:pt>
                <c:pt idx="34">
                  <c:v>913982990.54042864</c:v>
                </c:pt>
                <c:pt idx="35">
                  <c:v>916096004.15804279</c:v>
                </c:pt>
                <c:pt idx="36">
                  <c:v>919643918.96774733</c:v>
                </c:pt>
                <c:pt idx="37">
                  <c:v>920780992.23361886</c:v>
                </c:pt>
                <c:pt idx="38">
                  <c:v>918957301.18580234</c:v>
                </c:pt>
                <c:pt idx="39">
                  <c:v>918625375.07964647</c:v>
                </c:pt>
                <c:pt idx="40">
                  <c:v>920249226.12726915</c:v>
                </c:pt>
                <c:pt idx="41">
                  <c:v>919700575.65983379</c:v>
                </c:pt>
                <c:pt idx="42">
                  <c:v>923734137.17865133</c:v>
                </c:pt>
                <c:pt idx="43">
                  <c:v>919497538.90990102</c:v>
                </c:pt>
                <c:pt idx="44">
                  <c:v>918141194.65201843</c:v>
                </c:pt>
                <c:pt idx="45">
                  <c:v>940725715.39667952</c:v>
                </c:pt>
                <c:pt idx="46">
                  <c:v>941401670.84109783</c:v>
                </c:pt>
                <c:pt idx="47">
                  <c:v>944135659.15950251</c:v>
                </c:pt>
                <c:pt idx="48">
                  <c:v>944280495.27419794</c:v>
                </c:pt>
                <c:pt idx="49">
                  <c:v>945479455.74543107</c:v>
                </c:pt>
                <c:pt idx="50">
                  <c:v>947656660.93343639</c:v>
                </c:pt>
                <c:pt idx="51">
                  <c:v>945480808.19964075</c:v>
                </c:pt>
                <c:pt idx="52">
                  <c:v>947007835.24885702</c:v>
                </c:pt>
                <c:pt idx="53">
                  <c:v>950358562.18554735</c:v>
                </c:pt>
                <c:pt idx="54">
                  <c:v>949934407.96989763</c:v>
                </c:pt>
                <c:pt idx="55">
                  <c:v>953123501.85726225</c:v>
                </c:pt>
                <c:pt idx="56">
                  <c:v>959981213.32579267</c:v>
                </c:pt>
                <c:pt idx="57">
                  <c:v>960311110.7883997</c:v>
                </c:pt>
                <c:pt idx="58">
                  <c:v>960969621.97713137</c:v>
                </c:pt>
                <c:pt idx="59">
                  <c:v>961117547.11761439</c:v>
                </c:pt>
                <c:pt idx="60">
                  <c:v>957468604.75089777</c:v>
                </c:pt>
                <c:pt idx="61">
                  <c:v>957991219.93194044</c:v>
                </c:pt>
                <c:pt idx="62">
                  <c:v>955895001.04939163</c:v>
                </c:pt>
                <c:pt idx="63">
                  <c:v>959229228.27797127</c:v>
                </c:pt>
                <c:pt idx="64">
                  <c:v>956855822.49480498</c:v>
                </c:pt>
                <c:pt idx="65">
                  <c:v>956648030.0584873</c:v>
                </c:pt>
                <c:pt idx="66">
                  <c:v>954736162.97010374</c:v>
                </c:pt>
                <c:pt idx="67">
                  <c:v>957276737.15029824</c:v>
                </c:pt>
                <c:pt idx="68">
                  <c:v>957116614.06551731</c:v>
                </c:pt>
                <c:pt idx="69">
                  <c:v>953613845.20484483</c:v>
                </c:pt>
                <c:pt idx="70">
                  <c:v>957193312.85283315</c:v>
                </c:pt>
                <c:pt idx="71">
                  <c:v>956638929.85593271</c:v>
                </c:pt>
                <c:pt idx="72">
                  <c:v>956937058.24483287</c:v>
                </c:pt>
                <c:pt idx="73">
                  <c:v>957221883.33992624</c:v>
                </c:pt>
                <c:pt idx="74">
                  <c:v>962130833.63129056</c:v>
                </c:pt>
                <c:pt idx="75">
                  <c:v>960852809.45973885</c:v>
                </c:pt>
                <c:pt idx="76">
                  <c:v>965191121.64452922</c:v>
                </c:pt>
                <c:pt idx="77">
                  <c:v>965814698.39034188</c:v>
                </c:pt>
                <c:pt idx="78">
                  <c:v>962697830.45936012</c:v>
                </c:pt>
                <c:pt idx="79">
                  <c:v>961520481.80958462</c:v>
                </c:pt>
                <c:pt idx="80">
                  <c:v>951276599.94166791</c:v>
                </c:pt>
                <c:pt idx="81">
                  <c:v>957244535.3104167</c:v>
                </c:pt>
                <c:pt idx="82">
                  <c:v>957927167.87955332</c:v>
                </c:pt>
                <c:pt idx="83">
                  <c:v>958984472.33328247</c:v>
                </c:pt>
                <c:pt idx="84">
                  <c:v>955994854.18676579</c:v>
                </c:pt>
                <c:pt idx="85">
                  <c:v>950710236.62429667</c:v>
                </c:pt>
                <c:pt idx="86">
                  <c:v>943102023.68017232</c:v>
                </c:pt>
                <c:pt idx="87">
                  <c:v>940859671.95250309</c:v>
                </c:pt>
                <c:pt idx="88">
                  <c:v>938069025.15254557</c:v>
                </c:pt>
                <c:pt idx="89">
                  <c:v>931171260.45483541</c:v>
                </c:pt>
                <c:pt idx="90">
                  <c:v>934061134.57816124</c:v>
                </c:pt>
                <c:pt idx="91">
                  <c:v>927954614.69116497</c:v>
                </c:pt>
                <c:pt idx="92">
                  <c:v>930190152.32909346</c:v>
                </c:pt>
                <c:pt idx="93">
                  <c:v>921330677.78571188</c:v>
                </c:pt>
                <c:pt idx="94">
                  <c:v>917523490.74093497</c:v>
                </c:pt>
                <c:pt idx="95">
                  <c:v>909926398.89012945</c:v>
                </c:pt>
                <c:pt idx="96">
                  <c:v>911727039.93561602</c:v>
                </c:pt>
                <c:pt idx="97">
                  <c:v>910629028.00828326</c:v>
                </c:pt>
                <c:pt idx="98">
                  <c:v>911933166.09671259</c:v>
                </c:pt>
                <c:pt idx="99">
                  <c:v>909528931.1548357</c:v>
                </c:pt>
                <c:pt idx="100">
                  <c:v>905860626.74311638</c:v>
                </c:pt>
                <c:pt idx="101">
                  <c:v>909330155.30195522</c:v>
                </c:pt>
                <c:pt idx="102">
                  <c:v>905906936.51653707</c:v>
                </c:pt>
                <c:pt idx="103">
                  <c:v>908260486.71899414</c:v>
                </c:pt>
                <c:pt idx="104">
                  <c:v>905279129.57631016</c:v>
                </c:pt>
                <c:pt idx="105">
                  <c:v>907384131.91131115</c:v>
                </c:pt>
                <c:pt idx="106">
                  <c:v>900138802.13075364</c:v>
                </c:pt>
                <c:pt idx="107">
                  <c:v>899822189.94726801</c:v>
                </c:pt>
                <c:pt idx="108">
                  <c:v>900281937.10141039</c:v>
                </c:pt>
                <c:pt idx="109">
                  <c:v>901580203.25992727</c:v>
                </c:pt>
                <c:pt idx="110">
                  <c:v>903070800.02414668</c:v>
                </c:pt>
                <c:pt idx="111">
                  <c:v>904528831.87471807</c:v>
                </c:pt>
                <c:pt idx="112">
                  <c:v>909623861.54145133</c:v>
                </c:pt>
                <c:pt idx="113">
                  <c:v>907145673.77277756</c:v>
                </c:pt>
                <c:pt idx="114">
                  <c:v>908307001.96508121</c:v>
                </c:pt>
                <c:pt idx="115">
                  <c:v>909305327.70109475</c:v>
                </c:pt>
                <c:pt idx="116">
                  <c:v>910642830.65665281</c:v>
                </c:pt>
                <c:pt idx="117">
                  <c:v>908840678.05811405</c:v>
                </c:pt>
                <c:pt idx="118">
                  <c:v>912425592.60081112</c:v>
                </c:pt>
                <c:pt idx="119">
                  <c:v>914594567.11160612</c:v>
                </c:pt>
                <c:pt idx="120">
                  <c:v>910919726.83233678</c:v>
                </c:pt>
                <c:pt idx="121">
                  <c:v>910693091.75278807</c:v>
                </c:pt>
                <c:pt idx="122">
                  <c:v>911788993.09834802</c:v>
                </c:pt>
                <c:pt idx="123">
                  <c:v>915186258.37992811</c:v>
                </c:pt>
                <c:pt idx="124">
                  <c:v>910664459.34402609</c:v>
                </c:pt>
                <c:pt idx="125">
                  <c:v>909289542.08246481</c:v>
                </c:pt>
                <c:pt idx="126">
                  <c:v>905867367.81733847</c:v>
                </c:pt>
                <c:pt idx="127">
                  <c:v>905042063.52920866</c:v>
                </c:pt>
                <c:pt idx="128">
                  <c:v>903034031.59058046</c:v>
                </c:pt>
                <c:pt idx="129">
                  <c:v>902124398.1043607</c:v>
                </c:pt>
                <c:pt idx="130">
                  <c:v>904614777.68244493</c:v>
                </c:pt>
                <c:pt idx="131">
                  <c:v>904921613.75135648</c:v>
                </c:pt>
                <c:pt idx="132">
                  <c:v>904818089.98357725</c:v>
                </c:pt>
                <c:pt idx="133">
                  <c:v>906681205.7181052</c:v>
                </c:pt>
                <c:pt idx="134">
                  <c:v>902206395.23154175</c:v>
                </c:pt>
                <c:pt idx="135">
                  <c:v>899491082.25753164</c:v>
                </c:pt>
                <c:pt idx="136">
                  <c:v>899658340.00036609</c:v>
                </c:pt>
                <c:pt idx="137">
                  <c:v>902164022.5411005</c:v>
                </c:pt>
                <c:pt idx="138">
                  <c:v>905948647.71860695</c:v>
                </c:pt>
                <c:pt idx="139">
                  <c:v>908706036.97955167</c:v>
                </c:pt>
                <c:pt idx="140">
                  <c:v>915202151.99289048</c:v>
                </c:pt>
                <c:pt idx="141">
                  <c:v>919953744.74922562</c:v>
                </c:pt>
                <c:pt idx="142">
                  <c:v>920095689.69938147</c:v>
                </c:pt>
                <c:pt idx="143">
                  <c:v>921202664.0617646</c:v>
                </c:pt>
                <c:pt idx="144">
                  <c:v>923607842.16666663</c:v>
                </c:pt>
                <c:pt idx="145">
                  <c:v>925021088.16666663</c:v>
                </c:pt>
                <c:pt idx="146">
                  <c:v>926135320.75</c:v>
                </c:pt>
                <c:pt idx="147">
                  <c:v>927196984.91666663</c:v>
                </c:pt>
                <c:pt idx="148">
                  <c:v>928074261.58333337</c:v>
                </c:pt>
                <c:pt idx="149">
                  <c:v>928754993.16666663</c:v>
                </c:pt>
                <c:pt idx="150">
                  <c:v>929214739.08333337</c:v>
                </c:pt>
                <c:pt idx="151">
                  <c:v>929537262.91666663</c:v>
                </c:pt>
                <c:pt idx="152">
                  <c:v>929772399.91666663</c:v>
                </c:pt>
                <c:pt idx="153">
                  <c:v>929924887.58333337</c:v>
                </c:pt>
                <c:pt idx="154">
                  <c:v>930022258.58333337</c:v>
                </c:pt>
                <c:pt idx="155">
                  <c:v>929887269.83333337</c:v>
                </c:pt>
                <c:pt idx="156">
                  <c:v>929523161</c:v>
                </c:pt>
                <c:pt idx="157">
                  <c:v>929181633.41666663</c:v>
                </c:pt>
                <c:pt idx="158">
                  <c:v>929127733.83333337</c:v>
                </c:pt>
                <c:pt idx="159">
                  <c:v>929263754.33333337</c:v>
                </c:pt>
                <c:pt idx="160">
                  <c:v>929533930.33333337</c:v>
                </c:pt>
                <c:pt idx="161">
                  <c:v>929928755.83333337</c:v>
                </c:pt>
                <c:pt idx="162">
                  <c:v>930561188.08333337</c:v>
                </c:pt>
                <c:pt idx="163">
                  <c:v>931432364.41666663</c:v>
                </c:pt>
                <c:pt idx="164">
                  <c:v>932452822.08333337</c:v>
                </c:pt>
                <c:pt idx="165">
                  <c:v>933516212.33333337</c:v>
                </c:pt>
                <c:pt idx="166">
                  <c:v>934643976.33333337</c:v>
                </c:pt>
                <c:pt idx="167">
                  <c:v>935792422.41666663</c:v>
                </c:pt>
                <c:pt idx="168">
                  <c:v>937137455.91666663</c:v>
                </c:pt>
                <c:pt idx="169">
                  <c:v>938633120.91666663</c:v>
                </c:pt>
                <c:pt idx="170">
                  <c:v>942967850.16666663</c:v>
                </c:pt>
                <c:pt idx="171">
                  <c:v>943412273.33333337</c:v>
                </c:pt>
                <c:pt idx="172">
                  <c:v>944769083.25</c:v>
                </c:pt>
                <c:pt idx="173">
                  <c:v>946256964.75</c:v>
                </c:pt>
                <c:pt idx="174">
                  <c:v>947727110.66666663</c:v>
                </c:pt>
                <c:pt idx="175">
                  <c:v>949229869.41666663</c:v>
                </c:pt>
                <c:pt idx="176">
                  <c:v>950668281.66666663</c:v>
                </c:pt>
                <c:pt idx="177">
                  <c:v>951966976.83333337</c:v>
                </c:pt>
                <c:pt idx="178">
                  <c:v>953141932.25</c:v>
                </c:pt>
                <c:pt idx="179">
                  <c:v>954164618.08333337</c:v>
                </c:pt>
              </c:numCache>
            </c:numRef>
          </c:val>
        </c:ser>
        <c:marker val="1"/>
        <c:axId val="140937472"/>
        <c:axId val="140956800"/>
      </c:lineChart>
      <c:catAx>
        <c:axId val="140937472"/>
        <c:scaling>
          <c:orientation val="minMax"/>
        </c:scaling>
        <c:axPos val="b"/>
        <c:numFmt formatCode="General" sourceLinked="1"/>
        <c:tickLblPos val="nextTo"/>
        <c:crossAx val="140956800"/>
        <c:crosses val="autoZero"/>
        <c:auto val="1"/>
        <c:lblAlgn val="ctr"/>
        <c:lblOffset val="100"/>
        <c:tickLblSkip val="12"/>
        <c:tickMarkSkip val="12"/>
      </c:catAx>
      <c:valAx>
        <c:axId val="140956800"/>
        <c:scaling>
          <c:orientation val="minMax"/>
          <c:max val="1200000000"/>
          <c:min val="0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kWh Sales</a:t>
                </a:r>
              </a:p>
            </c:rich>
          </c:tx>
          <c:layout>
            <c:manualLayout>
              <c:xMode val="edge"/>
              <c:yMode val="edge"/>
              <c:x val="7.3780711404474028E-3"/>
              <c:y val="0.41807651316312738"/>
            </c:manualLayout>
          </c:layout>
        </c:title>
        <c:numFmt formatCode="#,##0;\(#,##0\)" sourceLinked="1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40937472"/>
        <c:crosses val="autoZero"/>
        <c:crossBetween val="between"/>
        <c:majorUnit val="200000000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0.66345</cdr:x>
      <cdr:y>0.72378</cdr:y>
    </cdr:from>
    <cdr:to>
      <cdr:x>0.97148</cdr:x>
      <cdr:y>0.87063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44308" y="4550019"/>
          <a:ext cx="2667000" cy="9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0.75358</cdr:x>
      <cdr:y>0.17904</cdr:y>
    </cdr:from>
    <cdr:to>
      <cdr:x>0.75358</cdr:x>
      <cdr:y>0.9354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6524642" y="1125541"/>
          <a:ext cx="0" cy="4754857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0.75816</cdr:x>
      <cdr:y>0.18686</cdr:y>
    </cdr:from>
    <cdr:to>
      <cdr:x>0.84067</cdr:x>
      <cdr:y>0.22853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564327" y="1174724"/>
          <a:ext cx="714390" cy="261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Forecast</a:t>
          </a:r>
        </a:p>
      </cdr:txBody>
    </cdr:sp>
  </cdr:relSizeAnchor>
  <cdr:relSizeAnchor xmlns:cdr="http://schemas.openxmlformats.org/drawingml/2006/chartDrawing">
    <cdr:from>
      <cdr:x>0.75358</cdr:x>
      <cdr:y>0.1803</cdr:y>
    </cdr:from>
    <cdr:to>
      <cdr:x>0.78933</cdr:x>
      <cdr:y>0.18055</cdr:y>
    </cdr:to>
    <cdr:sp macro="" textlink="">
      <cdr:nvSpPr>
        <cdr:cNvPr id="11" name="Straight Arrow Connector 10"/>
        <cdr:cNvSpPr/>
      </cdr:nvSpPr>
      <cdr:spPr>
        <a:xfrm xmlns:a="http://schemas.openxmlformats.org/drawingml/2006/main">
          <a:off x="6524642" y="1133479"/>
          <a:ext cx="309532" cy="1572"/>
        </a:xfrm>
        <a:prstGeom xmlns:a="http://schemas.openxmlformats.org/drawingml/2006/main" prst="straightConnector1">
          <a:avLst/>
        </a:prstGeom>
        <a:ln xmlns:a="http://schemas.openxmlformats.org/drawingml/2006/main" w="15875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0.20719</cdr:x>
      <cdr:y>0.27778</cdr:y>
    </cdr:from>
    <cdr:to>
      <cdr:x>0.30436</cdr:x>
      <cdr:y>0.37626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1793875" y="1746250"/>
          <a:ext cx="84137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CAGR</a:t>
          </a:r>
        </a:p>
        <a:p xmlns:a="http://schemas.openxmlformats.org/drawingml/2006/main">
          <a:pPr algn="ctr"/>
          <a:r>
            <a:rPr lang="en-US" sz="1100" b="1"/>
            <a:t>2002-2006</a:t>
          </a:r>
        </a:p>
        <a:p xmlns:a="http://schemas.openxmlformats.org/drawingml/2006/main">
          <a:pPr algn="ctr"/>
          <a:r>
            <a:rPr lang="en-US" sz="1100" b="1"/>
            <a:t>1.9%</a:t>
          </a:r>
        </a:p>
      </cdr:txBody>
    </cdr:sp>
  </cdr:relSizeAnchor>
  <cdr:relSizeAnchor xmlns:cdr="http://schemas.openxmlformats.org/drawingml/2006/chartDrawing">
    <cdr:from>
      <cdr:x>0.53997</cdr:x>
      <cdr:y>0.29419</cdr:y>
    </cdr:from>
    <cdr:to>
      <cdr:x>0.63715</cdr:x>
      <cdr:y>0.39268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675187" y="1849438"/>
          <a:ext cx="84137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CAGR</a:t>
          </a:r>
        </a:p>
        <a:p xmlns:a="http://schemas.openxmlformats.org/drawingml/2006/main">
          <a:pPr algn="ctr"/>
          <a:r>
            <a:rPr lang="en-US" sz="1100" b="1"/>
            <a:t>2007-2012</a:t>
          </a:r>
        </a:p>
        <a:p xmlns:a="http://schemas.openxmlformats.org/drawingml/2006/main">
          <a:pPr algn="ctr"/>
          <a:r>
            <a:rPr lang="en-US" sz="1100" b="1"/>
            <a:t>(1.0)%</a:t>
          </a:r>
        </a:p>
      </cdr:txBody>
    </cdr:sp>
  </cdr:relSizeAnchor>
  <cdr:relSizeAnchor xmlns:cdr="http://schemas.openxmlformats.org/drawingml/2006/chartDrawing">
    <cdr:from>
      <cdr:x>0.83425</cdr:x>
      <cdr:y>0.25758</cdr:y>
    </cdr:from>
    <cdr:to>
      <cdr:x>0.93143</cdr:x>
      <cdr:y>0.35606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223125" y="1619250"/>
          <a:ext cx="84137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CAGR</a:t>
          </a:r>
        </a:p>
        <a:p xmlns:a="http://schemas.openxmlformats.org/drawingml/2006/main">
          <a:pPr algn="ctr"/>
          <a:r>
            <a:rPr lang="en-US" sz="1100" b="1"/>
            <a:t>2012-2016</a:t>
          </a:r>
        </a:p>
        <a:p xmlns:a="http://schemas.openxmlformats.org/drawingml/2006/main">
          <a:pPr algn="ctr"/>
          <a:r>
            <a:rPr lang="en-US" sz="1100" b="1"/>
            <a:t>1.3%</a:t>
          </a:r>
        </a:p>
      </cdr:txBody>
    </cdr:sp>
  </cdr:relSizeAnchor>
  <cdr:relSizeAnchor xmlns:cdr="http://schemas.openxmlformats.org/drawingml/2006/chartDrawing">
    <cdr:from>
      <cdr:x>0.13293</cdr:x>
      <cdr:y>0.64773</cdr:y>
    </cdr:from>
    <cdr:to>
      <cdr:x>0.46512</cdr:x>
      <cdr:y>0.92345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50937" y="4071938"/>
          <a:ext cx="2876191" cy="173333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HISTORY\HIST_2004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MJMARLER$\Data\Forecast\2001Bud\Helm%20Analyses\HELM_CAL_KEY_Work_weath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Industrial\Known%20Unbilled\2012\0112KUNB%20arra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FPC%20AFT\Critical\Customer%20Accounting\Unbilled\Unbilled%20Backup\2012\January%20AMI%20BG21\Known%20Unbilled%20as%20of%2002012012xls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s/FPC%20Marketing/Forecasting/Data/ACT%20vs%20BUD/Monthly%20Reports/Cust%20By%20District/2012/Customer%20Variance%20Report%202012-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 Ann kwh per cust"/>
      <sheetName val="RES_HIST"/>
      <sheetName val="COM_HIST"/>
      <sheetName val="Cycle Weather"/>
      <sheetName val="Calen Weather"/>
      <sheetName val="RFA CPI"/>
      <sheetName val="Residential HDH 12mo Cycle"/>
      <sheetName val="Residential CDH 12 mo Cycle"/>
      <sheetName val="Commercial HDH 12mo Cycle"/>
      <sheetName val="Commercial CDH 12 mo Cycle"/>
      <sheetName val="Residential HDH 12mo Calendar"/>
      <sheetName val="Residential CDH 12 mo Calendar"/>
      <sheetName val="Commercial HDH 12mo Calendar"/>
      <sheetName val="Commercial CDH 12 mo Calendar"/>
      <sheetName val="Residential HDH Graph"/>
      <sheetName val="Residential CDH Graph"/>
      <sheetName val="Commercial HDH Graph"/>
      <sheetName val="Commercial CDH Graph"/>
      <sheetName val="Residential Price"/>
      <sheetName val="Commercial Price"/>
      <sheetName val="Res Billed KWH Graph"/>
      <sheetName val="Res Ann Billed KWH Graph"/>
      <sheetName val="CPI Graph"/>
      <sheetName val="Sheet2"/>
      <sheetName val="Jan Res HDH"/>
      <sheetName val="Feb Res HDH"/>
      <sheetName val="March Res HDH"/>
      <sheetName val="April Res HDH"/>
      <sheetName val="May Res HDH"/>
      <sheetName val="Sept Res HDH"/>
      <sheetName val="Oct Res HDH"/>
      <sheetName val="Nov Res HDH"/>
      <sheetName val="Dec Res HDH"/>
      <sheetName val="Jan Res CDH"/>
      <sheetName val="Feb Res CDH"/>
      <sheetName val="March Res CDH"/>
      <sheetName val="April Res CDH"/>
      <sheetName val="May Res CDH"/>
      <sheetName val="June Res CDH"/>
      <sheetName val="July Res CDH"/>
      <sheetName val="Aug Res CDH"/>
      <sheetName val="Sept Res CDH"/>
      <sheetName val="Oct Res CDH"/>
      <sheetName val="Nov Res CDH"/>
      <sheetName val="Dec Res CDH"/>
      <sheetName val="Res HDH"/>
      <sheetName val="Res CDH"/>
      <sheetName val="Rank"/>
      <sheetName val="Chart3"/>
      <sheetName val="Res Monthly Calen Weather by Yr"/>
      <sheetName val="Cycle Weather per Day Sorted"/>
      <sheetName val="Res Monthly Calen Weather"/>
      <sheetName val="Calen Weather by month"/>
      <sheetName val="Calen Weather Distributions"/>
      <sheetName val="Res HDH Coeff"/>
      <sheetName val="Res CDH Coeff"/>
      <sheetName val="Res HDH Coeff by month"/>
      <sheetName val="Res CDH Coeff by month"/>
      <sheetName val="Res Calen Weather Distributions"/>
      <sheetName val="Com Calen Weather Distributions"/>
      <sheetName val="Com HDH Coeff"/>
      <sheetName val="Com CDH Coeff"/>
      <sheetName val="Com HDH Coeff by month"/>
      <sheetName val="Com CDH Coeff by 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nalysis"/>
    </sheetNames>
    <sheetDataSet>
      <sheetData sheetId="0">
        <row r="10">
          <cell r="E10">
            <v>38.925351530190241</v>
          </cell>
          <cell r="G10">
            <v>46</v>
          </cell>
        </row>
        <row r="11">
          <cell r="E11">
            <v>39.953267162944584</v>
          </cell>
          <cell r="G11">
            <v>41.9</v>
          </cell>
        </row>
        <row r="12">
          <cell r="E12">
            <v>50.213296112489665</v>
          </cell>
          <cell r="G12">
            <v>46.8</v>
          </cell>
        </row>
        <row r="13">
          <cell r="E13">
            <v>59.596050454921425</v>
          </cell>
          <cell r="G13">
            <v>44.3</v>
          </cell>
        </row>
        <row r="14">
          <cell r="E14">
            <v>60.485525227460705</v>
          </cell>
          <cell r="G14">
            <v>48.1</v>
          </cell>
        </row>
        <row r="15">
          <cell r="E15">
            <v>59.743382961124908</v>
          </cell>
          <cell r="G15">
            <v>49.7</v>
          </cell>
        </row>
        <row r="16">
          <cell r="E16">
            <v>52.849462365591386</v>
          </cell>
          <cell r="G16">
            <v>54.3</v>
          </cell>
        </row>
        <row r="17">
          <cell r="E17">
            <v>41.953163771712155</v>
          </cell>
          <cell r="G17">
            <v>53.7</v>
          </cell>
        </row>
        <row r="18">
          <cell r="E18">
            <v>42.999379652605462</v>
          </cell>
          <cell r="G18">
            <v>55.7</v>
          </cell>
        </row>
        <row r="19">
          <cell r="E19">
            <v>51.575578990901576</v>
          </cell>
          <cell r="G19">
            <v>51.4</v>
          </cell>
        </row>
        <row r="20">
          <cell r="E20">
            <v>52.092741935483886</v>
          </cell>
          <cell r="G20">
            <v>39</v>
          </cell>
        </row>
        <row r="21">
          <cell r="E21">
            <v>46.582609594706376</v>
          </cell>
          <cell r="G21">
            <v>43.8</v>
          </cell>
        </row>
        <row r="22">
          <cell r="E22">
            <v>34.875</v>
          </cell>
          <cell r="G22">
            <v>51</v>
          </cell>
        </row>
        <row r="23">
          <cell r="E23">
            <v>41.454611248966096</v>
          </cell>
          <cell r="G23">
            <v>53.7</v>
          </cell>
        </row>
        <row r="24">
          <cell r="E24">
            <v>49.587572373862699</v>
          </cell>
          <cell r="G24">
            <v>60.1</v>
          </cell>
        </row>
        <row r="25">
          <cell r="E25">
            <v>53.256823821339957</v>
          </cell>
          <cell r="G25">
            <v>57.9</v>
          </cell>
        </row>
        <row r="26">
          <cell r="E26">
            <v>61.431038047973544</v>
          </cell>
          <cell r="G26">
            <v>60.2</v>
          </cell>
        </row>
        <row r="27">
          <cell r="E27">
            <v>63.725599669148068</v>
          </cell>
          <cell r="G27">
            <v>69.400000000000006</v>
          </cell>
        </row>
        <row r="28">
          <cell r="E28">
            <v>62.445926385442512</v>
          </cell>
          <cell r="G28">
            <v>50.8</v>
          </cell>
        </row>
        <row r="29">
          <cell r="E29">
            <v>66.634408602150529</v>
          </cell>
          <cell r="G29">
            <v>42</v>
          </cell>
        </row>
        <row r="30">
          <cell r="E30">
            <v>57.676488833746902</v>
          </cell>
          <cell r="G30">
            <v>38.700000000000003</v>
          </cell>
        </row>
        <row r="31">
          <cell r="E31">
            <v>45.788875103391241</v>
          </cell>
          <cell r="G31">
            <v>38</v>
          </cell>
        </row>
        <row r="32">
          <cell r="E32">
            <v>47.593155500413559</v>
          </cell>
          <cell r="G32">
            <v>41.4</v>
          </cell>
        </row>
        <row r="33">
          <cell r="E33">
            <v>66.530707196029766</v>
          </cell>
          <cell r="G33">
            <v>49.3</v>
          </cell>
        </row>
        <row r="34">
          <cell r="E34">
            <v>53.453990901571537</v>
          </cell>
          <cell r="G34">
            <v>57</v>
          </cell>
        </row>
        <row r="35">
          <cell r="E35">
            <v>37.311414392059561</v>
          </cell>
          <cell r="G35">
            <v>40.799999999999997</v>
          </cell>
        </row>
        <row r="36">
          <cell r="E36">
            <v>44.433209263854415</v>
          </cell>
          <cell r="G36">
            <v>37.5</v>
          </cell>
        </row>
        <row r="37">
          <cell r="E37">
            <v>51.210504549214221</v>
          </cell>
          <cell r="G37">
            <v>54.3</v>
          </cell>
        </row>
        <row r="38">
          <cell r="E38">
            <v>56.423283705541785</v>
          </cell>
          <cell r="G38">
            <v>61.3</v>
          </cell>
        </row>
        <row r="39">
          <cell r="E39">
            <v>44.025641025641022</v>
          </cell>
          <cell r="G39">
            <v>63.9</v>
          </cell>
        </row>
        <row r="40">
          <cell r="E40">
            <v>49.131513647642684</v>
          </cell>
          <cell r="G40">
            <v>55</v>
          </cell>
        </row>
        <row r="42">
          <cell r="E42">
            <v>55.935897435897445</v>
          </cell>
          <cell r="G42">
            <v>45</v>
          </cell>
        </row>
        <row r="43">
          <cell r="E43">
            <v>63.117245657568226</v>
          </cell>
          <cell r="G43">
            <v>53.8</v>
          </cell>
        </row>
        <row r="44">
          <cell r="E44">
            <v>64.981389578163757</v>
          </cell>
          <cell r="G44">
            <v>55.5</v>
          </cell>
        </row>
        <row r="45">
          <cell r="E45">
            <v>57.495554177005793</v>
          </cell>
          <cell r="G45">
            <v>49.6</v>
          </cell>
        </row>
        <row r="46">
          <cell r="E46">
            <v>45.137923904052926</v>
          </cell>
          <cell r="G46">
            <v>49.4</v>
          </cell>
        </row>
        <row r="47">
          <cell r="E47">
            <v>51.92359387923905</v>
          </cell>
          <cell r="G47">
            <v>46.7</v>
          </cell>
        </row>
        <row r="48">
          <cell r="E48">
            <v>56.59077750206783</v>
          </cell>
          <cell r="G48">
            <v>42.9</v>
          </cell>
        </row>
        <row r="49">
          <cell r="E49">
            <v>54.013234077750205</v>
          </cell>
          <cell r="G49">
            <v>55.8</v>
          </cell>
        </row>
        <row r="50">
          <cell r="E50">
            <v>67.36383374689828</v>
          </cell>
          <cell r="G50">
            <v>59.1</v>
          </cell>
        </row>
        <row r="51">
          <cell r="E51">
            <v>65.520057899090176</v>
          </cell>
          <cell r="G51">
            <v>56.4</v>
          </cell>
        </row>
        <row r="52">
          <cell r="E52">
            <v>50.88699338296113</v>
          </cell>
          <cell r="G52">
            <v>42.5</v>
          </cell>
        </row>
        <row r="53">
          <cell r="E53">
            <v>53.097187758478093</v>
          </cell>
          <cell r="G53">
            <v>51.8</v>
          </cell>
        </row>
        <row r="54">
          <cell r="E54">
            <v>59.138027295285362</v>
          </cell>
          <cell r="G54">
            <v>43</v>
          </cell>
        </row>
        <row r="55">
          <cell r="E55">
            <v>63.940033085194372</v>
          </cell>
          <cell r="G55">
            <v>49.8</v>
          </cell>
        </row>
        <row r="56">
          <cell r="E56">
            <v>69.910256410256409</v>
          </cell>
          <cell r="G56">
            <v>60.4</v>
          </cell>
        </row>
        <row r="57">
          <cell r="E57">
            <v>68.940653432588903</v>
          </cell>
          <cell r="G57">
            <v>63.8</v>
          </cell>
        </row>
        <row r="58">
          <cell r="E58">
            <v>52.660359801488831</v>
          </cell>
          <cell r="G58">
            <v>62.7</v>
          </cell>
        </row>
        <row r="59">
          <cell r="E59">
            <v>54.748966087675775</v>
          </cell>
          <cell r="G59">
            <v>60.7</v>
          </cell>
        </row>
        <row r="60">
          <cell r="E60">
            <v>50.696753515301921</v>
          </cell>
          <cell r="G60">
            <v>59.8</v>
          </cell>
        </row>
        <row r="61">
          <cell r="E61">
            <v>58.188482216708017</v>
          </cell>
          <cell r="G61">
            <v>56.3</v>
          </cell>
        </row>
        <row r="62">
          <cell r="E62">
            <v>58.486042183622828</v>
          </cell>
          <cell r="G62">
            <v>56.3</v>
          </cell>
        </row>
        <row r="63">
          <cell r="E63">
            <v>62.37127791563276</v>
          </cell>
          <cell r="G63">
            <v>56.9</v>
          </cell>
        </row>
        <row r="64">
          <cell r="E64">
            <v>49.808622828784117</v>
          </cell>
          <cell r="G64">
            <v>56.3</v>
          </cell>
        </row>
        <row r="65">
          <cell r="E65">
            <v>52.468155500413559</v>
          </cell>
          <cell r="G65">
            <v>62.5</v>
          </cell>
        </row>
        <row r="66">
          <cell r="E66">
            <v>46.822580645161288</v>
          </cell>
          <cell r="G66">
            <v>61.4</v>
          </cell>
        </row>
        <row r="67">
          <cell r="E67">
            <v>47.086331679073616</v>
          </cell>
          <cell r="G67">
            <v>52.3</v>
          </cell>
        </row>
        <row r="68">
          <cell r="E68">
            <v>50.4836641852771</v>
          </cell>
          <cell r="G68">
            <v>46.3</v>
          </cell>
        </row>
        <row r="69">
          <cell r="E69">
            <v>54.392369727047154</v>
          </cell>
          <cell r="G69">
            <v>43.9</v>
          </cell>
        </row>
        <row r="71">
          <cell r="E71">
            <v>58.629859387923901</v>
          </cell>
          <cell r="G71">
            <v>63.6</v>
          </cell>
        </row>
        <row r="72">
          <cell r="E72">
            <v>59.986869313482224</v>
          </cell>
          <cell r="G72">
            <v>51.1</v>
          </cell>
        </row>
        <row r="73">
          <cell r="E73">
            <v>49.00403225806452</v>
          </cell>
          <cell r="G73">
            <v>41.7</v>
          </cell>
        </row>
        <row r="74">
          <cell r="E74">
            <v>49.385339123242353</v>
          </cell>
          <cell r="G74">
            <v>57.3</v>
          </cell>
        </row>
        <row r="75">
          <cell r="E75">
            <v>51.696029776674955</v>
          </cell>
          <cell r="G75">
            <v>59.8</v>
          </cell>
        </row>
        <row r="76">
          <cell r="E76">
            <v>57.05138544251448</v>
          </cell>
          <cell r="G76">
            <v>49.8</v>
          </cell>
        </row>
        <row r="77">
          <cell r="E77">
            <v>63.65312241521918</v>
          </cell>
          <cell r="G77">
            <v>44.6</v>
          </cell>
        </row>
        <row r="78">
          <cell r="E78">
            <v>62.693755169561641</v>
          </cell>
          <cell r="G78">
            <v>52.3</v>
          </cell>
        </row>
        <row r="79">
          <cell r="E79">
            <v>67.134615384615387</v>
          </cell>
          <cell r="G79">
            <v>50.9</v>
          </cell>
        </row>
        <row r="80">
          <cell r="E80">
            <v>64.478081058726218</v>
          </cell>
          <cell r="G80">
            <v>49.6</v>
          </cell>
        </row>
        <row r="81">
          <cell r="E81">
            <v>67.036186931348212</v>
          </cell>
          <cell r="G81">
            <v>53.9</v>
          </cell>
        </row>
        <row r="82">
          <cell r="E82">
            <v>68.341501240694797</v>
          </cell>
          <cell r="G82">
            <v>57.8</v>
          </cell>
        </row>
        <row r="83">
          <cell r="E83">
            <v>67.629755996691486</v>
          </cell>
          <cell r="G83">
            <v>67</v>
          </cell>
        </row>
        <row r="84">
          <cell r="E84">
            <v>70.497725392886707</v>
          </cell>
          <cell r="G84">
            <v>65.8</v>
          </cell>
        </row>
        <row r="85">
          <cell r="E85">
            <v>70.612696443341591</v>
          </cell>
          <cell r="G85">
            <v>63.8</v>
          </cell>
        </row>
        <row r="86">
          <cell r="E86">
            <v>65.086124896608766</v>
          </cell>
          <cell r="G86">
            <v>64.099999999999994</v>
          </cell>
        </row>
        <row r="87">
          <cell r="E87">
            <v>57.377377998345736</v>
          </cell>
          <cell r="G87">
            <v>65.5</v>
          </cell>
        </row>
        <row r="88">
          <cell r="E88">
            <v>60.378411910669982</v>
          </cell>
          <cell r="G88">
            <v>64.599999999999994</v>
          </cell>
        </row>
        <row r="89">
          <cell r="E89">
            <v>62.098118279569889</v>
          </cell>
          <cell r="G89">
            <v>68.3</v>
          </cell>
        </row>
        <row r="90">
          <cell r="E90">
            <v>43.33788254755995</v>
          </cell>
          <cell r="G90">
            <v>55.3</v>
          </cell>
        </row>
        <row r="91">
          <cell r="E91">
            <v>44.62313895781638</v>
          </cell>
          <cell r="G91">
            <v>57.3</v>
          </cell>
        </row>
        <row r="92">
          <cell r="E92">
            <v>54.904259718775869</v>
          </cell>
          <cell r="G92">
            <v>61.9</v>
          </cell>
        </row>
        <row r="93">
          <cell r="E93">
            <v>63.531327543424304</v>
          </cell>
          <cell r="G93">
            <v>65.5</v>
          </cell>
        </row>
        <row r="94">
          <cell r="E94">
            <v>61.801695616211738</v>
          </cell>
          <cell r="G94">
            <v>66</v>
          </cell>
        </row>
        <row r="95">
          <cell r="E95">
            <v>64.577233250620324</v>
          </cell>
          <cell r="G95">
            <v>65.5</v>
          </cell>
        </row>
        <row r="96">
          <cell r="E96">
            <v>64.779156327543433</v>
          </cell>
          <cell r="G96">
            <v>60.4</v>
          </cell>
        </row>
        <row r="97">
          <cell r="E97">
            <v>56.301385442514459</v>
          </cell>
          <cell r="G97">
            <v>68.5</v>
          </cell>
        </row>
        <row r="98">
          <cell r="E98">
            <v>61.532878411910659</v>
          </cell>
          <cell r="G98">
            <v>67.599999999999994</v>
          </cell>
        </row>
        <row r="99">
          <cell r="E99">
            <v>67.484698097601324</v>
          </cell>
          <cell r="G99">
            <v>56.7</v>
          </cell>
        </row>
        <row r="100">
          <cell r="E100">
            <v>66.423490488006621</v>
          </cell>
          <cell r="G100">
            <v>56.1</v>
          </cell>
        </row>
        <row r="101">
          <cell r="E101">
            <v>69.546939619520273</v>
          </cell>
          <cell r="G101">
            <v>62.1</v>
          </cell>
        </row>
        <row r="103">
          <cell r="E103">
            <v>70.107009925558316</v>
          </cell>
          <cell r="G103">
            <v>70.3</v>
          </cell>
        </row>
        <row r="104">
          <cell r="E104">
            <v>69.054383788254754</v>
          </cell>
          <cell r="G104">
            <v>64.900000000000006</v>
          </cell>
        </row>
        <row r="105">
          <cell r="E105">
            <v>54.194168734491313</v>
          </cell>
          <cell r="G105">
            <v>66.400000000000006</v>
          </cell>
        </row>
        <row r="106">
          <cell r="E106">
            <v>55.06896195202647</v>
          </cell>
          <cell r="G106">
            <v>69.8</v>
          </cell>
        </row>
        <row r="107">
          <cell r="E107">
            <v>65.745347394540957</v>
          </cell>
          <cell r="G107">
            <v>65.900000000000006</v>
          </cell>
        </row>
        <row r="108">
          <cell r="E108">
            <v>65.638337468982655</v>
          </cell>
          <cell r="G108">
            <v>66.2</v>
          </cell>
        </row>
        <row r="109">
          <cell r="E109">
            <v>47.341294458229946</v>
          </cell>
          <cell r="G109">
            <v>61.1</v>
          </cell>
        </row>
        <row r="110">
          <cell r="E110">
            <v>49.996794871794869</v>
          </cell>
          <cell r="G110">
            <v>59.7</v>
          </cell>
        </row>
        <row r="111">
          <cell r="E111">
            <v>61.266852770885016</v>
          </cell>
          <cell r="G111">
            <v>66.7</v>
          </cell>
        </row>
        <row r="112">
          <cell r="E112">
            <v>66.732320099255574</v>
          </cell>
          <cell r="G112">
            <v>67.3</v>
          </cell>
        </row>
        <row r="113">
          <cell r="E113">
            <v>60.614040529363116</v>
          </cell>
          <cell r="G113">
            <v>68.599999999999994</v>
          </cell>
        </row>
        <row r="114">
          <cell r="E114">
            <v>55.450062034739446</v>
          </cell>
          <cell r="G114">
            <v>68.3</v>
          </cell>
        </row>
        <row r="115">
          <cell r="E115">
            <v>56.906844499586434</v>
          </cell>
          <cell r="G115">
            <v>68.099999999999994</v>
          </cell>
        </row>
        <row r="116">
          <cell r="E116">
            <v>64.379652605459057</v>
          </cell>
          <cell r="G116">
            <v>68.5</v>
          </cell>
        </row>
        <row r="117">
          <cell r="E117">
            <v>62.784636062861871</v>
          </cell>
          <cell r="G117">
            <v>73.900000000000006</v>
          </cell>
        </row>
        <row r="118">
          <cell r="E118">
            <v>65.990901571546729</v>
          </cell>
          <cell r="G118">
            <v>69</v>
          </cell>
        </row>
        <row r="119">
          <cell r="E119">
            <v>68.445512820512818</v>
          </cell>
          <cell r="G119">
            <v>69.599999999999994</v>
          </cell>
        </row>
        <row r="120">
          <cell r="E120">
            <v>69.451716294458222</v>
          </cell>
          <cell r="G120">
            <v>71.599999999999994</v>
          </cell>
        </row>
        <row r="121">
          <cell r="E121">
            <v>65.286083540115811</v>
          </cell>
          <cell r="G121">
            <v>71</v>
          </cell>
        </row>
        <row r="122">
          <cell r="E122">
            <v>68.560173697270471</v>
          </cell>
          <cell r="G122">
            <v>74.3</v>
          </cell>
        </row>
        <row r="123">
          <cell r="E123">
            <v>69.338399503722101</v>
          </cell>
          <cell r="G123">
            <v>74</v>
          </cell>
        </row>
        <row r="124">
          <cell r="E124">
            <v>68.007340777502066</v>
          </cell>
          <cell r="G124">
            <v>73.400000000000006</v>
          </cell>
        </row>
        <row r="125">
          <cell r="E125">
            <v>71.552212572373847</v>
          </cell>
          <cell r="G125">
            <v>69.099999999999994</v>
          </cell>
        </row>
        <row r="126">
          <cell r="E126">
            <v>70.706058726220022</v>
          </cell>
          <cell r="G126">
            <v>67.599999999999994</v>
          </cell>
        </row>
        <row r="127">
          <cell r="E127">
            <v>70.379859387923901</v>
          </cell>
          <cell r="G127">
            <v>67.8</v>
          </cell>
        </row>
        <row r="128">
          <cell r="E128">
            <v>71.225496277915639</v>
          </cell>
          <cell r="G128">
            <v>68.400000000000006</v>
          </cell>
        </row>
        <row r="129">
          <cell r="E129">
            <v>71.796629445822987</v>
          </cell>
          <cell r="G129">
            <v>68.8</v>
          </cell>
        </row>
        <row r="130">
          <cell r="E130">
            <v>72.356906534325873</v>
          </cell>
          <cell r="G130">
            <v>69.7</v>
          </cell>
        </row>
        <row r="131">
          <cell r="E131">
            <v>71.907568238213386</v>
          </cell>
          <cell r="G131">
            <v>72.400000000000006</v>
          </cell>
        </row>
        <row r="132">
          <cell r="E132">
            <v>73.914185277088507</v>
          </cell>
          <cell r="G132">
            <v>73.599999999999994</v>
          </cell>
        </row>
        <row r="134">
          <cell r="E134">
            <v>75.234491315136466</v>
          </cell>
          <cell r="G134">
            <v>69.5</v>
          </cell>
        </row>
        <row r="135">
          <cell r="E135">
            <v>75.330645161290334</v>
          </cell>
          <cell r="G135">
            <v>70</v>
          </cell>
        </row>
        <row r="136">
          <cell r="E136">
            <v>76.498966087675754</v>
          </cell>
          <cell r="G136">
            <v>71.8</v>
          </cell>
        </row>
        <row r="137">
          <cell r="E137">
            <v>75.631927212572378</v>
          </cell>
          <cell r="G137">
            <v>68.8</v>
          </cell>
        </row>
        <row r="138">
          <cell r="E138">
            <v>74.066273779983447</v>
          </cell>
          <cell r="G138">
            <v>71.8</v>
          </cell>
        </row>
        <row r="139">
          <cell r="E139">
            <v>63.824958643507038</v>
          </cell>
          <cell r="G139">
            <v>74.5</v>
          </cell>
        </row>
        <row r="140">
          <cell r="E140">
            <v>65.868072787427636</v>
          </cell>
          <cell r="G140">
            <v>75</v>
          </cell>
        </row>
        <row r="141">
          <cell r="E141">
            <v>68.840053763440864</v>
          </cell>
          <cell r="G141">
            <v>74.900000000000006</v>
          </cell>
        </row>
        <row r="142">
          <cell r="E142">
            <v>72.57557899090159</v>
          </cell>
          <cell r="G142">
            <v>68.400000000000006</v>
          </cell>
        </row>
        <row r="143">
          <cell r="E143">
            <v>72.84491315136475</v>
          </cell>
          <cell r="G143">
            <v>68.2</v>
          </cell>
        </row>
        <row r="144">
          <cell r="E144">
            <v>66.835401157981806</v>
          </cell>
          <cell r="G144">
            <v>72.3</v>
          </cell>
        </row>
        <row r="145">
          <cell r="E145">
            <v>73.116832092638532</v>
          </cell>
          <cell r="G145">
            <v>75.5</v>
          </cell>
        </row>
        <row r="146">
          <cell r="E146">
            <v>66.315136476426801</v>
          </cell>
          <cell r="G146">
            <v>75.7</v>
          </cell>
        </row>
        <row r="147">
          <cell r="E147">
            <v>74.747828784119108</v>
          </cell>
          <cell r="G147">
            <v>74.400000000000006</v>
          </cell>
        </row>
        <row r="148">
          <cell r="E148">
            <v>75.101633581472299</v>
          </cell>
          <cell r="G148">
            <v>74</v>
          </cell>
        </row>
        <row r="149">
          <cell r="E149">
            <v>76.299834574028097</v>
          </cell>
          <cell r="G149">
            <v>76</v>
          </cell>
        </row>
        <row r="150">
          <cell r="E150">
            <v>78.127481389578165</v>
          </cell>
          <cell r="G150">
            <v>74.3</v>
          </cell>
        </row>
        <row r="151">
          <cell r="E151">
            <v>73.653225806451601</v>
          </cell>
          <cell r="G151">
            <v>76.099999999999994</v>
          </cell>
        </row>
        <row r="152">
          <cell r="E152">
            <v>74.511683209263865</v>
          </cell>
          <cell r="G152">
            <v>78</v>
          </cell>
        </row>
        <row r="153">
          <cell r="E153">
            <v>78.261786600496279</v>
          </cell>
          <cell r="G153">
            <v>75.2</v>
          </cell>
        </row>
        <row r="154">
          <cell r="E154">
            <v>76.937655086848636</v>
          </cell>
          <cell r="G154">
            <v>74.8</v>
          </cell>
        </row>
        <row r="155">
          <cell r="E155">
            <v>73.763957816377172</v>
          </cell>
          <cell r="G155">
            <v>75</v>
          </cell>
        </row>
        <row r="156">
          <cell r="E156">
            <v>69.681141439205959</v>
          </cell>
          <cell r="G156">
            <v>78.2</v>
          </cell>
        </row>
        <row r="157">
          <cell r="E157">
            <v>72.99255583126552</v>
          </cell>
          <cell r="G157">
            <v>78.5</v>
          </cell>
        </row>
        <row r="158">
          <cell r="E158">
            <v>74.224152191894134</v>
          </cell>
          <cell r="G158">
            <v>77.5</v>
          </cell>
        </row>
        <row r="159">
          <cell r="E159">
            <v>75.985525227460698</v>
          </cell>
          <cell r="G159">
            <v>81</v>
          </cell>
        </row>
        <row r="160">
          <cell r="E160">
            <v>77.015198511166261</v>
          </cell>
          <cell r="G160">
            <v>78.8</v>
          </cell>
        </row>
        <row r="161">
          <cell r="E161">
            <v>76.191480562448291</v>
          </cell>
          <cell r="G161">
            <v>79.599999999999994</v>
          </cell>
        </row>
        <row r="162">
          <cell r="E162">
            <v>74.414081885856064</v>
          </cell>
          <cell r="G162">
            <v>77</v>
          </cell>
        </row>
        <row r="163">
          <cell r="E163">
            <v>73.534222497932177</v>
          </cell>
          <cell r="G163">
            <v>77</v>
          </cell>
        </row>
        <row r="164">
          <cell r="E164">
            <v>74.975806451612897</v>
          </cell>
          <cell r="G164">
            <v>77.5</v>
          </cell>
        </row>
        <row r="166">
          <cell r="E166">
            <v>77.136993382961123</v>
          </cell>
          <cell r="G166">
            <v>78.5</v>
          </cell>
        </row>
        <row r="167">
          <cell r="E167">
            <v>78.660566583953695</v>
          </cell>
          <cell r="G167">
            <v>79.5</v>
          </cell>
        </row>
        <row r="168">
          <cell r="E168">
            <v>79.338192721257229</v>
          </cell>
          <cell r="G168">
            <v>79.900000000000006</v>
          </cell>
        </row>
        <row r="169">
          <cell r="E169">
            <v>80.63740694789081</v>
          </cell>
          <cell r="G169">
            <v>81</v>
          </cell>
        </row>
        <row r="170">
          <cell r="E170">
            <v>79.801695616211745</v>
          </cell>
          <cell r="G170">
            <v>78.5</v>
          </cell>
        </row>
        <row r="171">
          <cell r="E171">
            <v>79.466604631927197</v>
          </cell>
          <cell r="G171">
            <v>76.7</v>
          </cell>
        </row>
        <row r="172">
          <cell r="E172">
            <v>80.123552522746095</v>
          </cell>
          <cell r="G172">
            <v>78.2</v>
          </cell>
        </row>
        <row r="173">
          <cell r="E173">
            <v>79.740074441687355</v>
          </cell>
          <cell r="G173">
            <v>79.2</v>
          </cell>
        </row>
        <row r="174">
          <cell r="E174">
            <v>77.993382961124908</v>
          </cell>
          <cell r="G174">
            <v>80.5</v>
          </cell>
        </row>
        <row r="175">
          <cell r="E175">
            <v>79.394230769230788</v>
          </cell>
          <cell r="G175">
            <v>81.599999999999994</v>
          </cell>
        </row>
        <row r="176">
          <cell r="E176">
            <v>81.134201819685686</v>
          </cell>
          <cell r="G176">
            <v>81.5</v>
          </cell>
        </row>
        <row r="177">
          <cell r="E177">
            <v>78.407154673283713</v>
          </cell>
          <cell r="G177">
            <v>77.599999999999994</v>
          </cell>
        </row>
        <row r="178">
          <cell r="E178">
            <v>78.712572373862699</v>
          </cell>
          <cell r="G178">
            <v>80.099999999999994</v>
          </cell>
        </row>
        <row r="179">
          <cell r="E179">
            <v>79.092328370554185</v>
          </cell>
          <cell r="G179">
            <v>79.599999999999994</v>
          </cell>
        </row>
        <row r="180">
          <cell r="E180">
            <v>81.046939619520288</v>
          </cell>
          <cell r="G180">
            <v>81.5</v>
          </cell>
        </row>
        <row r="181">
          <cell r="E181">
            <v>83.020678246484721</v>
          </cell>
          <cell r="G181">
            <v>81.2</v>
          </cell>
        </row>
        <row r="182">
          <cell r="E182">
            <v>80.512717121588096</v>
          </cell>
          <cell r="G182">
            <v>83.8</v>
          </cell>
        </row>
        <row r="183">
          <cell r="E183">
            <v>80.749793217535156</v>
          </cell>
          <cell r="G183">
            <v>79.8</v>
          </cell>
        </row>
        <row r="184">
          <cell r="E184">
            <v>85.442307692307679</v>
          </cell>
          <cell r="G184">
            <v>82.7</v>
          </cell>
        </row>
        <row r="185">
          <cell r="E185">
            <v>85.094706368899907</v>
          </cell>
          <cell r="G185">
            <v>83.4</v>
          </cell>
        </row>
        <row r="186">
          <cell r="E186">
            <v>83.676902398676603</v>
          </cell>
          <cell r="G186">
            <v>79.5</v>
          </cell>
        </row>
        <row r="187">
          <cell r="E187">
            <v>77.653019023986786</v>
          </cell>
          <cell r="G187">
            <v>82.8</v>
          </cell>
        </row>
        <row r="188">
          <cell r="E188">
            <v>74.329611248966089</v>
          </cell>
          <cell r="G188">
            <v>80.8</v>
          </cell>
        </row>
        <row r="189">
          <cell r="E189">
            <v>77.727564102564088</v>
          </cell>
          <cell r="G189">
            <v>80.7</v>
          </cell>
        </row>
        <row r="190">
          <cell r="E190">
            <v>77.888647642679885</v>
          </cell>
          <cell r="G190">
            <v>77.8</v>
          </cell>
        </row>
        <row r="191">
          <cell r="E191">
            <v>79.278019023986772</v>
          </cell>
          <cell r="G191">
            <v>76.8</v>
          </cell>
        </row>
        <row r="192">
          <cell r="E192">
            <v>80.396608767576524</v>
          </cell>
          <cell r="G192">
            <v>75.400000000000006</v>
          </cell>
        </row>
        <row r="193">
          <cell r="E193">
            <v>79.942514474772537</v>
          </cell>
          <cell r="G193">
            <v>78.400000000000006</v>
          </cell>
        </row>
        <row r="194">
          <cell r="E194">
            <v>79.565343258891659</v>
          </cell>
          <cell r="G194">
            <v>80.400000000000006</v>
          </cell>
        </row>
        <row r="195">
          <cell r="E195">
            <v>82.239040529363095</v>
          </cell>
          <cell r="G195">
            <v>78.8</v>
          </cell>
        </row>
        <row r="197">
          <cell r="E197">
            <v>86.464226633581461</v>
          </cell>
          <cell r="G197">
            <v>76.2</v>
          </cell>
        </row>
        <row r="198">
          <cell r="E198">
            <v>81.69851116625307</v>
          </cell>
          <cell r="G198">
            <v>73.099999999999994</v>
          </cell>
        </row>
        <row r="199">
          <cell r="E199">
            <v>76.10700992555833</v>
          </cell>
          <cell r="G199">
            <v>73.8</v>
          </cell>
        </row>
        <row r="200">
          <cell r="E200">
            <v>77.08064516129032</v>
          </cell>
          <cell r="G200">
            <v>77.8</v>
          </cell>
        </row>
        <row r="201">
          <cell r="E201">
            <v>82.177522746071133</v>
          </cell>
          <cell r="G201">
            <v>80.599999999999994</v>
          </cell>
        </row>
        <row r="202">
          <cell r="E202">
            <v>83.190343258891659</v>
          </cell>
          <cell r="G202">
            <v>82.1</v>
          </cell>
        </row>
        <row r="203">
          <cell r="E203">
            <v>85.85225392886683</v>
          </cell>
          <cell r="G203">
            <v>81.3</v>
          </cell>
        </row>
        <row r="204">
          <cell r="E204">
            <v>81.999172870140612</v>
          </cell>
          <cell r="G204">
            <v>82.5</v>
          </cell>
        </row>
        <row r="205">
          <cell r="E205">
            <v>81.322787427626153</v>
          </cell>
          <cell r="G205">
            <v>81</v>
          </cell>
        </row>
        <row r="206">
          <cell r="E206">
            <v>82.856182795698928</v>
          </cell>
          <cell r="G206">
            <v>79.5</v>
          </cell>
        </row>
        <row r="207">
          <cell r="E207">
            <v>81.854735318444995</v>
          </cell>
          <cell r="G207">
            <v>81.900000000000006</v>
          </cell>
        </row>
        <row r="208">
          <cell r="E208">
            <v>82.777295285359799</v>
          </cell>
          <cell r="G208">
            <v>83.2</v>
          </cell>
        </row>
        <row r="209">
          <cell r="E209">
            <v>75.73387096774195</v>
          </cell>
          <cell r="G209">
            <v>84.8</v>
          </cell>
        </row>
        <row r="210">
          <cell r="E210">
            <v>76.765922249793221</v>
          </cell>
          <cell r="G210">
            <v>86.7</v>
          </cell>
        </row>
        <row r="211">
          <cell r="E211">
            <v>76.654569892473106</v>
          </cell>
          <cell r="G211">
            <v>87.4</v>
          </cell>
        </row>
        <row r="212">
          <cell r="E212">
            <v>77.508684863523584</v>
          </cell>
          <cell r="G212">
            <v>87.3</v>
          </cell>
        </row>
        <row r="213">
          <cell r="E213">
            <v>79.609181141439223</v>
          </cell>
          <cell r="G213">
            <v>87.2</v>
          </cell>
        </row>
        <row r="214">
          <cell r="E214">
            <v>76.377067824648464</v>
          </cell>
          <cell r="G214">
            <v>87</v>
          </cell>
        </row>
        <row r="215">
          <cell r="E215">
            <v>76.588813068651788</v>
          </cell>
          <cell r="G215">
            <v>84</v>
          </cell>
        </row>
        <row r="216">
          <cell r="E216">
            <v>78.493072787427636</v>
          </cell>
          <cell r="G216">
            <v>79.2</v>
          </cell>
        </row>
        <row r="217">
          <cell r="E217">
            <v>80.217431761786614</v>
          </cell>
          <cell r="G217">
            <v>82.2</v>
          </cell>
        </row>
        <row r="218">
          <cell r="E218">
            <v>81.211435070306024</v>
          </cell>
          <cell r="G218">
            <v>84</v>
          </cell>
        </row>
        <row r="219">
          <cell r="E219">
            <v>83.927832919768392</v>
          </cell>
          <cell r="G219">
            <v>83.2</v>
          </cell>
        </row>
        <row r="220">
          <cell r="E220">
            <v>81.509822167080216</v>
          </cell>
          <cell r="G220">
            <v>84.1</v>
          </cell>
        </row>
        <row r="221">
          <cell r="E221">
            <v>83.370450785773343</v>
          </cell>
          <cell r="G221">
            <v>81.599999999999994</v>
          </cell>
        </row>
        <row r="222">
          <cell r="E222">
            <v>84.829301075268816</v>
          </cell>
          <cell r="G222">
            <v>80.599999999999994</v>
          </cell>
        </row>
        <row r="223">
          <cell r="E223">
            <v>82.624896608767571</v>
          </cell>
          <cell r="G223">
            <v>83.5</v>
          </cell>
        </row>
        <row r="224">
          <cell r="E224">
            <v>81.806865177832933</v>
          </cell>
          <cell r="G224">
            <v>83.5</v>
          </cell>
        </row>
        <row r="225">
          <cell r="E225">
            <v>81.453577336641857</v>
          </cell>
          <cell r="G225">
            <v>82</v>
          </cell>
        </row>
        <row r="226">
          <cell r="E226">
            <v>84.231906534325901</v>
          </cell>
          <cell r="G226">
            <v>80.400000000000006</v>
          </cell>
        </row>
        <row r="227">
          <cell r="E227">
            <v>82.903019023986772</v>
          </cell>
          <cell r="G227">
            <v>80.900000000000006</v>
          </cell>
        </row>
        <row r="229">
          <cell r="E229">
            <v>82.057588916459892</v>
          </cell>
          <cell r="G229">
            <v>82.6</v>
          </cell>
        </row>
        <row r="230">
          <cell r="E230">
            <v>82.558209263854422</v>
          </cell>
          <cell r="G230">
            <v>82.6</v>
          </cell>
        </row>
        <row r="231">
          <cell r="E231">
            <v>78.574855252274602</v>
          </cell>
          <cell r="G231">
            <v>80</v>
          </cell>
        </row>
        <row r="232">
          <cell r="E232">
            <v>84.074958643507031</v>
          </cell>
          <cell r="G232">
            <v>80.400000000000006</v>
          </cell>
        </row>
        <row r="233">
          <cell r="E233">
            <v>83.467018196856898</v>
          </cell>
          <cell r="G233">
            <v>77.3</v>
          </cell>
        </row>
        <row r="234">
          <cell r="E234">
            <v>79.670492142266326</v>
          </cell>
          <cell r="G234">
            <v>79.5</v>
          </cell>
        </row>
        <row r="235">
          <cell r="E235">
            <v>80.684139784946225</v>
          </cell>
          <cell r="G235">
            <v>78</v>
          </cell>
        </row>
        <row r="236">
          <cell r="E236">
            <v>78.839640198511162</v>
          </cell>
          <cell r="G236">
            <v>79.400000000000006</v>
          </cell>
        </row>
        <row r="237">
          <cell r="E237">
            <v>80.01220016542598</v>
          </cell>
          <cell r="G237">
            <v>80.3</v>
          </cell>
        </row>
        <row r="238">
          <cell r="E238">
            <v>78.974565756823822</v>
          </cell>
          <cell r="G238">
            <v>81.900000000000006</v>
          </cell>
        </row>
        <row r="239">
          <cell r="E239">
            <v>80.98655913978493</v>
          </cell>
          <cell r="G239">
            <v>82.2</v>
          </cell>
        </row>
        <row r="240">
          <cell r="E240">
            <v>80.181244830438416</v>
          </cell>
          <cell r="G240">
            <v>81.8</v>
          </cell>
        </row>
        <row r="241">
          <cell r="E241">
            <v>80.570306038047974</v>
          </cell>
          <cell r="G241">
            <v>83.6</v>
          </cell>
        </row>
        <row r="242">
          <cell r="E242">
            <v>81.362593052109204</v>
          </cell>
          <cell r="G242">
            <v>82.6</v>
          </cell>
        </row>
        <row r="243">
          <cell r="E243">
            <v>82.482216708023145</v>
          </cell>
          <cell r="G243">
            <v>81.3</v>
          </cell>
        </row>
        <row r="244">
          <cell r="E244">
            <v>83.109284532671623</v>
          </cell>
          <cell r="G244">
            <v>84.1</v>
          </cell>
        </row>
        <row r="245">
          <cell r="E245">
            <v>84.382133995037236</v>
          </cell>
          <cell r="G245">
            <v>83</v>
          </cell>
        </row>
        <row r="246">
          <cell r="E246">
            <v>83.278949545078575</v>
          </cell>
          <cell r="G246">
            <v>84.1</v>
          </cell>
        </row>
        <row r="247">
          <cell r="E247">
            <v>82.407671629445829</v>
          </cell>
          <cell r="G247">
            <v>83.8</v>
          </cell>
        </row>
        <row r="248">
          <cell r="E248">
            <v>81.409429280397035</v>
          </cell>
          <cell r="G248">
            <v>84.4</v>
          </cell>
        </row>
        <row r="249">
          <cell r="E249">
            <v>81.635442514474775</v>
          </cell>
          <cell r="G249">
            <v>83.3</v>
          </cell>
        </row>
        <row r="250">
          <cell r="E250">
            <v>81.178349875930522</v>
          </cell>
          <cell r="G250">
            <v>83.6</v>
          </cell>
        </row>
        <row r="251">
          <cell r="E251">
            <v>80.269644334160489</v>
          </cell>
          <cell r="G251">
            <v>84.1</v>
          </cell>
        </row>
        <row r="252">
          <cell r="E252">
            <v>81.265198511166261</v>
          </cell>
          <cell r="G252">
            <v>83.7</v>
          </cell>
        </row>
        <row r="253">
          <cell r="E253">
            <v>83.812448304383793</v>
          </cell>
          <cell r="G253">
            <v>78.3</v>
          </cell>
        </row>
        <row r="254">
          <cell r="E254">
            <v>82.701302729528535</v>
          </cell>
          <cell r="G254">
            <v>75.599999999999994</v>
          </cell>
        </row>
        <row r="255">
          <cell r="E255">
            <v>81.922766749379647</v>
          </cell>
          <cell r="G255">
            <v>77.7</v>
          </cell>
        </row>
        <row r="256">
          <cell r="E256">
            <v>83.546112489660871</v>
          </cell>
          <cell r="G256">
            <v>78.400000000000006</v>
          </cell>
        </row>
        <row r="257">
          <cell r="E257">
            <v>84.588399503722087</v>
          </cell>
          <cell r="G257">
            <v>79.900000000000006</v>
          </cell>
        </row>
        <row r="258">
          <cell r="E258">
            <v>80.802109181141446</v>
          </cell>
          <cell r="G258">
            <v>77.599999999999994</v>
          </cell>
        </row>
        <row r="259">
          <cell r="E259">
            <v>77.425971877584757</v>
          </cell>
          <cell r="G259">
            <v>80.3</v>
          </cell>
        </row>
        <row r="261">
          <cell r="E261">
            <v>77.79735318444996</v>
          </cell>
          <cell r="G261">
            <v>82.4</v>
          </cell>
        </row>
        <row r="262">
          <cell r="E262">
            <v>80.055107526881727</v>
          </cell>
          <cell r="G262">
            <v>82</v>
          </cell>
        </row>
        <row r="263">
          <cell r="E263">
            <v>82.963192721257229</v>
          </cell>
          <cell r="G263">
            <v>81.7</v>
          </cell>
        </row>
        <row r="264">
          <cell r="E264">
            <v>82.11631513647643</v>
          </cell>
          <cell r="G264">
            <v>75.599999999999994</v>
          </cell>
        </row>
        <row r="265">
          <cell r="E265">
            <v>79.891542597187765</v>
          </cell>
          <cell r="G265">
            <v>74.900000000000006</v>
          </cell>
        </row>
        <row r="266">
          <cell r="E266">
            <v>80.921009098428442</v>
          </cell>
          <cell r="G266">
            <v>76</v>
          </cell>
        </row>
        <row r="267">
          <cell r="E267">
            <v>81.582299421009097</v>
          </cell>
          <cell r="G267">
            <v>77</v>
          </cell>
        </row>
        <row r="268">
          <cell r="E268">
            <v>81.747932175351551</v>
          </cell>
          <cell r="G268">
            <v>76.3</v>
          </cell>
        </row>
        <row r="269">
          <cell r="E269">
            <v>80.459574028122418</v>
          </cell>
          <cell r="G269">
            <v>77.2</v>
          </cell>
        </row>
        <row r="270">
          <cell r="E270">
            <v>80.319272125723728</v>
          </cell>
          <cell r="G270">
            <v>77.900000000000006</v>
          </cell>
        </row>
        <row r="271">
          <cell r="E271">
            <v>80.86207609594706</v>
          </cell>
          <cell r="G271">
            <v>79.599999999999994</v>
          </cell>
        </row>
        <row r="272">
          <cell r="E272">
            <v>79.840674110835408</v>
          </cell>
          <cell r="G272">
            <v>81.5</v>
          </cell>
        </row>
        <row r="273">
          <cell r="E273">
            <v>78.911703887510342</v>
          </cell>
          <cell r="G273">
            <v>76.3</v>
          </cell>
        </row>
        <row r="274">
          <cell r="E274">
            <v>78.192928039702224</v>
          </cell>
          <cell r="G274">
            <v>78.2</v>
          </cell>
        </row>
        <row r="275">
          <cell r="E275">
            <v>79.528019023986772</v>
          </cell>
          <cell r="G275">
            <v>82.9</v>
          </cell>
        </row>
        <row r="276">
          <cell r="E276">
            <v>82.304693961952012</v>
          </cell>
          <cell r="G276">
            <v>82.7</v>
          </cell>
        </row>
        <row r="277">
          <cell r="E277">
            <v>78.329611248966089</v>
          </cell>
          <cell r="G277">
            <v>73.5</v>
          </cell>
        </row>
        <row r="278">
          <cell r="E278">
            <v>77.34677419354837</v>
          </cell>
          <cell r="G278">
            <v>73.900000000000006</v>
          </cell>
        </row>
        <row r="279">
          <cell r="E279">
            <v>77.591294458229953</v>
          </cell>
          <cell r="G279">
            <v>74.099999999999994</v>
          </cell>
        </row>
        <row r="280">
          <cell r="E280">
            <v>79.136579818031421</v>
          </cell>
          <cell r="G280">
            <v>75.900000000000006</v>
          </cell>
        </row>
        <row r="281">
          <cell r="E281">
            <v>79.026881720430111</v>
          </cell>
          <cell r="G281">
            <v>77.400000000000006</v>
          </cell>
        </row>
        <row r="282">
          <cell r="E282">
            <v>78.782361455748557</v>
          </cell>
          <cell r="G282">
            <v>79.3</v>
          </cell>
        </row>
        <row r="283">
          <cell r="E283">
            <v>72.700268817204289</v>
          </cell>
          <cell r="G283">
            <v>79.3</v>
          </cell>
        </row>
        <row r="284">
          <cell r="E284">
            <v>63.225186104218359</v>
          </cell>
          <cell r="G284">
            <v>77.099999999999994</v>
          </cell>
        </row>
        <row r="285">
          <cell r="E285">
            <v>63.321753515301893</v>
          </cell>
          <cell r="G285">
            <v>76.7</v>
          </cell>
        </row>
        <row r="286">
          <cell r="E286">
            <v>68.773056244830443</v>
          </cell>
          <cell r="G286">
            <v>79.8</v>
          </cell>
        </row>
        <row r="287">
          <cell r="E287">
            <v>73.328887510339115</v>
          </cell>
          <cell r="G287">
            <v>79</v>
          </cell>
        </row>
        <row r="288">
          <cell r="E288">
            <v>74.867142266335819</v>
          </cell>
          <cell r="G288">
            <v>77.900000000000006</v>
          </cell>
        </row>
        <row r="289">
          <cell r="E289">
            <v>73.216708023159626</v>
          </cell>
          <cell r="G289">
            <v>71.099999999999994</v>
          </cell>
        </row>
        <row r="290">
          <cell r="E290">
            <v>75.408085194375516</v>
          </cell>
          <cell r="G290">
            <v>67</v>
          </cell>
        </row>
        <row r="292">
          <cell r="E292">
            <v>77.28143093465674</v>
          </cell>
          <cell r="G292">
            <v>69.3</v>
          </cell>
        </row>
        <row r="293">
          <cell r="E293">
            <v>76.870554177005815</v>
          </cell>
          <cell r="G293">
            <v>71.3</v>
          </cell>
        </row>
        <row r="294">
          <cell r="E294">
            <v>79.200682382134005</v>
          </cell>
          <cell r="G294">
            <v>73.5</v>
          </cell>
        </row>
        <row r="295">
          <cell r="E295">
            <v>78.069892473118301</v>
          </cell>
          <cell r="G295">
            <v>73.8</v>
          </cell>
        </row>
        <row r="296">
          <cell r="E296">
            <v>74.627584780810594</v>
          </cell>
          <cell r="G296">
            <v>72.599999999999994</v>
          </cell>
        </row>
        <row r="297">
          <cell r="E297">
            <v>75.511373035566592</v>
          </cell>
          <cell r="G297">
            <v>72</v>
          </cell>
        </row>
        <row r="298">
          <cell r="E298">
            <v>77.225599669148053</v>
          </cell>
          <cell r="G298">
            <v>71.7</v>
          </cell>
        </row>
        <row r="299">
          <cell r="E299">
            <v>75.881100082712976</v>
          </cell>
          <cell r="G299">
            <v>79.2</v>
          </cell>
        </row>
        <row r="300">
          <cell r="E300">
            <v>75.808933002481368</v>
          </cell>
          <cell r="G300">
            <v>79</v>
          </cell>
        </row>
        <row r="301">
          <cell r="E301">
            <v>71.113730355665822</v>
          </cell>
          <cell r="G301">
            <v>71.400000000000006</v>
          </cell>
        </row>
        <row r="302">
          <cell r="E302">
            <v>67.723221670802317</v>
          </cell>
          <cell r="G302">
            <v>68.8</v>
          </cell>
        </row>
        <row r="303">
          <cell r="E303">
            <v>72.034222497932177</v>
          </cell>
          <cell r="G303">
            <v>74.400000000000006</v>
          </cell>
        </row>
        <row r="304">
          <cell r="E304">
            <v>69.793941273779978</v>
          </cell>
          <cell r="G304">
            <v>65</v>
          </cell>
        </row>
        <row r="305">
          <cell r="E305">
            <v>66.10411497105045</v>
          </cell>
          <cell r="G305">
            <v>59.6</v>
          </cell>
        </row>
        <row r="306">
          <cell r="E306">
            <v>70.831885856079396</v>
          </cell>
          <cell r="G306">
            <v>69.599999999999994</v>
          </cell>
        </row>
        <row r="307">
          <cell r="E307">
            <v>72.476323407775013</v>
          </cell>
          <cell r="G307">
            <v>73</v>
          </cell>
        </row>
        <row r="308">
          <cell r="E308">
            <v>73.430934656741101</v>
          </cell>
          <cell r="G308">
            <v>72.3</v>
          </cell>
        </row>
        <row r="309">
          <cell r="E309">
            <v>71.424627791563267</v>
          </cell>
          <cell r="G309">
            <v>71.7</v>
          </cell>
        </row>
        <row r="310">
          <cell r="E310">
            <v>59.266025641025642</v>
          </cell>
          <cell r="G310">
            <v>73.099999999999994</v>
          </cell>
        </row>
        <row r="311">
          <cell r="E311">
            <v>66.910359801488838</v>
          </cell>
          <cell r="G311">
            <v>72.400000000000006</v>
          </cell>
        </row>
        <row r="312">
          <cell r="E312">
            <v>72.24710504549212</v>
          </cell>
          <cell r="G312">
            <v>73.3</v>
          </cell>
        </row>
        <row r="313">
          <cell r="E313">
            <v>71.325475599669147</v>
          </cell>
          <cell r="G313">
            <v>71.3</v>
          </cell>
        </row>
        <row r="314">
          <cell r="E314">
            <v>61.143300248138971</v>
          </cell>
          <cell r="G314">
            <v>66.8</v>
          </cell>
        </row>
        <row r="315">
          <cell r="E315">
            <v>59.01612903225805</v>
          </cell>
          <cell r="G315">
            <v>62.6</v>
          </cell>
        </row>
        <row r="316">
          <cell r="E316">
            <v>52.265612076095941</v>
          </cell>
          <cell r="G316">
            <v>59.1</v>
          </cell>
        </row>
        <row r="317">
          <cell r="E317">
            <v>48.519437551695617</v>
          </cell>
          <cell r="G317">
            <v>58.1</v>
          </cell>
        </row>
        <row r="318">
          <cell r="E318">
            <v>51.394747725392889</v>
          </cell>
          <cell r="G318">
            <v>58.1</v>
          </cell>
        </row>
        <row r="319">
          <cell r="E319">
            <v>58.912014061207621</v>
          </cell>
          <cell r="G319">
            <v>60.3</v>
          </cell>
        </row>
        <row r="320">
          <cell r="E320">
            <v>55.62003722084367</v>
          </cell>
          <cell r="G320">
            <v>63.7</v>
          </cell>
        </row>
        <row r="321">
          <cell r="E321">
            <v>55.740591397849464</v>
          </cell>
          <cell r="G321">
            <v>64.3</v>
          </cell>
        </row>
        <row r="322">
          <cell r="E322">
            <v>58.061104218362274</v>
          </cell>
          <cell r="G322">
            <v>64.7</v>
          </cell>
        </row>
        <row r="324">
          <cell r="E324">
            <v>59.858250620347384</v>
          </cell>
          <cell r="G324">
            <v>68.8</v>
          </cell>
        </row>
        <row r="325">
          <cell r="E325">
            <v>64.268610421836215</v>
          </cell>
          <cell r="G325">
            <v>66.900000000000006</v>
          </cell>
        </row>
        <row r="326">
          <cell r="E326">
            <v>67.245967741935488</v>
          </cell>
          <cell r="G326">
            <v>67.599999999999994</v>
          </cell>
        </row>
        <row r="327">
          <cell r="E327">
            <v>68.235732009925542</v>
          </cell>
          <cell r="G327">
            <v>69.2</v>
          </cell>
        </row>
        <row r="328">
          <cell r="E328">
            <v>66.253515301902397</v>
          </cell>
          <cell r="G328">
            <v>61.4</v>
          </cell>
        </row>
        <row r="329">
          <cell r="E329">
            <v>48.264784946236553</v>
          </cell>
          <cell r="G329">
            <v>57.5</v>
          </cell>
        </row>
        <row r="330">
          <cell r="E330">
            <v>55.24710504549212</v>
          </cell>
          <cell r="G330">
            <v>61.4</v>
          </cell>
        </row>
        <row r="331">
          <cell r="E331">
            <v>62.900744416873458</v>
          </cell>
          <cell r="G331">
            <v>62.8</v>
          </cell>
        </row>
        <row r="332">
          <cell r="E332">
            <v>65.403535980148874</v>
          </cell>
          <cell r="G332">
            <v>66.7</v>
          </cell>
        </row>
        <row r="333">
          <cell r="E333">
            <v>47.869210090984303</v>
          </cell>
          <cell r="G333">
            <v>57.3</v>
          </cell>
        </row>
        <row r="334">
          <cell r="E334">
            <v>51.060690653432594</v>
          </cell>
          <cell r="G334">
            <v>47.5</v>
          </cell>
        </row>
        <row r="335">
          <cell r="E335">
            <v>57.859698097601331</v>
          </cell>
          <cell r="G335">
            <v>47.9</v>
          </cell>
        </row>
        <row r="336">
          <cell r="E336">
            <v>61.943444995864354</v>
          </cell>
          <cell r="G336">
            <v>54.3</v>
          </cell>
        </row>
        <row r="337">
          <cell r="E337">
            <v>60.869210090984296</v>
          </cell>
          <cell r="G337">
            <v>68.7</v>
          </cell>
        </row>
        <row r="338">
          <cell r="E338">
            <v>61.675971877584772</v>
          </cell>
          <cell r="G338">
            <v>63.6</v>
          </cell>
        </row>
        <row r="339">
          <cell r="E339">
            <v>63.457506203473933</v>
          </cell>
          <cell r="G339">
            <v>50.7</v>
          </cell>
        </row>
        <row r="340">
          <cell r="E340">
            <v>56.77719189412737</v>
          </cell>
          <cell r="G340">
            <v>49.7</v>
          </cell>
        </row>
        <row r="341">
          <cell r="E341">
            <v>48.062448304383778</v>
          </cell>
          <cell r="G341">
            <v>59.2</v>
          </cell>
        </row>
        <row r="342">
          <cell r="E342">
            <v>54.58281637717122</v>
          </cell>
          <cell r="G342">
            <v>70.400000000000006</v>
          </cell>
        </row>
        <row r="343">
          <cell r="E343">
            <v>59.415736145574854</v>
          </cell>
          <cell r="G343">
            <v>62.3</v>
          </cell>
        </row>
        <row r="344">
          <cell r="E344">
            <v>60.086331679073602</v>
          </cell>
          <cell r="G344">
            <v>57.6</v>
          </cell>
        </row>
        <row r="345">
          <cell r="E345">
            <v>61.002998345740281</v>
          </cell>
          <cell r="G345">
            <v>65.599999999999994</v>
          </cell>
        </row>
        <row r="346">
          <cell r="E346">
            <v>60.73883374689828</v>
          </cell>
          <cell r="G346">
            <v>68.8</v>
          </cell>
        </row>
        <row r="347">
          <cell r="E347">
            <v>53.616832092638546</v>
          </cell>
          <cell r="G347">
            <v>69.599999999999994</v>
          </cell>
        </row>
        <row r="348">
          <cell r="E348">
            <v>58.771505376344088</v>
          </cell>
          <cell r="G348">
            <v>53.5</v>
          </cell>
        </row>
        <row r="349">
          <cell r="E349">
            <v>68.140095119933818</v>
          </cell>
          <cell r="G349">
            <v>46.1</v>
          </cell>
        </row>
        <row r="350">
          <cell r="E350">
            <v>71.659015715467319</v>
          </cell>
          <cell r="G350">
            <v>46.3</v>
          </cell>
        </row>
        <row r="351">
          <cell r="E351">
            <v>69.196133167907348</v>
          </cell>
          <cell r="G351">
            <v>56.8</v>
          </cell>
        </row>
        <row r="352">
          <cell r="E352">
            <v>46.306244830438381</v>
          </cell>
          <cell r="G352">
            <v>53.4</v>
          </cell>
        </row>
        <row r="353">
          <cell r="E353">
            <v>43.733147229114984</v>
          </cell>
          <cell r="G353">
            <v>54.2</v>
          </cell>
        </row>
        <row r="355">
          <cell r="E355">
            <v>57.240591397849464</v>
          </cell>
          <cell r="G355">
            <v>60.1</v>
          </cell>
        </row>
        <row r="356">
          <cell r="E356">
            <v>64.675041356492969</v>
          </cell>
          <cell r="G356">
            <v>57.4</v>
          </cell>
        </row>
        <row r="357">
          <cell r="E357">
            <v>64.898676592224959</v>
          </cell>
          <cell r="G357">
            <v>48.5</v>
          </cell>
        </row>
        <row r="358">
          <cell r="E358">
            <v>38.085504549214228</v>
          </cell>
          <cell r="G358">
            <v>48.9</v>
          </cell>
        </row>
        <row r="359">
          <cell r="E359">
            <v>36.075889164598827</v>
          </cell>
          <cell r="G359">
            <v>49.9</v>
          </cell>
        </row>
        <row r="360">
          <cell r="E360">
            <v>42.634408602150522</v>
          </cell>
          <cell r="G360">
            <v>49.1</v>
          </cell>
        </row>
        <row r="361">
          <cell r="E361">
            <v>42.367245657568247</v>
          </cell>
          <cell r="G361">
            <v>54</v>
          </cell>
        </row>
        <row r="362">
          <cell r="E362">
            <v>39.450578990901569</v>
          </cell>
          <cell r="G362">
            <v>64</v>
          </cell>
        </row>
        <row r="363">
          <cell r="E363">
            <v>40.975082712985937</v>
          </cell>
          <cell r="G363">
            <v>71.7</v>
          </cell>
        </row>
        <row r="364">
          <cell r="E364">
            <v>44.920285359801483</v>
          </cell>
          <cell r="G364">
            <v>64.400000000000006</v>
          </cell>
        </row>
        <row r="365">
          <cell r="E365">
            <v>46.045181968569075</v>
          </cell>
          <cell r="G365">
            <v>52.5</v>
          </cell>
        </row>
        <row r="366">
          <cell r="E366">
            <v>48.773056244830421</v>
          </cell>
          <cell r="G366">
            <v>49.2</v>
          </cell>
        </row>
        <row r="367">
          <cell r="E367">
            <v>60.20006203473946</v>
          </cell>
          <cell r="G367">
            <v>45.3</v>
          </cell>
        </row>
        <row r="368">
          <cell r="E368">
            <v>62.581368899917294</v>
          </cell>
          <cell r="G368">
            <v>49</v>
          </cell>
        </row>
        <row r="369">
          <cell r="E369">
            <v>63.034532671629457</v>
          </cell>
          <cell r="G369">
            <v>51.8</v>
          </cell>
        </row>
        <row r="370">
          <cell r="E370">
            <v>62.219913151364757</v>
          </cell>
          <cell r="G370">
            <v>57.7</v>
          </cell>
        </row>
        <row r="371">
          <cell r="E371">
            <v>67.872311827957006</v>
          </cell>
          <cell r="G371">
            <v>63.7</v>
          </cell>
        </row>
        <row r="372">
          <cell r="E372">
            <v>68.646918941273768</v>
          </cell>
          <cell r="G372">
            <v>58.8</v>
          </cell>
        </row>
        <row r="373">
          <cell r="E373">
            <v>56.096774193548384</v>
          </cell>
          <cell r="G373">
            <v>50</v>
          </cell>
        </row>
        <row r="374">
          <cell r="E374">
            <v>70.228701406120777</v>
          </cell>
          <cell r="G374">
            <v>52.3</v>
          </cell>
        </row>
        <row r="375">
          <cell r="E375">
            <v>70.982940446650119</v>
          </cell>
          <cell r="G375">
            <v>52.1</v>
          </cell>
        </row>
        <row r="376">
          <cell r="E376">
            <v>72.114350703060367</v>
          </cell>
          <cell r="G376">
            <v>48.1</v>
          </cell>
        </row>
        <row r="377">
          <cell r="E377">
            <v>64.072787427626125</v>
          </cell>
          <cell r="G377">
            <v>58.2</v>
          </cell>
        </row>
        <row r="378">
          <cell r="E378">
            <v>30.460711331679072</v>
          </cell>
          <cell r="G378">
            <v>51.9</v>
          </cell>
        </row>
        <row r="379">
          <cell r="E379">
            <v>33.489764267990076</v>
          </cell>
          <cell r="G379">
            <v>46.1</v>
          </cell>
        </row>
        <row r="380">
          <cell r="E380">
            <v>40.465880893300238</v>
          </cell>
          <cell r="G380">
            <v>47</v>
          </cell>
        </row>
        <row r="381">
          <cell r="E381">
            <v>53.828577336641835</v>
          </cell>
          <cell r="G381">
            <v>46.9</v>
          </cell>
        </row>
        <row r="382">
          <cell r="E382">
            <v>58.349669148056243</v>
          </cell>
          <cell r="G382">
            <v>45.8</v>
          </cell>
        </row>
        <row r="383">
          <cell r="E383">
            <v>65.188792390405311</v>
          </cell>
          <cell r="G383">
            <v>44.2</v>
          </cell>
        </row>
        <row r="384">
          <cell r="E384">
            <v>70.020988420181965</v>
          </cell>
          <cell r="G384">
            <v>42.9</v>
          </cell>
        </row>
        <row r="385">
          <cell r="E385">
            <v>45.489557485525225</v>
          </cell>
          <cell r="G385">
            <v>44.6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E9" t="str">
            <v>W</v>
          </cell>
          <cell r="G9">
            <v>3100</v>
          </cell>
          <cell r="H9" t="str">
            <v>mkt</v>
          </cell>
        </row>
        <row r="10">
          <cell r="E10" t="str">
            <v>W</v>
          </cell>
          <cell r="G10">
            <v>3200</v>
          </cell>
          <cell r="H10" t="str">
            <v>mkt</v>
          </cell>
        </row>
        <row r="11">
          <cell r="E11" t="str">
            <v>W</v>
          </cell>
          <cell r="G11">
            <v>3100</v>
          </cell>
          <cell r="H11" t="str">
            <v>mkt</v>
          </cell>
        </row>
        <row r="12">
          <cell r="E12" t="str">
            <v>W</v>
          </cell>
          <cell r="G12">
            <v>3200</v>
          </cell>
          <cell r="H12" t="str">
            <v>mkt</v>
          </cell>
        </row>
        <row r="13">
          <cell r="E13" t="str">
            <v>I</v>
          </cell>
          <cell r="G13" t="str">
            <v>1300F</v>
          </cell>
          <cell r="H13" t="str">
            <v>LP_P</v>
          </cell>
        </row>
        <row r="14">
          <cell r="E14" t="str">
            <v>I</v>
          </cell>
          <cell r="G14" t="str">
            <v>1320F</v>
          </cell>
          <cell r="H14" t="str">
            <v>LPT_P</v>
          </cell>
        </row>
        <row r="15">
          <cell r="E15" t="str">
            <v>I</v>
          </cell>
          <cell r="G15" t="str">
            <v>1400F</v>
          </cell>
          <cell r="H15" t="str">
            <v>RTP_LP</v>
          </cell>
        </row>
        <row r="16">
          <cell r="E16" t="str">
            <v>I</v>
          </cell>
          <cell r="G16" t="str">
            <v>1400F</v>
          </cell>
          <cell r="H16" t="str">
            <v>RTP_LP</v>
          </cell>
        </row>
        <row r="17">
          <cell r="E17" t="str">
            <v>I</v>
          </cell>
          <cell r="G17" t="str">
            <v>1500F</v>
          </cell>
          <cell r="H17" t="str">
            <v>SBS1_PE</v>
          </cell>
        </row>
        <row r="18">
          <cell r="E18" t="str">
            <v>C</v>
          </cell>
          <cell r="G18" t="str">
            <v>320F</v>
          </cell>
          <cell r="H18" t="str">
            <v>LPT</v>
          </cell>
        </row>
        <row r="19">
          <cell r="E19" t="str">
            <v>I</v>
          </cell>
          <cell r="G19" t="str">
            <v>1520F</v>
          </cell>
          <cell r="H19" t="str">
            <v>SBS1_BTRANS</v>
          </cell>
        </row>
        <row r="20">
          <cell r="E20" t="str">
            <v>I</v>
          </cell>
          <cell r="G20" t="str">
            <v>1400F</v>
          </cell>
          <cell r="H20" t="str">
            <v>RTP_LP</v>
          </cell>
        </row>
        <row r="21">
          <cell r="E21" t="str">
            <v>I</v>
          </cell>
          <cell r="G21" t="str">
            <v>1400F</v>
          </cell>
          <cell r="H21" t="str">
            <v>RTP_LP</v>
          </cell>
        </row>
        <row r="22">
          <cell r="E22" t="str">
            <v>I</v>
          </cell>
          <cell r="G22" t="str">
            <v>1320F</v>
          </cell>
          <cell r="H22" t="str">
            <v>LPT</v>
          </cell>
        </row>
        <row r="23">
          <cell r="E23" t="str">
            <v>I</v>
          </cell>
          <cell r="G23" t="str">
            <v>1400F</v>
          </cell>
          <cell r="H23" t="str">
            <v>RTP_LP</v>
          </cell>
        </row>
        <row r="24">
          <cell r="E24" t="str">
            <v>I</v>
          </cell>
          <cell r="G24" t="str">
            <v>1320F</v>
          </cell>
          <cell r="H24" t="str">
            <v>LPT_P</v>
          </cell>
        </row>
        <row r="25">
          <cell r="E25" t="str">
            <v>I</v>
          </cell>
          <cell r="G25" t="str">
            <v>1400F</v>
          </cell>
          <cell r="H25" t="str">
            <v>RTP_LP</v>
          </cell>
        </row>
        <row r="26">
          <cell r="E26" t="str">
            <v>I</v>
          </cell>
          <cell r="G26" t="str">
            <v>1400F</v>
          </cell>
          <cell r="H26" t="str">
            <v>RTP_LP</v>
          </cell>
        </row>
        <row r="27">
          <cell r="E27" t="str">
            <v>I</v>
          </cell>
          <cell r="G27" t="str">
            <v>1400F</v>
          </cell>
          <cell r="H27" t="str">
            <v>RTP_LP</v>
          </cell>
        </row>
        <row r="28">
          <cell r="E28" t="str">
            <v>C</v>
          </cell>
          <cell r="G28" t="str">
            <v>400F</v>
          </cell>
          <cell r="H28" t="str">
            <v>RTP_LP</v>
          </cell>
        </row>
        <row r="29">
          <cell r="E29" t="str">
            <v>C</v>
          </cell>
          <cell r="G29" t="str">
            <v>400F</v>
          </cell>
          <cell r="H29" t="str">
            <v>RTP_LP</v>
          </cell>
        </row>
        <row r="30">
          <cell r="E30" t="str">
            <v>C</v>
          </cell>
          <cell r="G30" t="str">
            <v>400F</v>
          </cell>
          <cell r="H30" t="str">
            <v>RTP_LP</v>
          </cell>
        </row>
        <row r="31">
          <cell r="E31" t="str">
            <v>I</v>
          </cell>
          <cell r="G31" t="str">
            <v>1400F</v>
          </cell>
          <cell r="H31" t="str">
            <v>RTP_LP</v>
          </cell>
        </row>
        <row r="32">
          <cell r="E32" t="str">
            <v>I</v>
          </cell>
          <cell r="G32" t="str">
            <v>1400F</v>
          </cell>
          <cell r="H32" t="str">
            <v>RTP_PX</v>
          </cell>
        </row>
        <row r="33">
          <cell r="E33" t="str">
            <v>I</v>
          </cell>
          <cell r="G33" t="str">
            <v>1320F</v>
          </cell>
          <cell r="H33" t="str">
            <v>LPT_P</v>
          </cell>
        </row>
        <row r="34">
          <cell r="E34" t="str">
            <v>I</v>
          </cell>
          <cell r="G34" t="str">
            <v>1140F</v>
          </cell>
          <cell r="H34" t="str">
            <v>GSD_P</v>
          </cell>
        </row>
        <row r="35">
          <cell r="E35" t="str">
            <v>I</v>
          </cell>
          <cell r="G35" t="str">
            <v>1320F</v>
          </cell>
          <cell r="H35" t="str">
            <v>LPT</v>
          </cell>
        </row>
        <row r="36">
          <cell r="E36" t="str">
            <v>I</v>
          </cell>
          <cell r="G36" t="str">
            <v>1400F</v>
          </cell>
          <cell r="H36" t="str">
            <v>RTP_LP</v>
          </cell>
        </row>
        <row r="37">
          <cell r="E37" t="str">
            <v>I</v>
          </cell>
          <cell r="G37" t="str">
            <v>1400F</v>
          </cell>
          <cell r="H37" t="str">
            <v>RTP_LP</v>
          </cell>
        </row>
        <row r="38">
          <cell r="E38" t="str">
            <v>I</v>
          </cell>
          <cell r="G38" t="str">
            <v>1320F</v>
          </cell>
          <cell r="H38" t="str">
            <v>LPT_P</v>
          </cell>
        </row>
        <row r="39">
          <cell r="E39" t="str">
            <v>I</v>
          </cell>
          <cell r="G39" t="str">
            <v>1400F</v>
          </cell>
          <cell r="H39" t="str">
            <v>RTP_COG1</v>
          </cell>
        </row>
        <row r="40">
          <cell r="E40" t="str">
            <v>I</v>
          </cell>
          <cell r="G40" t="str">
            <v>1400F</v>
          </cell>
          <cell r="H40" t="str">
            <v>RTP_LP</v>
          </cell>
        </row>
        <row r="41">
          <cell r="E41" t="str">
            <v>I</v>
          </cell>
          <cell r="G41" t="str">
            <v>1400F</v>
          </cell>
          <cell r="H41" t="str">
            <v>RTP_LP</v>
          </cell>
        </row>
        <row r="42">
          <cell r="E42" t="str">
            <v>C</v>
          </cell>
          <cell r="G42" t="str">
            <v>400F</v>
          </cell>
          <cell r="H42" t="str">
            <v>RTP_LP</v>
          </cell>
        </row>
        <row r="43">
          <cell r="E43" t="str">
            <v>C</v>
          </cell>
          <cell r="G43" t="str">
            <v>400F</v>
          </cell>
          <cell r="H43" t="str">
            <v>RTP_LP</v>
          </cell>
        </row>
        <row r="44">
          <cell r="E44" t="str">
            <v>I</v>
          </cell>
          <cell r="G44" t="str">
            <v>1320F</v>
          </cell>
          <cell r="H44" t="str">
            <v>LPT_P</v>
          </cell>
        </row>
        <row r="45">
          <cell r="E45" t="str">
            <v>I</v>
          </cell>
          <cell r="G45" t="str">
            <v>1400F</v>
          </cell>
          <cell r="H45" t="str">
            <v>RTP_LP</v>
          </cell>
        </row>
        <row r="46">
          <cell r="E46" t="str">
            <v>I</v>
          </cell>
          <cell r="G46" t="str">
            <v>1140F</v>
          </cell>
          <cell r="H46" t="str">
            <v>GSD_P</v>
          </cell>
        </row>
        <row r="47">
          <cell r="E47" t="str">
            <v>I</v>
          </cell>
          <cell r="G47" t="str">
            <v>1400F</v>
          </cell>
          <cell r="H47" t="str">
            <v>RTP_PX</v>
          </cell>
        </row>
        <row r="48">
          <cell r="E48" t="str">
            <v>I</v>
          </cell>
          <cell r="G48" t="str">
            <v>1400F</v>
          </cell>
          <cell r="H48" t="str">
            <v>RTP_LP</v>
          </cell>
        </row>
        <row r="49">
          <cell r="E49" t="str">
            <v>C</v>
          </cell>
          <cell r="G49" t="str">
            <v>320F</v>
          </cell>
          <cell r="H49" t="str">
            <v>LPT_P</v>
          </cell>
        </row>
        <row r="50">
          <cell r="E50" t="str">
            <v>I</v>
          </cell>
          <cell r="G50" t="str">
            <v>1520F</v>
          </cell>
          <cell r="H50" t="str">
            <v>SBS1_BTRANS</v>
          </cell>
        </row>
        <row r="51">
          <cell r="E51" t="str">
            <v>I</v>
          </cell>
          <cell r="G51" t="str">
            <v>1400F</v>
          </cell>
          <cell r="H51" t="str">
            <v>RTP_LP</v>
          </cell>
        </row>
        <row r="52">
          <cell r="E52" t="str">
            <v>I</v>
          </cell>
          <cell r="G52" t="str">
            <v>1400F</v>
          </cell>
          <cell r="H52" t="str">
            <v>RTP_LP</v>
          </cell>
        </row>
        <row r="53">
          <cell r="E53" t="str">
            <v>I</v>
          </cell>
          <cell r="G53" t="str">
            <v>1400F</v>
          </cell>
          <cell r="H53" t="str">
            <v>RTP_LP</v>
          </cell>
        </row>
        <row r="54">
          <cell r="E54" t="str">
            <v>I</v>
          </cell>
          <cell r="G54" t="str">
            <v>1400F</v>
          </cell>
          <cell r="H54" t="str">
            <v>RTP_LP</v>
          </cell>
        </row>
        <row r="55">
          <cell r="E55" t="str">
            <v>I</v>
          </cell>
          <cell r="G55" t="str">
            <v>1400F</v>
          </cell>
          <cell r="H55" t="str">
            <v>RTP_PX</v>
          </cell>
        </row>
        <row r="56">
          <cell r="E56" t="str">
            <v>I</v>
          </cell>
          <cell r="G56" t="str">
            <v>1420F</v>
          </cell>
          <cell r="H56" t="str">
            <v>CSA</v>
          </cell>
        </row>
        <row r="57">
          <cell r="E57" t="str">
            <v>I</v>
          </cell>
          <cell r="G57" t="str">
            <v>1300F</v>
          </cell>
          <cell r="H57" t="str">
            <v>LP_S</v>
          </cell>
        </row>
        <row r="58">
          <cell r="E58" t="str">
            <v>I</v>
          </cell>
          <cell r="G58" t="str">
            <v>1320F</v>
          </cell>
          <cell r="H58" t="str">
            <v>LPT_P</v>
          </cell>
        </row>
        <row r="59">
          <cell r="E59" t="str">
            <v>I</v>
          </cell>
          <cell r="G59" t="str">
            <v>1320F</v>
          </cell>
          <cell r="H59" t="str">
            <v>LPT_P</v>
          </cell>
        </row>
        <row r="60">
          <cell r="E60" t="str">
            <v>I</v>
          </cell>
          <cell r="G60" t="str">
            <v>1320F</v>
          </cell>
          <cell r="H60" t="str">
            <v>LPT_P</v>
          </cell>
        </row>
        <row r="61">
          <cell r="E61" t="str">
            <v>I</v>
          </cell>
          <cell r="G61" t="str">
            <v>1320F</v>
          </cell>
          <cell r="H61" t="str">
            <v>LPT_P</v>
          </cell>
        </row>
        <row r="62">
          <cell r="E62" t="str">
            <v>I</v>
          </cell>
          <cell r="G62" t="str">
            <v>1320F</v>
          </cell>
          <cell r="H62" t="str">
            <v>LPT_P</v>
          </cell>
        </row>
        <row r="63">
          <cell r="E63" t="str">
            <v>C</v>
          </cell>
          <cell r="G63" t="str">
            <v>320F</v>
          </cell>
          <cell r="H63" t="str">
            <v>LPT_P</v>
          </cell>
        </row>
        <row r="64">
          <cell r="E64" t="str">
            <v>I</v>
          </cell>
          <cell r="G64" t="str">
            <v>1400F</v>
          </cell>
          <cell r="H64" t="str">
            <v>RTP_LP</v>
          </cell>
        </row>
        <row r="65">
          <cell r="E65" t="str">
            <v>C</v>
          </cell>
          <cell r="G65" t="str">
            <v>320F</v>
          </cell>
          <cell r="H65" t="str">
            <v>LPT</v>
          </cell>
        </row>
        <row r="66">
          <cell r="E66" t="str">
            <v>C</v>
          </cell>
          <cell r="G66" t="str">
            <v>320F</v>
          </cell>
          <cell r="H66" t="str">
            <v>LPT_P</v>
          </cell>
        </row>
        <row r="67">
          <cell r="E67" t="str">
            <v>I</v>
          </cell>
          <cell r="G67" t="str">
            <v>1400F</v>
          </cell>
          <cell r="H67" t="str">
            <v>RTP_LP</v>
          </cell>
        </row>
        <row r="68">
          <cell r="E68" t="str">
            <v>I</v>
          </cell>
          <cell r="G68" t="str">
            <v>1300F</v>
          </cell>
          <cell r="H68" t="str">
            <v>LP_P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</sheetNames>
    <sheetDataSet>
      <sheetData sheetId="0">
        <row r="9">
          <cell r="A9">
            <v>47104</v>
          </cell>
          <cell r="E9" t="str">
            <v>W</v>
          </cell>
          <cell r="F9">
            <v>447</v>
          </cell>
        </row>
        <row r="10">
          <cell r="A10">
            <v>47104</v>
          </cell>
          <cell r="E10" t="str">
            <v>W</v>
          </cell>
          <cell r="F10">
            <v>447</v>
          </cell>
        </row>
        <row r="11">
          <cell r="A11">
            <v>47103</v>
          </cell>
          <cell r="E11" t="str">
            <v>W</v>
          </cell>
          <cell r="F11">
            <v>447</v>
          </cell>
        </row>
        <row r="12">
          <cell r="A12">
            <v>47103</v>
          </cell>
          <cell r="E12" t="str">
            <v>W</v>
          </cell>
          <cell r="F12">
            <v>447</v>
          </cell>
        </row>
        <row r="13">
          <cell r="E13" t="str">
            <v>I</v>
          </cell>
          <cell r="F13">
            <v>442</v>
          </cell>
        </row>
        <row r="14">
          <cell r="E14" t="str">
            <v>I</v>
          </cell>
          <cell r="F14">
            <v>442</v>
          </cell>
        </row>
        <row r="15">
          <cell r="E15" t="str">
            <v>I</v>
          </cell>
          <cell r="F15">
            <v>442</v>
          </cell>
        </row>
        <row r="16">
          <cell r="E16" t="str">
            <v>I</v>
          </cell>
          <cell r="F16">
            <v>442</v>
          </cell>
        </row>
        <row r="17">
          <cell r="E17" t="str">
            <v>I</v>
          </cell>
          <cell r="F17">
            <v>442</v>
          </cell>
        </row>
        <row r="18">
          <cell r="E18" t="str">
            <v>C</v>
          </cell>
          <cell r="F18">
            <v>442</v>
          </cell>
        </row>
        <row r="19">
          <cell r="E19" t="str">
            <v>I</v>
          </cell>
          <cell r="F19">
            <v>442</v>
          </cell>
        </row>
        <row r="20">
          <cell r="E20" t="str">
            <v>I</v>
          </cell>
          <cell r="F20">
            <v>442</v>
          </cell>
        </row>
        <row r="21">
          <cell r="E21" t="str">
            <v>I</v>
          </cell>
          <cell r="F21">
            <v>442</v>
          </cell>
        </row>
        <row r="22">
          <cell r="E22" t="str">
            <v>I</v>
          </cell>
          <cell r="F22">
            <v>442</v>
          </cell>
        </row>
        <row r="23">
          <cell r="E23" t="str">
            <v>I</v>
          </cell>
          <cell r="F23">
            <v>442</v>
          </cell>
        </row>
        <row r="24">
          <cell r="E24" t="str">
            <v>I</v>
          </cell>
          <cell r="F24">
            <v>442</v>
          </cell>
        </row>
        <row r="25">
          <cell r="E25" t="str">
            <v>I</v>
          </cell>
          <cell r="F25">
            <v>442</v>
          </cell>
        </row>
        <row r="26">
          <cell r="E26" t="str">
            <v>I</v>
          </cell>
          <cell r="F26">
            <v>442</v>
          </cell>
        </row>
        <row r="27">
          <cell r="E27" t="str">
            <v>I</v>
          </cell>
          <cell r="F27">
            <v>442</v>
          </cell>
        </row>
        <row r="28">
          <cell r="E28" t="str">
            <v>C</v>
          </cell>
          <cell r="F28">
            <v>442</v>
          </cell>
        </row>
        <row r="29">
          <cell r="E29" t="str">
            <v>C</v>
          </cell>
          <cell r="F29">
            <v>442</v>
          </cell>
        </row>
        <row r="30">
          <cell r="E30" t="str">
            <v>C</v>
          </cell>
          <cell r="F30">
            <v>442</v>
          </cell>
        </row>
        <row r="31">
          <cell r="E31" t="str">
            <v>I</v>
          </cell>
          <cell r="F31">
            <v>442</v>
          </cell>
        </row>
        <row r="32">
          <cell r="E32" t="str">
            <v>I</v>
          </cell>
          <cell r="F32">
            <v>442</v>
          </cell>
        </row>
        <row r="33">
          <cell r="E33" t="str">
            <v>I</v>
          </cell>
          <cell r="F33">
            <v>442</v>
          </cell>
        </row>
        <row r="34">
          <cell r="E34" t="str">
            <v>I</v>
          </cell>
          <cell r="F34">
            <v>442</v>
          </cell>
        </row>
        <row r="35">
          <cell r="E35" t="str">
            <v>I</v>
          </cell>
          <cell r="F35">
            <v>442</v>
          </cell>
        </row>
        <row r="36">
          <cell r="E36" t="str">
            <v>I</v>
          </cell>
          <cell r="F36">
            <v>442</v>
          </cell>
        </row>
        <row r="37">
          <cell r="E37" t="str">
            <v>I</v>
          </cell>
          <cell r="F37">
            <v>442</v>
          </cell>
        </row>
        <row r="38">
          <cell r="E38" t="str">
            <v>I</v>
          </cell>
          <cell r="F38">
            <v>442</v>
          </cell>
        </row>
        <row r="39">
          <cell r="E39" t="str">
            <v>I</v>
          </cell>
          <cell r="F39">
            <v>442</v>
          </cell>
        </row>
        <row r="40">
          <cell r="E40" t="str">
            <v>I</v>
          </cell>
          <cell r="F40">
            <v>442</v>
          </cell>
        </row>
        <row r="41">
          <cell r="E41" t="str">
            <v>I</v>
          </cell>
          <cell r="F41">
            <v>442</v>
          </cell>
        </row>
        <row r="42">
          <cell r="E42" t="str">
            <v>C</v>
          </cell>
          <cell r="F42">
            <v>442</v>
          </cell>
        </row>
        <row r="43">
          <cell r="E43" t="str">
            <v>C</v>
          </cell>
          <cell r="F43">
            <v>442</v>
          </cell>
        </row>
        <row r="44">
          <cell r="E44" t="str">
            <v>I</v>
          </cell>
          <cell r="F44">
            <v>442</v>
          </cell>
        </row>
        <row r="45">
          <cell r="E45" t="str">
            <v>I</v>
          </cell>
          <cell r="F45">
            <v>442</v>
          </cell>
        </row>
        <row r="46">
          <cell r="E46" t="str">
            <v>I</v>
          </cell>
          <cell r="F46">
            <v>442</v>
          </cell>
        </row>
        <row r="47">
          <cell r="E47" t="str">
            <v>I</v>
          </cell>
          <cell r="F47">
            <v>442</v>
          </cell>
        </row>
        <row r="48">
          <cell r="E48" t="str">
            <v>I</v>
          </cell>
          <cell r="F48">
            <v>442</v>
          </cell>
        </row>
        <row r="49">
          <cell r="E49" t="str">
            <v>C</v>
          </cell>
          <cell r="F49">
            <v>442</v>
          </cell>
        </row>
        <row r="50">
          <cell r="E50" t="str">
            <v>I</v>
          </cell>
          <cell r="F50">
            <v>442</v>
          </cell>
        </row>
        <row r="51">
          <cell r="E51" t="str">
            <v>I</v>
          </cell>
          <cell r="F51">
            <v>442</v>
          </cell>
        </row>
        <row r="52">
          <cell r="E52" t="str">
            <v>I</v>
          </cell>
          <cell r="F52">
            <v>442</v>
          </cell>
        </row>
        <row r="53">
          <cell r="E53" t="str">
            <v>I</v>
          </cell>
          <cell r="F53">
            <v>442</v>
          </cell>
        </row>
        <row r="54">
          <cell r="E54" t="str">
            <v>I</v>
          </cell>
          <cell r="F54">
            <v>442</v>
          </cell>
        </row>
        <row r="55">
          <cell r="E55" t="str">
            <v>I</v>
          </cell>
          <cell r="F55">
            <v>442</v>
          </cell>
        </row>
        <row r="56">
          <cell r="E56" t="str">
            <v>I</v>
          </cell>
          <cell r="F56">
            <v>442</v>
          </cell>
        </row>
        <row r="57">
          <cell r="E57" t="str">
            <v>I</v>
          </cell>
          <cell r="F57">
            <v>442</v>
          </cell>
        </row>
        <row r="58">
          <cell r="E58" t="str">
            <v>I</v>
          </cell>
          <cell r="F58">
            <v>442</v>
          </cell>
        </row>
        <row r="59">
          <cell r="E59" t="str">
            <v>I</v>
          </cell>
          <cell r="F59">
            <v>442</v>
          </cell>
        </row>
        <row r="60">
          <cell r="E60" t="str">
            <v>I</v>
          </cell>
          <cell r="F60">
            <v>442</v>
          </cell>
        </row>
        <row r="61">
          <cell r="E61" t="str">
            <v>I</v>
          </cell>
          <cell r="F61">
            <v>442</v>
          </cell>
        </row>
        <row r="62">
          <cell r="E62" t="str">
            <v>I</v>
          </cell>
          <cell r="F62">
            <v>442</v>
          </cell>
        </row>
        <row r="63">
          <cell r="E63" t="str">
            <v>C</v>
          </cell>
          <cell r="F63">
            <v>442</v>
          </cell>
        </row>
        <row r="64">
          <cell r="E64" t="str">
            <v>I</v>
          </cell>
          <cell r="F64">
            <v>442</v>
          </cell>
        </row>
        <row r="65">
          <cell r="E65" t="str">
            <v>C</v>
          </cell>
          <cell r="F65">
            <v>442</v>
          </cell>
        </row>
        <row r="66">
          <cell r="E66" t="str">
            <v>C</v>
          </cell>
          <cell r="F66">
            <v>442</v>
          </cell>
        </row>
        <row r="67">
          <cell r="E67" t="str">
            <v>I</v>
          </cell>
          <cell r="F67">
            <v>442</v>
          </cell>
        </row>
        <row r="68">
          <cell r="E68" t="str">
            <v>I</v>
          </cell>
          <cell r="F68">
            <v>442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sidential"/>
      <sheetName val="Small Com"/>
      <sheetName val="Large Com"/>
      <sheetName val="Values Res"/>
      <sheetName val="Values ComSm"/>
      <sheetName val="Values ComLg"/>
      <sheetName val="TM1 Res"/>
      <sheetName val="TM1 ComSm"/>
      <sheetName val="TM1 ComLg"/>
      <sheetName val="B2013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Q1" t="str">
            <v>2012:Dec</v>
          </cell>
        </row>
        <row r="27">
          <cell r="X27" t="str">
            <v>B2013A</v>
          </cell>
        </row>
      </sheetData>
      <sheetData sheetId="9">
        <row r="16">
          <cell r="D16">
            <v>378619</v>
          </cell>
        </row>
        <row r="17">
          <cell r="D17">
            <v>378571</v>
          </cell>
        </row>
        <row r="18">
          <cell r="D18">
            <v>378260</v>
          </cell>
        </row>
        <row r="19">
          <cell r="D19">
            <v>378448</v>
          </cell>
        </row>
        <row r="20">
          <cell r="D20">
            <v>378691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abSelected="1" zoomScaleNormal="100" workbookViewId="0"/>
  </sheetViews>
  <sheetFormatPr defaultRowHeight="15"/>
  <cols>
    <col min="1" max="1" width="10.85546875" customWidth="1"/>
    <col min="2" max="2" width="15.85546875" customWidth="1"/>
    <col min="3" max="3" width="16.85546875" bestFit="1" customWidth="1"/>
    <col min="4" max="4" width="17" bestFit="1" customWidth="1"/>
    <col min="5" max="5" width="16.85546875" bestFit="1" customWidth="1"/>
    <col min="6" max="6" width="16.85546875" customWidth="1"/>
    <col min="7" max="8" width="16.85546875" bestFit="1" customWidth="1"/>
    <col min="9" max="9" width="18" bestFit="1" customWidth="1"/>
    <col min="14" max="14" width="14.28515625" bestFit="1" customWidth="1"/>
    <col min="16" max="16" width="16.85546875" customWidth="1"/>
    <col min="18" max="19" width="14.28515625" bestFit="1" customWidth="1"/>
  </cols>
  <sheetData>
    <row r="1" spans="1:19">
      <c r="A1" s="1" t="s">
        <v>58</v>
      </c>
      <c r="E1" s="95" t="s">
        <v>70</v>
      </c>
    </row>
    <row r="2" spans="1:19">
      <c r="A2" s="31" t="s">
        <v>112</v>
      </c>
      <c r="E2" s="95" t="s">
        <v>103</v>
      </c>
    </row>
    <row r="3" spans="1:19">
      <c r="E3" s="95"/>
    </row>
    <row r="4" spans="1:19" s="32" customFormat="1" ht="45">
      <c r="A4" s="35" t="s">
        <v>66</v>
      </c>
      <c r="C4" s="32" t="s">
        <v>52</v>
      </c>
      <c r="D4" s="32" t="s">
        <v>53</v>
      </c>
      <c r="E4" s="32" t="s">
        <v>54</v>
      </c>
      <c r="F4" s="32" t="s">
        <v>68</v>
      </c>
      <c r="G4" s="32" t="s">
        <v>49</v>
      </c>
      <c r="H4" s="32" t="s">
        <v>51</v>
      </c>
      <c r="I4" s="32" t="s">
        <v>55</v>
      </c>
      <c r="N4" s="35" t="s">
        <v>66</v>
      </c>
      <c r="P4" s="99" t="s">
        <v>52</v>
      </c>
      <c r="R4" s="99" t="s">
        <v>97</v>
      </c>
      <c r="S4" s="99" t="s">
        <v>98</v>
      </c>
    </row>
    <row r="5" spans="1:19">
      <c r="A5">
        <v>2011</v>
      </c>
      <c r="C5" s="23">
        <f>SUMIF('Values Wx Adjusted'!$A$20:$A$199,'B13A Summary'!$A5,'Values Wx Adjusted'!W$20:W$199)</f>
        <v>5201600138.9427652</v>
      </c>
      <c r="D5" s="23">
        <f>SUMIF('Values Wx Adjusted'!$A$20:$A$199,'B13A Summary'!$A5,'Values Wx Adjusted'!X$20:X$199)</f>
        <v>266597003.79305881</v>
      </c>
      <c r="E5" s="23">
        <f>SUMIF('Values Wx Adjusted'!$A$20:$A$199,'B13A Summary'!$A5,'Values Wx Adjusted'!Y$20:Y$199)</f>
        <v>3514032480.2522173</v>
      </c>
      <c r="F5" s="23">
        <f>SUMIF('Values Wx Adjusted'!$A$20:$A$199,'B13A Summary'!$A5,'Values Wx Adjusted'!Z$20:Z$199)</f>
        <v>3780629484.0452757</v>
      </c>
      <c r="G5" s="23">
        <f>SUMIF('Values Wx Adjusted'!$A$20:$A$199,'B13A Summary'!$A5,'Values Wx Adjusted'!AA$20:AA$199)</f>
        <v>1797856040</v>
      </c>
      <c r="H5" s="23">
        <f>SUMIF('Values Wx Adjusted'!$A$20:$A$199,'B13A Summary'!$A5,'Values Wx Adjusted'!AB$20:AB$199)</f>
        <v>150951059</v>
      </c>
      <c r="I5" s="23">
        <f>SUMIF('Values Wx Adjusted'!$A$20:$A$199,'B13A Summary'!$A5,'Values Wx Adjusted'!AC$20:AC$199)</f>
        <v>10931036721.988041</v>
      </c>
      <c r="N5">
        <v>2011</v>
      </c>
      <c r="P5" s="23">
        <f>SUMIF('Values Wx Adjusted'!$A$20:$A$199,'B13A Summary'!$A5,'Values Wx Adjusted'!W$20:W$199)</f>
        <v>5201600138.9427652</v>
      </c>
      <c r="R5" s="23">
        <f>SUMIF('RS EV'!$A$10:$A$58,'B13A Summary'!N5,'RS EV'!C$10:C$58)</f>
        <v>0</v>
      </c>
      <c r="S5" s="23">
        <f>P5-R5</f>
        <v>5201600138.9427652</v>
      </c>
    </row>
    <row r="6" spans="1:19">
      <c r="A6">
        <v>2012</v>
      </c>
      <c r="C6" s="23">
        <f>SUMIF('Values Wx Adjusted'!$A$20:$A$199,'B13A Summary'!$A6,'Values Wx Adjusted'!W$20:W$199)</f>
        <v>5213209572.7637129</v>
      </c>
      <c r="D6" s="23">
        <f>SUMIF('Values Wx Adjusted'!$A$20:$A$199,'B13A Summary'!$A6,'Values Wx Adjusted'!X$20:X$199)</f>
        <v>264190504.03783804</v>
      </c>
      <c r="E6" s="23">
        <f>SUMIF('Values Wx Adjusted'!$A$20:$A$199,'B13A Summary'!$A6,'Values Wx Adjusted'!Y$20:Y$199)</f>
        <v>3502884449.0013771</v>
      </c>
      <c r="F6" s="23">
        <f>SUMIF('Values Wx Adjusted'!$A$20:$A$199,'B13A Summary'!$A6,'Values Wx Adjusted'!Z$20:Z$199)</f>
        <v>3767074953.0392156</v>
      </c>
      <c r="G6" s="23">
        <f>SUMIF('Values Wx Adjusted'!$A$20:$A$199,'B13A Summary'!$A6,'Values Wx Adjusted'!AA$20:AA$199)</f>
        <v>1724137955</v>
      </c>
      <c r="H6" s="23">
        <f>SUMIF('Values Wx Adjusted'!$A$20:$A$199,'B13A Summary'!$A6,'Values Wx Adjusted'!AB$20:AB$199)</f>
        <v>153394599</v>
      </c>
      <c r="I6" s="23">
        <f>SUMIF('Values Wx Adjusted'!$A$20:$A$199,'B13A Summary'!$A6,'Values Wx Adjusted'!AC$20:AC$199)</f>
        <v>10857817079.802927</v>
      </c>
      <c r="N6">
        <v>2012</v>
      </c>
      <c r="P6" s="23">
        <f>SUMIF('Values Wx Adjusted'!$A$20:$A$199,'B13A Summary'!$A6,'Values Wx Adjusted'!W$20:W$199)</f>
        <v>5213209572.7637129</v>
      </c>
      <c r="R6" s="23">
        <f>SUMIF('RS EV'!$A$10:$A$58,'B13A Summary'!N6,'RS EV'!C$10:C$58)</f>
        <v>106736</v>
      </c>
      <c r="S6" s="23">
        <f t="shared" ref="S6:S10" si="0">P6-R6</f>
        <v>5213102836.7637129</v>
      </c>
    </row>
    <row r="7" spans="1:19">
      <c r="A7">
        <v>2013</v>
      </c>
      <c r="C7" s="23">
        <f>SUMIF('Values Wx Adjusted'!$A$20:$A$199,'B13A Summary'!$A7,'Values Wx Adjusted'!W$20:W$199)</f>
        <v>5264825421</v>
      </c>
      <c r="D7" s="23">
        <f>SUMIF('Values Wx Adjusted'!$A$20:$A$199,'B13A Summary'!$A7,'Values Wx Adjusted'!X$20:X$199)</f>
        <v>285356977</v>
      </c>
      <c r="E7" s="23">
        <f>SUMIF('Values Wx Adjusted'!$A$20:$A$199,'B13A Summary'!$A7,'Values Wx Adjusted'!Y$20:Y$199)</f>
        <v>3649133660</v>
      </c>
      <c r="F7" s="23">
        <f>SUMIF('Values Wx Adjusted'!$A$20:$A$199,'B13A Summary'!$A7,'Values Wx Adjusted'!Z$20:Z$199)</f>
        <v>3934490637</v>
      </c>
      <c r="G7" s="23">
        <f>SUMIF('Values Wx Adjusted'!$A$20:$A$199,'B13A Summary'!$A7,'Values Wx Adjusted'!AA$20:AA$199)</f>
        <v>1730967775</v>
      </c>
      <c r="H7" s="23">
        <f>SUMIF('Values Wx Adjusted'!$A$20:$A$199,'B13A Summary'!$A7,'Values Wx Adjusted'!AB$20:AB$199)</f>
        <v>153010273</v>
      </c>
      <c r="I7" s="23">
        <f>SUMIF('Values Wx Adjusted'!$A$20:$A$199,'B13A Summary'!$A7,'Values Wx Adjusted'!AC$20:AC$199)</f>
        <v>11083294106</v>
      </c>
      <c r="J7" t="s">
        <v>115</v>
      </c>
      <c r="N7">
        <v>2013</v>
      </c>
      <c r="P7" s="23">
        <f>SUMIF('Values Wx Adjusted'!$A$20:$A$199,'B13A Summary'!$A7,'Values Wx Adjusted'!W$20:W$199)</f>
        <v>5264825421</v>
      </c>
      <c r="R7" s="23">
        <f>SUMIF('RS EV'!$A$10:$A$58,'B13A Summary'!N7,'RS EV'!C$10:C$58)</f>
        <v>2812074</v>
      </c>
      <c r="S7" s="23">
        <f t="shared" si="0"/>
        <v>5262013347</v>
      </c>
    </row>
    <row r="8" spans="1:19">
      <c r="A8">
        <v>2014</v>
      </c>
      <c r="C8" s="23">
        <f>SUMIF('Values Wx Adjusted'!$A$20:$A$199,'B13A Summary'!$A8,'Values Wx Adjusted'!W$20:W$199)</f>
        <v>5264444986</v>
      </c>
      <c r="D8" s="23">
        <f>SUMIF('Values Wx Adjusted'!$A$20:$A$199,'B13A Summary'!$A8,'Values Wx Adjusted'!X$20:X$199)</f>
        <v>290938038</v>
      </c>
      <c r="E8" s="23">
        <f>SUMIF('Values Wx Adjusted'!$A$20:$A$199,'B13A Summary'!$A8,'Values Wx Adjusted'!Y$20:Y$199)</f>
        <v>3712587990</v>
      </c>
      <c r="F8" s="23">
        <f>SUMIF('Values Wx Adjusted'!$A$20:$A$199,'B13A Summary'!$A8,'Values Wx Adjusted'!Z$20:Z$199)</f>
        <v>4003526028</v>
      </c>
      <c r="G8" s="23">
        <f>SUMIF('Values Wx Adjusted'!$A$20:$A$199,'B13A Summary'!$A8,'Values Wx Adjusted'!AA$20:AA$199)</f>
        <v>1732716554</v>
      </c>
      <c r="H8" s="23">
        <f>SUMIF('Values Wx Adjusted'!$A$20:$A$199,'B13A Summary'!$A8,'Values Wx Adjusted'!AB$20:AB$199)</f>
        <v>153590364</v>
      </c>
      <c r="I8" s="23">
        <f>SUMIF('Values Wx Adjusted'!$A$20:$A$199,'B13A Summary'!$A8,'Values Wx Adjusted'!AC$20:AC$199)</f>
        <v>11154277932</v>
      </c>
      <c r="J8" s="46">
        <f>(I8/I6)^(1/2)-1</f>
        <v>1.3560017586391915E-2</v>
      </c>
      <c r="N8">
        <v>2014</v>
      </c>
      <c r="P8" s="23">
        <f>SUMIF('Values Wx Adjusted'!$A$20:$A$199,'B13A Summary'!$A8,'Values Wx Adjusted'!W$20:W$199)</f>
        <v>5264444986</v>
      </c>
      <c r="R8" s="23">
        <f>SUMIF('RS EV'!$A$10:$A$58,'B13A Summary'!N8,'RS EV'!C$10:C$58)</f>
        <v>5517412</v>
      </c>
      <c r="S8" s="23">
        <f t="shared" si="0"/>
        <v>5258927574</v>
      </c>
    </row>
    <row r="9" spans="1:19">
      <c r="A9">
        <v>2015</v>
      </c>
      <c r="C9" s="23">
        <f>SUMIF('Values Wx Adjusted'!$A$20:$A$199,'B13A Summary'!$A9,'Values Wx Adjusted'!W$20:W$199)</f>
        <v>5265099309</v>
      </c>
      <c r="D9" s="23">
        <f>SUMIF('Values Wx Adjusted'!$A$20:$A$199,'B13A Summary'!$A9,'Values Wx Adjusted'!X$20:X$199)</f>
        <v>296154216</v>
      </c>
      <c r="E9" s="23">
        <f>SUMIF('Values Wx Adjusted'!$A$20:$A$199,'B13A Summary'!$A9,'Values Wx Adjusted'!Y$20:Y$199)</f>
        <v>3797134977</v>
      </c>
      <c r="F9" s="23">
        <f>SUMIF('Values Wx Adjusted'!$A$20:$A$199,'B13A Summary'!$A9,'Values Wx Adjusted'!Z$20:Z$199)</f>
        <v>4093289193</v>
      </c>
      <c r="G9" s="23">
        <f>SUMIF('Values Wx Adjusted'!$A$20:$A$199,'B13A Summary'!$A9,'Values Wx Adjusted'!AA$20:AA$199)</f>
        <v>1733084686</v>
      </c>
      <c r="H9" s="23">
        <f>SUMIF('Values Wx Adjusted'!$A$20:$A$199,'B13A Summary'!$A9,'Values Wx Adjusted'!AB$20:AB$199)</f>
        <v>154176283</v>
      </c>
      <c r="I9" s="23">
        <f>SUMIF('Values Wx Adjusted'!$A$20:$A$199,'B13A Summary'!$A9,'Values Wx Adjusted'!AC$20:AC$199)</f>
        <v>11245649471</v>
      </c>
      <c r="N9">
        <v>2015</v>
      </c>
      <c r="P9" s="23">
        <f>SUMIF('Values Wx Adjusted'!$A$20:$A$199,'B13A Summary'!$A9,'Values Wx Adjusted'!W$20:W$199)</f>
        <v>5265099309</v>
      </c>
      <c r="R9" s="23">
        <f>SUMIF('RS EV'!$A$10:$A$58,'B13A Summary'!N9,'RS EV'!C$10:C$58)</f>
        <v>8698953</v>
      </c>
      <c r="S9" s="23">
        <f t="shared" si="0"/>
        <v>5256400356</v>
      </c>
    </row>
    <row r="10" spans="1:19">
      <c r="A10">
        <v>2016</v>
      </c>
      <c r="C10" s="23">
        <f>SUMIF('Values Wx Adjusted'!$A$20:$A$199,'B13A Summary'!$A10,'Values Wx Adjusted'!W$20:W$199)</f>
        <v>5355709638</v>
      </c>
      <c r="D10" s="23">
        <f>SUMIF('Values Wx Adjusted'!$A$20:$A$199,'B13A Summary'!$A10,'Values Wx Adjusted'!X$20:X$199)</f>
        <v>303812913</v>
      </c>
      <c r="E10" s="23">
        <f>SUMIF('Values Wx Adjusted'!$A$20:$A$199,'B13A Summary'!$A10,'Values Wx Adjusted'!Y$20:Y$199)</f>
        <v>3913876764</v>
      </c>
      <c r="F10" s="23">
        <f>SUMIF('Values Wx Adjusted'!$A$20:$A$199,'B13A Summary'!$A10,'Values Wx Adjusted'!Z$20:Z$199)</f>
        <v>4217689677</v>
      </c>
      <c r="G10" s="23">
        <f>SUMIF('Values Wx Adjusted'!$A$20:$A$199,'B13A Summary'!$A10,'Values Wx Adjusted'!AA$20:AA$199)</f>
        <v>1733896173</v>
      </c>
      <c r="H10" s="23">
        <f>SUMIF('Values Wx Adjusted'!$A$20:$A$199,'B13A Summary'!$A10,'Values Wx Adjusted'!AB$20:AB$199)</f>
        <v>154768084</v>
      </c>
      <c r="I10" s="23">
        <f>SUMIF('Values Wx Adjusted'!$A$20:$A$199,'B13A Summary'!$A10,'Values Wx Adjusted'!AC$20:AC$199)</f>
        <v>11462063572</v>
      </c>
      <c r="N10">
        <v>2016</v>
      </c>
      <c r="P10" s="23">
        <f>SUMIF('Values Wx Adjusted'!$A$20:$A$199,'B13A Summary'!$A10,'Values Wx Adjusted'!W$20:W$199)</f>
        <v>5355709638</v>
      </c>
      <c r="R10" s="23">
        <f>SUMIF('RS EV'!$A$10:$A$58,'B13A Summary'!N10,'RS EV'!C$10:C$58)</f>
        <v>12377229</v>
      </c>
      <c r="S10" s="23">
        <f t="shared" si="0"/>
        <v>5343332409</v>
      </c>
    </row>
    <row r="11" spans="1:19">
      <c r="C11" s="23"/>
      <c r="D11" s="23"/>
      <c r="E11" s="23"/>
      <c r="F11" s="23"/>
      <c r="G11" s="23"/>
      <c r="H11" s="23"/>
      <c r="I11" s="23"/>
      <c r="R11" s="23"/>
    </row>
    <row r="12" spans="1:19" s="33" customFormat="1">
      <c r="A12" s="33" t="s">
        <v>59</v>
      </c>
      <c r="C12" s="34"/>
      <c r="D12" s="34"/>
      <c r="E12" s="34"/>
      <c r="F12" s="34"/>
      <c r="G12" s="34"/>
      <c r="H12" s="34"/>
      <c r="I12" s="34"/>
      <c r="N12" s="33" t="s">
        <v>59</v>
      </c>
    </row>
    <row r="13" spans="1:19" s="33" customFormat="1" ht="17.25" customHeight="1">
      <c r="A13" s="38" t="s">
        <v>56</v>
      </c>
      <c r="B13" s="39"/>
      <c r="C13" s="39" t="s">
        <v>52</v>
      </c>
      <c r="D13" s="39" t="s">
        <v>53</v>
      </c>
      <c r="E13" s="39" t="s">
        <v>54</v>
      </c>
      <c r="F13" s="39" t="str">
        <f>$F$4</f>
        <v>Total Commercial</v>
      </c>
      <c r="G13" s="39" t="s">
        <v>49</v>
      </c>
      <c r="H13" s="39" t="str">
        <f>H4</f>
        <v>Outdoor Lighting</v>
      </c>
      <c r="I13" s="39" t="s">
        <v>55</v>
      </c>
      <c r="N13" s="38" t="s">
        <v>56</v>
      </c>
      <c r="S13" s="39" t="str">
        <f>$S$4</f>
        <v>Residential w/out EV Adjustment</v>
      </c>
    </row>
    <row r="14" spans="1:19">
      <c r="A14" s="2"/>
      <c r="B14" s="2"/>
      <c r="C14" s="30"/>
      <c r="D14" s="30"/>
      <c r="E14" s="30"/>
      <c r="F14" s="30"/>
      <c r="G14" s="30"/>
      <c r="H14" s="30"/>
      <c r="I14" s="30"/>
      <c r="N14" s="2"/>
      <c r="S14" s="30"/>
    </row>
    <row r="15" spans="1:19">
      <c r="A15" s="2">
        <v>2012</v>
      </c>
      <c r="B15" s="2"/>
      <c r="C15" s="30">
        <f t="shared" ref="C15:I19" si="1">C6-C5</f>
        <v>11609433.820947647</v>
      </c>
      <c r="D15" s="30">
        <f t="shared" si="1"/>
        <v>-2406499.7552207708</v>
      </c>
      <c r="E15" s="30">
        <f t="shared" si="1"/>
        <v>-11148031.250840187</v>
      </c>
      <c r="F15" s="30">
        <f t="shared" ref="F15" si="2">F6-F5</f>
        <v>-13554531.006060123</v>
      </c>
      <c r="G15" s="30">
        <f t="shared" si="1"/>
        <v>-73718085</v>
      </c>
      <c r="H15" s="30">
        <f t="shared" si="1"/>
        <v>2443540</v>
      </c>
      <c r="I15" s="30">
        <f t="shared" si="1"/>
        <v>-73219642.185113907</v>
      </c>
      <c r="N15" s="2">
        <v>2012</v>
      </c>
      <c r="S15" s="30">
        <f t="shared" ref="S15" si="3">S6-S5</f>
        <v>11502697.820947647</v>
      </c>
    </row>
    <row r="16" spans="1:19">
      <c r="A16" s="2">
        <v>2013</v>
      </c>
      <c r="B16" s="2"/>
      <c r="C16" s="30">
        <f t="shared" si="1"/>
        <v>51615848.236287117</v>
      </c>
      <c r="D16" s="30">
        <f t="shared" si="1"/>
        <v>21166472.962161958</v>
      </c>
      <c r="E16" s="30">
        <f t="shared" si="1"/>
        <v>146249210.99862289</v>
      </c>
      <c r="F16" s="30">
        <f t="shared" ref="F16" si="4">F7-F6</f>
        <v>167415683.96078444</v>
      </c>
      <c r="G16" s="30">
        <f t="shared" si="1"/>
        <v>6829820</v>
      </c>
      <c r="H16" s="30">
        <f t="shared" si="1"/>
        <v>-384326</v>
      </c>
      <c r="I16" s="30">
        <f t="shared" si="1"/>
        <v>225477026.19707298</v>
      </c>
      <c r="N16" s="2">
        <v>2013</v>
      </c>
      <c r="S16" s="30">
        <f t="shared" ref="S16" si="5">S7-S6</f>
        <v>48910510.236287117</v>
      </c>
    </row>
    <row r="17" spans="1:19">
      <c r="A17" s="2">
        <v>2014</v>
      </c>
      <c r="B17" s="2"/>
      <c r="C17" s="30">
        <f t="shared" si="1"/>
        <v>-380435</v>
      </c>
      <c r="D17" s="30">
        <f t="shared" si="1"/>
        <v>5581061</v>
      </c>
      <c r="E17" s="30">
        <f t="shared" si="1"/>
        <v>63454330</v>
      </c>
      <c r="F17" s="30">
        <f t="shared" ref="F17" si="6">F8-F7</f>
        <v>69035391</v>
      </c>
      <c r="G17" s="30">
        <f t="shared" si="1"/>
        <v>1748779</v>
      </c>
      <c r="H17" s="30">
        <f t="shared" si="1"/>
        <v>580091</v>
      </c>
      <c r="I17" s="30">
        <f t="shared" si="1"/>
        <v>70983826</v>
      </c>
      <c r="N17" s="2">
        <v>2014</v>
      </c>
      <c r="S17" s="30">
        <f t="shared" ref="S17" si="7">S8-S7</f>
        <v>-3085773</v>
      </c>
    </row>
    <row r="18" spans="1:19">
      <c r="A18" s="2">
        <v>2015</v>
      </c>
      <c r="B18" s="2"/>
      <c r="C18" s="30">
        <f t="shared" si="1"/>
        <v>654323</v>
      </c>
      <c r="D18" s="30">
        <f t="shared" si="1"/>
        <v>5216178</v>
      </c>
      <c r="E18" s="30">
        <f t="shared" si="1"/>
        <v>84546987</v>
      </c>
      <c r="F18" s="30">
        <f t="shared" ref="F18" si="8">F9-F8</f>
        <v>89763165</v>
      </c>
      <c r="G18" s="30">
        <f t="shared" si="1"/>
        <v>368132</v>
      </c>
      <c r="H18" s="30">
        <f t="shared" si="1"/>
        <v>585919</v>
      </c>
      <c r="I18" s="30">
        <f t="shared" si="1"/>
        <v>91371539</v>
      </c>
      <c r="N18" s="2">
        <v>2015</v>
      </c>
      <c r="S18" s="30">
        <f t="shared" ref="S18" si="9">S9-S8</f>
        <v>-2527218</v>
      </c>
    </row>
    <row r="19" spans="1:19">
      <c r="A19" s="2">
        <v>2016</v>
      </c>
      <c r="B19" s="2"/>
      <c r="C19" s="30">
        <f t="shared" si="1"/>
        <v>90610329</v>
      </c>
      <c r="D19" s="30">
        <f t="shared" si="1"/>
        <v>7658697</v>
      </c>
      <c r="E19" s="30">
        <f t="shared" si="1"/>
        <v>116741787</v>
      </c>
      <c r="F19" s="30">
        <f t="shared" ref="F19" si="10">F10-F9</f>
        <v>124400484</v>
      </c>
      <c r="G19" s="30">
        <f t="shared" si="1"/>
        <v>811487</v>
      </c>
      <c r="H19" s="30">
        <f t="shared" si="1"/>
        <v>591801</v>
      </c>
      <c r="I19" s="30">
        <f t="shared" si="1"/>
        <v>216414101</v>
      </c>
      <c r="N19" s="2">
        <v>2016</v>
      </c>
      <c r="S19" s="30">
        <f t="shared" ref="S19" si="11">S10-S9</f>
        <v>86932053</v>
      </c>
    </row>
    <row r="21" spans="1:19" s="36" customFormat="1">
      <c r="A21" s="1" t="s">
        <v>59</v>
      </c>
      <c r="C21" s="37"/>
      <c r="D21" s="37"/>
      <c r="E21" s="37"/>
      <c r="F21" s="37"/>
      <c r="G21" s="37"/>
      <c r="H21" s="37"/>
      <c r="I21" s="37"/>
      <c r="N21" s="1" t="s">
        <v>59</v>
      </c>
      <c r="S21" s="37"/>
    </row>
    <row r="22" spans="1:19" s="36" customFormat="1" ht="48" customHeight="1">
      <c r="A22" s="35" t="s">
        <v>60</v>
      </c>
      <c r="C22" s="32" t="s">
        <v>52</v>
      </c>
      <c r="D22" s="32" t="s">
        <v>53</v>
      </c>
      <c r="E22" s="32" t="s">
        <v>54</v>
      </c>
      <c r="F22" s="39" t="str">
        <f>$F$4</f>
        <v>Total Commercial</v>
      </c>
      <c r="G22" s="32" t="s">
        <v>49</v>
      </c>
      <c r="H22" s="32" t="str">
        <f>H4</f>
        <v>Outdoor Lighting</v>
      </c>
      <c r="I22" s="32" t="s">
        <v>55</v>
      </c>
      <c r="N22" s="35" t="s">
        <v>60</v>
      </c>
      <c r="S22" s="39" t="str">
        <f>$S$4</f>
        <v>Residential w/out EV Adjustment</v>
      </c>
    </row>
    <row r="23" spans="1:19">
      <c r="C23" s="23"/>
      <c r="D23" s="23"/>
      <c r="E23" s="23"/>
      <c r="F23" s="23"/>
      <c r="G23" s="23"/>
      <c r="H23" s="23"/>
      <c r="I23" s="23"/>
      <c r="S23" s="23"/>
    </row>
    <row r="24" spans="1:19">
      <c r="A24">
        <v>2012</v>
      </c>
      <c r="C24" s="24">
        <f t="shared" ref="C24:I28" si="12">C6/C5-1</f>
        <v>2.2318966300449716E-3</v>
      </c>
      <c r="D24" s="24">
        <f t="shared" si="12"/>
        <v>-9.0267321874658579E-3</v>
      </c>
      <c r="E24" s="24">
        <f t="shared" si="12"/>
        <v>-3.1724326150907034E-3</v>
      </c>
      <c r="F24" s="24">
        <f t="shared" ref="F24" si="13">F6/F5-1</f>
        <v>-3.5852577099294569E-3</v>
      </c>
      <c r="G24" s="24">
        <f t="shared" si="12"/>
        <v>-4.1003330277767924E-2</v>
      </c>
      <c r="H24" s="24">
        <f t="shared" si="12"/>
        <v>1.6187630720762236E-2</v>
      </c>
      <c r="I24" s="24">
        <f t="shared" si="12"/>
        <v>-6.6983255154409171E-3</v>
      </c>
      <c r="N24">
        <v>2012</v>
      </c>
      <c r="S24" s="24">
        <f t="shared" ref="S24" si="14">S6/S5-1</f>
        <v>2.2113767905438397E-3</v>
      </c>
    </row>
    <row r="25" spans="1:19">
      <c r="A25">
        <v>2013</v>
      </c>
      <c r="C25" s="24">
        <f t="shared" si="12"/>
        <v>9.9009731943164869E-3</v>
      </c>
      <c r="D25" s="24">
        <f t="shared" si="12"/>
        <v>8.0118220142880059E-2</v>
      </c>
      <c r="E25" s="24">
        <f t="shared" si="12"/>
        <v>4.1751080610243019E-2</v>
      </c>
      <c r="F25" s="24">
        <f t="shared" ref="F25" si="15">F7/F6-1</f>
        <v>4.4441824505168537E-2</v>
      </c>
      <c r="G25" s="24">
        <f t="shared" si="12"/>
        <v>3.9612955449379594E-3</v>
      </c>
      <c r="H25" s="24">
        <f t="shared" si="12"/>
        <v>-2.5054728295876849E-3</v>
      </c>
      <c r="I25" s="24">
        <f t="shared" si="12"/>
        <v>2.0766331256076409E-2</v>
      </c>
      <c r="N25">
        <v>2013</v>
      </c>
      <c r="S25" s="24">
        <f t="shared" ref="S25" si="16">S7/S6-1</f>
        <v>9.3822262418001845E-3</v>
      </c>
    </row>
    <row r="26" spans="1:19">
      <c r="A26">
        <v>2014</v>
      </c>
      <c r="C26" s="24">
        <f t="shared" si="12"/>
        <v>-7.2259755942272186E-5</v>
      </c>
      <c r="D26" s="24">
        <f t="shared" si="12"/>
        <v>1.9558172569230647E-2</v>
      </c>
      <c r="E26" s="24">
        <f t="shared" si="12"/>
        <v>1.7388875254298108E-2</v>
      </c>
      <c r="F26" s="24">
        <f t="shared" ref="F26" si="17">F8/F7-1</f>
        <v>1.7546207976908201E-2</v>
      </c>
      <c r="G26" s="24">
        <f t="shared" si="12"/>
        <v>1.0102897496171437E-3</v>
      </c>
      <c r="H26" s="24">
        <f t="shared" si="12"/>
        <v>3.7911898895834906E-3</v>
      </c>
      <c r="I26" s="24">
        <f t="shared" si="12"/>
        <v>6.4045783971005132E-3</v>
      </c>
      <c r="N26">
        <v>2014</v>
      </c>
      <c r="S26" s="24">
        <f t="shared" ref="S26" si="18">S8/S7-1</f>
        <v>-5.8642439623590725E-4</v>
      </c>
    </row>
    <row r="27" spans="1:19">
      <c r="A27">
        <v>2015</v>
      </c>
      <c r="C27" s="24">
        <f t="shared" si="12"/>
        <v>1.2429097497257402E-4</v>
      </c>
      <c r="D27" s="24">
        <f t="shared" si="12"/>
        <v>1.7928827855778762E-2</v>
      </c>
      <c r="E27" s="24">
        <f t="shared" si="12"/>
        <v>2.2773059447407151E-2</v>
      </c>
      <c r="F27" s="24">
        <f t="shared" ref="F27" si="19">F9/F8-1</f>
        <v>2.242102695778958E-2</v>
      </c>
      <c r="G27" s="24">
        <f t="shared" si="12"/>
        <v>2.1245944649761483E-4</v>
      </c>
      <c r="H27" s="24">
        <f t="shared" si="12"/>
        <v>3.8148161430231475E-3</v>
      </c>
      <c r="I27" s="24">
        <f t="shared" si="12"/>
        <v>8.1916139760036533E-3</v>
      </c>
      <c r="N27">
        <v>2015</v>
      </c>
      <c r="S27" s="24">
        <f t="shared" ref="S27" si="20">S9/S8-1</f>
        <v>-4.8055767348731404E-4</v>
      </c>
    </row>
    <row r="28" spans="1:19">
      <c r="A28">
        <v>2016</v>
      </c>
      <c r="C28" s="24">
        <f t="shared" si="12"/>
        <v>1.7209614421728636E-2</v>
      </c>
      <c r="D28" s="24">
        <f t="shared" si="12"/>
        <v>2.5860503029273119E-2</v>
      </c>
      <c r="E28" s="24">
        <f t="shared" si="12"/>
        <v>3.074470296871934E-2</v>
      </c>
      <c r="F28" s="24">
        <f t="shared" ref="F28" si="21">F10/F9-1</f>
        <v>3.0391325443787087E-2</v>
      </c>
      <c r="G28" s="24">
        <f t="shared" si="12"/>
        <v>4.6823274509044666E-4</v>
      </c>
      <c r="H28" s="24">
        <f t="shared" si="12"/>
        <v>3.8384697599695983E-3</v>
      </c>
      <c r="I28" s="24">
        <f t="shared" si="12"/>
        <v>1.9244250993069256E-2</v>
      </c>
      <c r="N28">
        <v>2016</v>
      </c>
      <c r="S28" s="24">
        <f t="shared" ref="S28" si="22">S10/S9-1</f>
        <v>1.6538324159568685E-2</v>
      </c>
    </row>
    <row r="31" spans="1:19">
      <c r="A31">
        <v>2013</v>
      </c>
      <c r="B31" t="s">
        <v>92</v>
      </c>
      <c r="C31" s="96">
        <f>((C7/SUM('TM1 Res'!E33:E44))/(C6/SUM('TM1 Res'!D21:D32)))-1</f>
        <v>1.4918534839851727E-3</v>
      </c>
      <c r="D31" s="96">
        <f>((D7/SUM('TM1 Sm Comm'!E33:E44))/(D6/SUM('TM1 Sm Comm'!D21:D32)))-1</f>
        <v>6.816442392143407E-2</v>
      </c>
      <c r="E31" s="96">
        <f>((E7/SUM('TM1 Lg Comm'!E33:E44))/(E6/SUM('TM1 Lg Comm'!D21:D32)))-1</f>
        <v>3.7270226688953967E-2</v>
      </c>
      <c r="F31" s="96">
        <f>((F7/SUM('TM1 Total Comm'!E33:E44))/(F6/SUM('TM1 Total Comm'!D21:D32)))-1</f>
        <v>3.5537824588837141E-2</v>
      </c>
    </row>
    <row r="32" spans="1:19">
      <c r="B32" t="s">
        <v>91</v>
      </c>
      <c r="C32" s="96">
        <f>'TM1 Res'!E71</f>
        <v>8.3965932234770779E-3</v>
      </c>
      <c r="D32" s="96">
        <f>'TM1 Sm Comm'!E71</f>
        <v>1.1190970185621207E-2</v>
      </c>
      <c r="E32" s="96">
        <f>'TM1 Lg Comm'!E71</f>
        <v>4.3198520559029063E-3</v>
      </c>
      <c r="F32" s="96">
        <f>'TM1 Total Comm'!E71</f>
        <v>8.5984304048638549E-3</v>
      </c>
    </row>
    <row r="33" spans="1:6">
      <c r="C33" s="97">
        <f>SUM(C31:C32)</f>
        <v>9.8884467074622506E-3</v>
      </c>
      <c r="D33" s="97">
        <f>SUM(D31:D32)</f>
        <v>7.9355394107055277E-2</v>
      </c>
      <c r="E33" s="97">
        <f>SUM(E31:E32)</f>
        <v>4.1590078744856873E-2</v>
      </c>
      <c r="F33" s="97">
        <f>SUM(F31:F32)</f>
        <v>4.4136254993700996E-2</v>
      </c>
    </row>
    <row r="34" spans="1:6">
      <c r="C34" s="97"/>
      <c r="D34" s="97"/>
      <c r="E34" s="97"/>
      <c r="F34" s="97"/>
    </row>
    <row r="35" spans="1:6">
      <c r="A35">
        <v>2014</v>
      </c>
      <c r="B35" t="s">
        <v>92</v>
      </c>
      <c r="C35" s="96">
        <f>((C8/SUM('TM1 Res'!$E$45:$E$56))/(C7/SUM('TM1 Res'!$E$33:$E$44)))-1</f>
        <v>-1.2474464286101106E-2</v>
      </c>
      <c r="D35" s="96">
        <f>((D8/SUM('TM1 Sm Comm'!$E$45:$E$56))/(D7/SUM('TM1 Sm Comm'!$E$33:$E$44)))-1</f>
        <v>1.0544050350058454E-2</v>
      </c>
      <c r="E35" s="96">
        <f>((E8/SUM('TM1 Lg Comm'!$E$45:$E$56))/(E7/SUM('TM1 Lg Comm'!$E$33:$E$44)))-1</f>
        <v>4.6514615585100394E-3</v>
      </c>
      <c r="F35" s="96">
        <f>((F8/SUM('TM1 Total Comm'!$E$45:$E$56))/(F7/SUM('TM1 Total Comm'!$E$33:$E$44)))-1</f>
        <v>7.1403101474725172E-3</v>
      </c>
    </row>
    <row r="36" spans="1:6">
      <c r="B36" t="s">
        <v>91</v>
      </c>
      <c r="C36" s="96">
        <f>'TM1 Res'!$E$72</f>
        <v>1.2558869701726927E-2</v>
      </c>
      <c r="D36" s="96">
        <f>'TM1 Sm Comm'!$E$72</f>
        <v>8.9200685670751678E-3</v>
      </c>
      <c r="E36" s="96">
        <f>'TM1 Lg Comm'!$E$72</f>
        <v>1.2678440417563719E-2</v>
      </c>
      <c r="F36" s="96">
        <f>'TM1 Total Comm'!$E$72</f>
        <v>1.0332123264842785E-2</v>
      </c>
    </row>
    <row r="37" spans="1:6">
      <c r="C37" s="97">
        <f>SUM(C35:C36)</f>
        <v>8.4405415625821156E-5</v>
      </c>
      <c r="D37" s="97">
        <f>SUM(D35:D36)</f>
        <v>1.9464118917133622E-2</v>
      </c>
      <c r="E37" s="97">
        <f>SUM(E35:E36)</f>
        <v>1.7329901976073758E-2</v>
      </c>
      <c r="F37" s="97">
        <f>SUM(F35:F36)</f>
        <v>1.7472433412315302E-2</v>
      </c>
    </row>
    <row r="38" spans="1:6">
      <c r="C38" s="97"/>
      <c r="D38" s="97"/>
      <c r="E38" s="97"/>
      <c r="F38" s="97"/>
    </row>
    <row r="39" spans="1:6">
      <c r="A39">
        <v>2015</v>
      </c>
      <c r="B39" t="s">
        <v>92</v>
      </c>
      <c r="C39" s="96">
        <f>((C9/SUM('TM1 Res'!$E$57:$E$68))/(C8/SUM('TM1 Res'!$E$45:$E$56)))-1</f>
        <v>-1.7082322293396679E-2</v>
      </c>
      <c r="D39" s="96">
        <f>((D9/SUM('TM1 Sm Comm'!$E$57:$E$68))/(D8/SUM('TM1 Sm Comm'!$E$45:$E$56)))-1</f>
        <v>7.3913756988772672E-3</v>
      </c>
      <c r="E39" s="96">
        <f>((E9/SUM('TM1 Lg Comm'!$E$57:$E$68))/(E8/SUM('TM1 Lg Comm'!$E$45:$E$56)))-1</f>
        <v>3.2204572417457999E-3</v>
      </c>
      <c r="F39" s="96">
        <f>((F9/SUM('TM1 Total Comm'!$E$57:$E$68))/(F8/SUM('TM1 Total Comm'!$E$45:$E$56)))-1</f>
        <v>8.4434398360955232E-3</v>
      </c>
    </row>
    <row r="40" spans="1:6">
      <c r="B40" t="s">
        <v>91</v>
      </c>
      <c r="C40" s="96">
        <f>'TM1 Res'!$E$73</f>
        <v>1.7505650430986952E-2</v>
      </c>
      <c r="D40" s="96">
        <f>'TM1 Sm Comm'!$E$73</f>
        <v>1.0460137351872012E-2</v>
      </c>
      <c r="E40" s="96">
        <f>'TM1 Lg Comm'!$E$73</f>
        <v>1.9489836022103635E-2</v>
      </c>
      <c r="F40" s="96">
        <f>'TM1 Total Comm'!$E$73</f>
        <v>1.386055634807426E-2</v>
      </c>
    </row>
    <row r="41" spans="1:6">
      <c r="C41" s="97">
        <f>SUM(C39:C40)</f>
        <v>4.233281375902731E-4</v>
      </c>
      <c r="D41" s="97">
        <f>SUM(D39:D40)</f>
        <v>1.7851513050749279E-2</v>
      </c>
      <c r="E41" s="97">
        <f>SUM(E39:E40)</f>
        <v>2.2710293263849435E-2</v>
      </c>
      <c r="F41" s="97">
        <f>SUM(F39:F40)</f>
        <v>2.2303996184169783E-2</v>
      </c>
    </row>
    <row r="42" spans="1:6">
      <c r="C42" s="102"/>
      <c r="D42" s="102"/>
      <c r="E42" s="102"/>
      <c r="F42" s="102"/>
    </row>
    <row r="44" spans="1:6">
      <c r="A44" t="s">
        <v>106</v>
      </c>
    </row>
    <row r="45" spans="1:6">
      <c r="A45" t="s">
        <v>107</v>
      </c>
      <c r="C45" s="100">
        <f>C7*1.01</f>
        <v>5317473675.21</v>
      </c>
      <c r="E45" t="s">
        <v>109</v>
      </c>
      <c r="F45" s="100">
        <f>I8-C8+C45</f>
        <v>11207306621.209999</v>
      </c>
    </row>
    <row r="46" spans="1:6">
      <c r="A46" t="s">
        <v>105</v>
      </c>
      <c r="C46" s="100">
        <f>C45-C8</f>
        <v>53028689.210000038</v>
      </c>
      <c r="E46" t="s">
        <v>110</v>
      </c>
      <c r="F46" s="24">
        <f>F45/I7-1</f>
        <v>1.11891387185028E-2</v>
      </c>
    </row>
    <row r="47" spans="1:6">
      <c r="A47" t="s">
        <v>108</v>
      </c>
      <c r="C47" s="101">
        <f>C46*0.04313</f>
        <v>2287127.3656273019</v>
      </c>
      <c r="E47" t="s">
        <v>111</v>
      </c>
    </row>
  </sheetData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75"/>
  <sheetViews>
    <sheetView workbookViewId="0">
      <selection activeCell="E1" sqref="E1:I3"/>
    </sheetView>
  </sheetViews>
  <sheetFormatPr defaultRowHeight="15"/>
  <cols>
    <col min="1" max="1" width="14.42578125" style="22" bestFit="1" customWidth="1"/>
    <col min="2" max="2" width="12.85546875" style="22" customWidth="1"/>
    <col min="3" max="3" width="10.42578125" style="22" customWidth="1"/>
    <col min="4" max="5" width="12" style="22" customWidth="1"/>
    <col min="6" max="6" width="5.5703125" style="22" customWidth="1"/>
    <col min="7" max="8" width="12" style="22" customWidth="1"/>
    <col min="9" max="9" width="5.5703125" style="22" customWidth="1"/>
    <col min="10" max="11" width="12" style="22" customWidth="1"/>
    <col min="12" max="12" width="5.5703125" style="22" customWidth="1"/>
    <col min="13" max="14" width="12" style="22" customWidth="1"/>
    <col min="15" max="15" width="5.5703125" style="22" customWidth="1"/>
    <col min="16" max="16" width="2.28515625" style="22" customWidth="1"/>
    <col min="17" max="17" width="9.28515625" style="22" customWidth="1"/>
    <col min="18" max="18" width="9.85546875" style="80" customWidth="1"/>
    <col min="19" max="21" width="11" style="80" customWidth="1"/>
    <col min="22" max="22" width="12.42578125" style="80" customWidth="1"/>
    <col min="23" max="256" width="9.140625" style="22"/>
    <col min="257" max="257" width="14.42578125" style="22" bestFit="1" customWidth="1"/>
    <col min="258" max="258" width="12.85546875" style="22" customWidth="1"/>
    <col min="259" max="259" width="10.42578125" style="22" customWidth="1"/>
    <col min="260" max="261" width="12" style="22" customWidth="1"/>
    <col min="262" max="262" width="5.5703125" style="22" customWidth="1"/>
    <col min="263" max="264" width="12" style="22" customWidth="1"/>
    <col min="265" max="265" width="5.5703125" style="22" customWidth="1"/>
    <col min="266" max="267" width="12" style="22" customWidth="1"/>
    <col min="268" max="268" width="5.5703125" style="22" customWidth="1"/>
    <col min="269" max="270" width="12" style="22" customWidth="1"/>
    <col min="271" max="271" width="5.5703125" style="22" customWidth="1"/>
    <col min="272" max="272" width="2.28515625" style="22" customWidth="1"/>
    <col min="273" max="273" width="9.28515625" style="22" customWidth="1"/>
    <col min="274" max="274" width="9.85546875" style="22" customWidth="1"/>
    <col min="275" max="277" width="11" style="22" customWidth="1"/>
    <col min="278" max="278" width="12.42578125" style="22" customWidth="1"/>
    <col min="279" max="512" width="9.140625" style="22"/>
    <col min="513" max="513" width="14.42578125" style="22" bestFit="1" customWidth="1"/>
    <col min="514" max="514" width="12.85546875" style="22" customWidth="1"/>
    <col min="515" max="515" width="10.42578125" style="22" customWidth="1"/>
    <col min="516" max="517" width="12" style="22" customWidth="1"/>
    <col min="518" max="518" width="5.5703125" style="22" customWidth="1"/>
    <col min="519" max="520" width="12" style="22" customWidth="1"/>
    <col min="521" max="521" width="5.5703125" style="22" customWidth="1"/>
    <col min="522" max="523" width="12" style="22" customWidth="1"/>
    <col min="524" max="524" width="5.5703125" style="22" customWidth="1"/>
    <col min="525" max="526" width="12" style="22" customWidth="1"/>
    <col min="527" max="527" width="5.5703125" style="22" customWidth="1"/>
    <col min="528" max="528" width="2.28515625" style="22" customWidth="1"/>
    <col min="529" max="529" width="9.28515625" style="22" customWidth="1"/>
    <col min="530" max="530" width="9.85546875" style="22" customWidth="1"/>
    <col min="531" max="533" width="11" style="22" customWidth="1"/>
    <col min="534" max="534" width="12.42578125" style="22" customWidth="1"/>
    <col min="535" max="768" width="9.140625" style="22"/>
    <col min="769" max="769" width="14.42578125" style="22" bestFit="1" customWidth="1"/>
    <col min="770" max="770" width="12.85546875" style="22" customWidth="1"/>
    <col min="771" max="771" width="10.42578125" style="22" customWidth="1"/>
    <col min="772" max="773" width="12" style="22" customWidth="1"/>
    <col min="774" max="774" width="5.5703125" style="22" customWidth="1"/>
    <col min="775" max="776" width="12" style="22" customWidth="1"/>
    <col min="777" max="777" width="5.5703125" style="22" customWidth="1"/>
    <col min="778" max="779" width="12" style="22" customWidth="1"/>
    <col min="780" max="780" width="5.5703125" style="22" customWidth="1"/>
    <col min="781" max="782" width="12" style="22" customWidth="1"/>
    <col min="783" max="783" width="5.5703125" style="22" customWidth="1"/>
    <col min="784" max="784" width="2.28515625" style="22" customWidth="1"/>
    <col min="785" max="785" width="9.28515625" style="22" customWidth="1"/>
    <col min="786" max="786" width="9.85546875" style="22" customWidth="1"/>
    <col min="787" max="789" width="11" style="22" customWidth="1"/>
    <col min="790" max="790" width="12.42578125" style="22" customWidth="1"/>
    <col min="791" max="1024" width="9.140625" style="22"/>
    <col min="1025" max="1025" width="14.42578125" style="22" bestFit="1" customWidth="1"/>
    <col min="1026" max="1026" width="12.85546875" style="22" customWidth="1"/>
    <col min="1027" max="1027" width="10.42578125" style="22" customWidth="1"/>
    <col min="1028" max="1029" width="12" style="22" customWidth="1"/>
    <col min="1030" max="1030" width="5.5703125" style="22" customWidth="1"/>
    <col min="1031" max="1032" width="12" style="22" customWidth="1"/>
    <col min="1033" max="1033" width="5.5703125" style="22" customWidth="1"/>
    <col min="1034" max="1035" width="12" style="22" customWidth="1"/>
    <col min="1036" max="1036" width="5.5703125" style="22" customWidth="1"/>
    <col min="1037" max="1038" width="12" style="22" customWidth="1"/>
    <col min="1039" max="1039" width="5.5703125" style="22" customWidth="1"/>
    <col min="1040" max="1040" width="2.28515625" style="22" customWidth="1"/>
    <col min="1041" max="1041" width="9.28515625" style="22" customWidth="1"/>
    <col min="1042" max="1042" width="9.85546875" style="22" customWidth="1"/>
    <col min="1043" max="1045" width="11" style="22" customWidth="1"/>
    <col min="1046" max="1046" width="12.42578125" style="22" customWidth="1"/>
    <col min="1047" max="1280" width="9.140625" style="22"/>
    <col min="1281" max="1281" width="14.42578125" style="22" bestFit="1" customWidth="1"/>
    <col min="1282" max="1282" width="12.85546875" style="22" customWidth="1"/>
    <col min="1283" max="1283" width="10.42578125" style="22" customWidth="1"/>
    <col min="1284" max="1285" width="12" style="22" customWidth="1"/>
    <col min="1286" max="1286" width="5.5703125" style="22" customWidth="1"/>
    <col min="1287" max="1288" width="12" style="22" customWidth="1"/>
    <col min="1289" max="1289" width="5.5703125" style="22" customWidth="1"/>
    <col min="1290" max="1291" width="12" style="22" customWidth="1"/>
    <col min="1292" max="1292" width="5.5703125" style="22" customWidth="1"/>
    <col min="1293" max="1294" width="12" style="22" customWidth="1"/>
    <col min="1295" max="1295" width="5.5703125" style="22" customWidth="1"/>
    <col min="1296" max="1296" width="2.28515625" style="22" customWidth="1"/>
    <col min="1297" max="1297" width="9.28515625" style="22" customWidth="1"/>
    <col min="1298" max="1298" width="9.85546875" style="22" customWidth="1"/>
    <col min="1299" max="1301" width="11" style="22" customWidth="1"/>
    <col min="1302" max="1302" width="12.42578125" style="22" customWidth="1"/>
    <col min="1303" max="1536" width="9.140625" style="22"/>
    <col min="1537" max="1537" width="14.42578125" style="22" bestFit="1" customWidth="1"/>
    <col min="1538" max="1538" width="12.85546875" style="22" customWidth="1"/>
    <col min="1539" max="1539" width="10.42578125" style="22" customWidth="1"/>
    <col min="1540" max="1541" width="12" style="22" customWidth="1"/>
    <col min="1542" max="1542" width="5.5703125" style="22" customWidth="1"/>
    <col min="1543" max="1544" width="12" style="22" customWidth="1"/>
    <col min="1545" max="1545" width="5.5703125" style="22" customWidth="1"/>
    <col min="1546" max="1547" width="12" style="22" customWidth="1"/>
    <col min="1548" max="1548" width="5.5703125" style="22" customWidth="1"/>
    <col min="1549" max="1550" width="12" style="22" customWidth="1"/>
    <col min="1551" max="1551" width="5.5703125" style="22" customWidth="1"/>
    <col min="1552" max="1552" width="2.28515625" style="22" customWidth="1"/>
    <col min="1553" max="1553" width="9.28515625" style="22" customWidth="1"/>
    <col min="1554" max="1554" width="9.85546875" style="22" customWidth="1"/>
    <col min="1555" max="1557" width="11" style="22" customWidth="1"/>
    <col min="1558" max="1558" width="12.42578125" style="22" customWidth="1"/>
    <col min="1559" max="1792" width="9.140625" style="22"/>
    <col min="1793" max="1793" width="14.42578125" style="22" bestFit="1" customWidth="1"/>
    <col min="1794" max="1794" width="12.85546875" style="22" customWidth="1"/>
    <col min="1795" max="1795" width="10.42578125" style="22" customWidth="1"/>
    <col min="1796" max="1797" width="12" style="22" customWidth="1"/>
    <col min="1798" max="1798" width="5.5703125" style="22" customWidth="1"/>
    <col min="1799" max="1800" width="12" style="22" customWidth="1"/>
    <col min="1801" max="1801" width="5.5703125" style="22" customWidth="1"/>
    <col min="1802" max="1803" width="12" style="22" customWidth="1"/>
    <col min="1804" max="1804" width="5.5703125" style="22" customWidth="1"/>
    <col min="1805" max="1806" width="12" style="22" customWidth="1"/>
    <col min="1807" max="1807" width="5.5703125" style="22" customWidth="1"/>
    <col min="1808" max="1808" width="2.28515625" style="22" customWidth="1"/>
    <col min="1809" max="1809" width="9.28515625" style="22" customWidth="1"/>
    <col min="1810" max="1810" width="9.85546875" style="22" customWidth="1"/>
    <col min="1811" max="1813" width="11" style="22" customWidth="1"/>
    <col min="1814" max="1814" width="12.42578125" style="22" customWidth="1"/>
    <col min="1815" max="2048" width="9.140625" style="22"/>
    <col min="2049" max="2049" width="14.42578125" style="22" bestFit="1" customWidth="1"/>
    <col min="2050" max="2050" width="12.85546875" style="22" customWidth="1"/>
    <col min="2051" max="2051" width="10.42578125" style="22" customWidth="1"/>
    <col min="2052" max="2053" width="12" style="22" customWidth="1"/>
    <col min="2054" max="2054" width="5.5703125" style="22" customWidth="1"/>
    <col min="2055" max="2056" width="12" style="22" customWidth="1"/>
    <col min="2057" max="2057" width="5.5703125" style="22" customWidth="1"/>
    <col min="2058" max="2059" width="12" style="22" customWidth="1"/>
    <col min="2060" max="2060" width="5.5703125" style="22" customWidth="1"/>
    <col min="2061" max="2062" width="12" style="22" customWidth="1"/>
    <col min="2063" max="2063" width="5.5703125" style="22" customWidth="1"/>
    <col min="2064" max="2064" width="2.28515625" style="22" customWidth="1"/>
    <col min="2065" max="2065" width="9.28515625" style="22" customWidth="1"/>
    <col min="2066" max="2066" width="9.85546875" style="22" customWidth="1"/>
    <col min="2067" max="2069" width="11" style="22" customWidth="1"/>
    <col min="2070" max="2070" width="12.42578125" style="22" customWidth="1"/>
    <col min="2071" max="2304" width="9.140625" style="22"/>
    <col min="2305" max="2305" width="14.42578125" style="22" bestFit="1" customWidth="1"/>
    <col min="2306" max="2306" width="12.85546875" style="22" customWidth="1"/>
    <col min="2307" max="2307" width="10.42578125" style="22" customWidth="1"/>
    <col min="2308" max="2309" width="12" style="22" customWidth="1"/>
    <col min="2310" max="2310" width="5.5703125" style="22" customWidth="1"/>
    <col min="2311" max="2312" width="12" style="22" customWidth="1"/>
    <col min="2313" max="2313" width="5.5703125" style="22" customWidth="1"/>
    <col min="2314" max="2315" width="12" style="22" customWidth="1"/>
    <col min="2316" max="2316" width="5.5703125" style="22" customWidth="1"/>
    <col min="2317" max="2318" width="12" style="22" customWidth="1"/>
    <col min="2319" max="2319" width="5.5703125" style="22" customWidth="1"/>
    <col min="2320" max="2320" width="2.28515625" style="22" customWidth="1"/>
    <col min="2321" max="2321" width="9.28515625" style="22" customWidth="1"/>
    <col min="2322" max="2322" width="9.85546875" style="22" customWidth="1"/>
    <col min="2323" max="2325" width="11" style="22" customWidth="1"/>
    <col min="2326" max="2326" width="12.42578125" style="22" customWidth="1"/>
    <col min="2327" max="2560" width="9.140625" style="22"/>
    <col min="2561" max="2561" width="14.42578125" style="22" bestFit="1" customWidth="1"/>
    <col min="2562" max="2562" width="12.85546875" style="22" customWidth="1"/>
    <col min="2563" max="2563" width="10.42578125" style="22" customWidth="1"/>
    <col min="2564" max="2565" width="12" style="22" customWidth="1"/>
    <col min="2566" max="2566" width="5.5703125" style="22" customWidth="1"/>
    <col min="2567" max="2568" width="12" style="22" customWidth="1"/>
    <col min="2569" max="2569" width="5.5703125" style="22" customWidth="1"/>
    <col min="2570" max="2571" width="12" style="22" customWidth="1"/>
    <col min="2572" max="2572" width="5.5703125" style="22" customWidth="1"/>
    <col min="2573" max="2574" width="12" style="22" customWidth="1"/>
    <col min="2575" max="2575" width="5.5703125" style="22" customWidth="1"/>
    <col min="2576" max="2576" width="2.28515625" style="22" customWidth="1"/>
    <col min="2577" max="2577" width="9.28515625" style="22" customWidth="1"/>
    <col min="2578" max="2578" width="9.85546875" style="22" customWidth="1"/>
    <col min="2579" max="2581" width="11" style="22" customWidth="1"/>
    <col min="2582" max="2582" width="12.42578125" style="22" customWidth="1"/>
    <col min="2583" max="2816" width="9.140625" style="22"/>
    <col min="2817" max="2817" width="14.42578125" style="22" bestFit="1" customWidth="1"/>
    <col min="2818" max="2818" width="12.85546875" style="22" customWidth="1"/>
    <col min="2819" max="2819" width="10.42578125" style="22" customWidth="1"/>
    <col min="2820" max="2821" width="12" style="22" customWidth="1"/>
    <col min="2822" max="2822" width="5.5703125" style="22" customWidth="1"/>
    <col min="2823" max="2824" width="12" style="22" customWidth="1"/>
    <col min="2825" max="2825" width="5.5703125" style="22" customWidth="1"/>
    <col min="2826" max="2827" width="12" style="22" customWidth="1"/>
    <col min="2828" max="2828" width="5.5703125" style="22" customWidth="1"/>
    <col min="2829" max="2830" width="12" style="22" customWidth="1"/>
    <col min="2831" max="2831" width="5.5703125" style="22" customWidth="1"/>
    <col min="2832" max="2832" width="2.28515625" style="22" customWidth="1"/>
    <col min="2833" max="2833" width="9.28515625" style="22" customWidth="1"/>
    <col min="2834" max="2834" width="9.85546875" style="22" customWidth="1"/>
    <col min="2835" max="2837" width="11" style="22" customWidth="1"/>
    <col min="2838" max="2838" width="12.42578125" style="22" customWidth="1"/>
    <col min="2839" max="3072" width="9.140625" style="22"/>
    <col min="3073" max="3073" width="14.42578125" style="22" bestFit="1" customWidth="1"/>
    <col min="3074" max="3074" width="12.85546875" style="22" customWidth="1"/>
    <col min="3075" max="3075" width="10.42578125" style="22" customWidth="1"/>
    <col min="3076" max="3077" width="12" style="22" customWidth="1"/>
    <col min="3078" max="3078" width="5.5703125" style="22" customWidth="1"/>
    <col min="3079" max="3080" width="12" style="22" customWidth="1"/>
    <col min="3081" max="3081" width="5.5703125" style="22" customWidth="1"/>
    <col min="3082" max="3083" width="12" style="22" customWidth="1"/>
    <col min="3084" max="3084" width="5.5703125" style="22" customWidth="1"/>
    <col min="3085" max="3086" width="12" style="22" customWidth="1"/>
    <col min="3087" max="3087" width="5.5703125" style="22" customWidth="1"/>
    <col min="3088" max="3088" width="2.28515625" style="22" customWidth="1"/>
    <col min="3089" max="3089" width="9.28515625" style="22" customWidth="1"/>
    <col min="3090" max="3090" width="9.85546875" style="22" customWidth="1"/>
    <col min="3091" max="3093" width="11" style="22" customWidth="1"/>
    <col min="3094" max="3094" width="12.42578125" style="22" customWidth="1"/>
    <col min="3095" max="3328" width="9.140625" style="22"/>
    <col min="3329" max="3329" width="14.42578125" style="22" bestFit="1" customWidth="1"/>
    <col min="3330" max="3330" width="12.85546875" style="22" customWidth="1"/>
    <col min="3331" max="3331" width="10.42578125" style="22" customWidth="1"/>
    <col min="3332" max="3333" width="12" style="22" customWidth="1"/>
    <col min="3334" max="3334" width="5.5703125" style="22" customWidth="1"/>
    <col min="3335" max="3336" width="12" style="22" customWidth="1"/>
    <col min="3337" max="3337" width="5.5703125" style="22" customWidth="1"/>
    <col min="3338" max="3339" width="12" style="22" customWidth="1"/>
    <col min="3340" max="3340" width="5.5703125" style="22" customWidth="1"/>
    <col min="3341" max="3342" width="12" style="22" customWidth="1"/>
    <col min="3343" max="3343" width="5.5703125" style="22" customWidth="1"/>
    <col min="3344" max="3344" width="2.28515625" style="22" customWidth="1"/>
    <col min="3345" max="3345" width="9.28515625" style="22" customWidth="1"/>
    <col min="3346" max="3346" width="9.85546875" style="22" customWidth="1"/>
    <col min="3347" max="3349" width="11" style="22" customWidth="1"/>
    <col min="3350" max="3350" width="12.42578125" style="22" customWidth="1"/>
    <col min="3351" max="3584" width="9.140625" style="22"/>
    <col min="3585" max="3585" width="14.42578125" style="22" bestFit="1" customWidth="1"/>
    <col min="3586" max="3586" width="12.85546875" style="22" customWidth="1"/>
    <col min="3587" max="3587" width="10.42578125" style="22" customWidth="1"/>
    <col min="3588" max="3589" width="12" style="22" customWidth="1"/>
    <col min="3590" max="3590" width="5.5703125" style="22" customWidth="1"/>
    <col min="3591" max="3592" width="12" style="22" customWidth="1"/>
    <col min="3593" max="3593" width="5.5703125" style="22" customWidth="1"/>
    <col min="3594" max="3595" width="12" style="22" customWidth="1"/>
    <col min="3596" max="3596" width="5.5703125" style="22" customWidth="1"/>
    <col min="3597" max="3598" width="12" style="22" customWidth="1"/>
    <col min="3599" max="3599" width="5.5703125" style="22" customWidth="1"/>
    <col min="3600" max="3600" width="2.28515625" style="22" customWidth="1"/>
    <col min="3601" max="3601" width="9.28515625" style="22" customWidth="1"/>
    <col min="3602" max="3602" width="9.85546875" style="22" customWidth="1"/>
    <col min="3603" max="3605" width="11" style="22" customWidth="1"/>
    <col min="3606" max="3606" width="12.42578125" style="22" customWidth="1"/>
    <col min="3607" max="3840" width="9.140625" style="22"/>
    <col min="3841" max="3841" width="14.42578125" style="22" bestFit="1" customWidth="1"/>
    <col min="3842" max="3842" width="12.85546875" style="22" customWidth="1"/>
    <col min="3843" max="3843" width="10.42578125" style="22" customWidth="1"/>
    <col min="3844" max="3845" width="12" style="22" customWidth="1"/>
    <col min="3846" max="3846" width="5.5703125" style="22" customWidth="1"/>
    <col min="3847" max="3848" width="12" style="22" customWidth="1"/>
    <col min="3849" max="3849" width="5.5703125" style="22" customWidth="1"/>
    <col min="3850" max="3851" width="12" style="22" customWidth="1"/>
    <col min="3852" max="3852" width="5.5703125" style="22" customWidth="1"/>
    <col min="3853" max="3854" width="12" style="22" customWidth="1"/>
    <col min="3855" max="3855" width="5.5703125" style="22" customWidth="1"/>
    <col min="3856" max="3856" width="2.28515625" style="22" customWidth="1"/>
    <col min="3857" max="3857" width="9.28515625" style="22" customWidth="1"/>
    <col min="3858" max="3858" width="9.85546875" style="22" customWidth="1"/>
    <col min="3859" max="3861" width="11" style="22" customWidth="1"/>
    <col min="3862" max="3862" width="12.42578125" style="22" customWidth="1"/>
    <col min="3863" max="4096" width="9.140625" style="22"/>
    <col min="4097" max="4097" width="14.42578125" style="22" bestFit="1" customWidth="1"/>
    <col min="4098" max="4098" width="12.85546875" style="22" customWidth="1"/>
    <col min="4099" max="4099" width="10.42578125" style="22" customWidth="1"/>
    <col min="4100" max="4101" width="12" style="22" customWidth="1"/>
    <col min="4102" max="4102" width="5.5703125" style="22" customWidth="1"/>
    <col min="4103" max="4104" width="12" style="22" customWidth="1"/>
    <col min="4105" max="4105" width="5.5703125" style="22" customWidth="1"/>
    <col min="4106" max="4107" width="12" style="22" customWidth="1"/>
    <col min="4108" max="4108" width="5.5703125" style="22" customWidth="1"/>
    <col min="4109" max="4110" width="12" style="22" customWidth="1"/>
    <col min="4111" max="4111" width="5.5703125" style="22" customWidth="1"/>
    <col min="4112" max="4112" width="2.28515625" style="22" customWidth="1"/>
    <col min="4113" max="4113" width="9.28515625" style="22" customWidth="1"/>
    <col min="4114" max="4114" width="9.85546875" style="22" customWidth="1"/>
    <col min="4115" max="4117" width="11" style="22" customWidth="1"/>
    <col min="4118" max="4118" width="12.42578125" style="22" customWidth="1"/>
    <col min="4119" max="4352" width="9.140625" style="22"/>
    <col min="4353" max="4353" width="14.42578125" style="22" bestFit="1" customWidth="1"/>
    <col min="4354" max="4354" width="12.85546875" style="22" customWidth="1"/>
    <col min="4355" max="4355" width="10.42578125" style="22" customWidth="1"/>
    <col min="4356" max="4357" width="12" style="22" customWidth="1"/>
    <col min="4358" max="4358" width="5.5703125" style="22" customWidth="1"/>
    <col min="4359" max="4360" width="12" style="22" customWidth="1"/>
    <col min="4361" max="4361" width="5.5703125" style="22" customWidth="1"/>
    <col min="4362" max="4363" width="12" style="22" customWidth="1"/>
    <col min="4364" max="4364" width="5.5703125" style="22" customWidth="1"/>
    <col min="4365" max="4366" width="12" style="22" customWidth="1"/>
    <col min="4367" max="4367" width="5.5703125" style="22" customWidth="1"/>
    <col min="4368" max="4368" width="2.28515625" style="22" customWidth="1"/>
    <col min="4369" max="4369" width="9.28515625" style="22" customWidth="1"/>
    <col min="4370" max="4370" width="9.85546875" style="22" customWidth="1"/>
    <col min="4371" max="4373" width="11" style="22" customWidth="1"/>
    <col min="4374" max="4374" width="12.42578125" style="22" customWidth="1"/>
    <col min="4375" max="4608" width="9.140625" style="22"/>
    <col min="4609" max="4609" width="14.42578125" style="22" bestFit="1" customWidth="1"/>
    <col min="4610" max="4610" width="12.85546875" style="22" customWidth="1"/>
    <col min="4611" max="4611" width="10.42578125" style="22" customWidth="1"/>
    <col min="4612" max="4613" width="12" style="22" customWidth="1"/>
    <col min="4614" max="4614" width="5.5703125" style="22" customWidth="1"/>
    <col min="4615" max="4616" width="12" style="22" customWidth="1"/>
    <col min="4617" max="4617" width="5.5703125" style="22" customWidth="1"/>
    <col min="4618" max="4619" width="12" style="22" customWidth="1"/>
    <col min="4620" max="4620" width="5.5703125" style="22" customWidth="1"/>
    <col min="4621" max="4622" width="12" style="22" customWidth="1"/>
    <col min="4623" max="4623" width="5.5703125" style="22" customWidth="1"/>
    <col min="4624" max="4624" width="2.28515625" style="22" customWidth="1"/>
    <col min="4625" max="4625" width="9.28515625" style="22" customWidth="1"/>
    <col min="4626" max="4626" width="9.85546875" style="22" customWidth="1"/>
    <col min="4627" max="4629" width="11" style="22" customWidth="1"/>
    <col min="4630" max="4630" width="12.42578125" style="22" customWidth="1"/>
    <col min="4631" max="4864" width="9.140625" style="22"/>
    <col min="4865" max="4865" width="14.42578125" style="22" bestFit="1" customWidth="1"/>
    <col min="4866" max="4866" width="12.85546875" style="22" customWidth="1"/>
    <col min="4867" max="4867" width="10.42578125" style="22" customWidth="1"/>
    <col min="4868" max="4869" width="12" style="22" customWidth="1"/>
    <col min="4870" max="4870" width="5.5703125" style="22" customWidth="1"/>
    <col min="4871" max="4872" width="12" style="22" customWidth="1"/>
    <col min="4873" max="4873" width="5.5703125" style="22" customWidth="1"/>
    <col min="4874" max="4875" width="12" style="22" customWidth="1"/>
    <col min="4876" max="4876" width="5.5703125" style="22" customWidth="1"/>
    <col min="4877" max="4878" width="12" style="22" customWidth="1"/>
    <col min="4879" max="4879" width="5.5703125" style="22" customWidth="1"/>
    <col min="4880" max="4880" width="2.28515625" style="22" customWidth="1"/>
    <col min="4881" max="4881" width="9.28515625" style="22" customWidth="1"/>
    <col min="4882" max="4882" width="9.85546875" style="22" customWidth="1"/>
    <col min="4883" max="4885" width="11" style="22" customWidth="1"/>
    <col min="4886" max="4886" width="12.42578125" style="22" customWidth="1"/>
    <col min="4887" max="5120" width="9.140625" style="22"/>
    <col min="5121" max="5121" width="14.42578125" style="22" bestFit="1" customWidth="1"/>
    <col min="5122" max="5122" width="12.85546875" style="22" customWidth="1"/>
    <col min="5123" max="5123" width="10.42578125" style="22" customWidth="1"/>
    <col min="5124" max="5125" width="12" style="22" customWidth="1"/>
    <col min="5126" max="5126" width="5.5703125" style="22" customWidth="1"/>
    <col min="5127" max="5128" width="12" style="22" customWidth="1"/>
    <col min="5129" max="5129" width="5.5703125" style="22" customWidth="1"/>
    <col min="5130" max="5131" width="12" style="22" customWidth="1"/>
    <col min="5132" max="5132" width="5.5703125" style="22" customWidth="1"/>
    <col min="5133" max="5134" width="12" style="22" customWidth="1"/>
    <col min="5135" max="5135" width="5.5703125" style="22" customWidth="1"/>
    <col min="5136" max="5136" width="2.28515625" style="22" customWidth="1"/>
    <col min="5137" max="5137" width="9.28515625" style="22" customWidth="1"/>
    <col min="5138" max="5138" width="9.85546875" style="22" customWidth="1"/>
    <col min="5139" max="5141" width="11" style="22" customWidth="1"/>
    <col min="5142" max="5142" width="12.42578125" style="22" customWidth="1"/>
    <col min="5143" max="5376" width="9.140625" style="22"/>
    <col min="5377" max="5377" width="14.42578125" style="22" bestFit="1" customWidth="1"/>
    <col min="5378" max="5378" width="12.85546875" style="22" customWidth="1"/>
    <col min="5379" max="5379" width="10.42578125" style="22" customWidth="1"/>
    <col min="5380" max="5381" width="12" style="22" customWidth="1"/>
    <col min="5382" max="5382" width="5.5703125" style="22" customWidth="1"/>
    <col min="5383" max="5384" width="12" style="22" customWidth="1"/>
    <col min="5385" max="5385" width="5.5703125" style="22" customWidth="1"/>
    <col min="5386" max="5387" width="12" style="22" customWidth="1"/>
    <col min="5388" max="5388" width="5.5703125" style="22" customWidth="1"/>
    <col min="5389" max="5390" width="12" style="22" customWidth="1"/>
    <col min="5391" max="5391" width="5.5703125" style="22" customWidth="1"/>
    <col min="5392" max="5392" width="2.28515625" style="22" customWidth="1"/>
    <col min="5393" max="5393" width="9.28515625" style="22" customWidth="1"/>
    <col min="5394" max="5394" width="9.85546875" style="22" customWidth="1"/>
    <col min="5395" max="5397" width="11" style="22" customWidth="1"/>
    <col min="5398" max="5398" width="12.42578125" style="22" customWidth="1"/>
    <col min="5399" max="5632" width="9.140625" style="22"/>
    <col min="5633" max="5633" width="14.42578125" style="22" bestFit="1" customWidth="1"/>
    <col min="5634" max="5634" width="12.85546875" style="22" customWidth="1"/>
    <col min="5635" max="5635" width="10.42578125" style="22" customWidth="1"/>
    <col min="5636" max="5637" width="12" style="22" customWidth="1"/>
    <col min="5638" max="5638" width="5.5703125" style="22" customWidth="1"/>
    <col min="5639" max="5640" width="12" style="22" customWidth="1"/>
    <col min="5641" max="5641" width="5.5703125" style="22" customWidth="1"/>
    <col min="5642" max="5643" width="12" style="22" customWidth="1"/>
    <col min="5644" max="5644" width="5.5703125" style="22" customWidth="1"/>
    <col min="5645" max="5646" width="12" style="22" customWidth="1"/>
    <col min="5647" max="5647" width="5.5703125" style="22" customWidth="1"/>
    <col min="5648" max="5648" width="2.28515625" style="22" customWidth="1"/>
    <col min="5649" max="5649" width="9.28515625" style="22" customWidth="1"/>
    <col min="5650" max="5650" width="9.85546875" style="22" customWidth="1"/>
    <col min="5651" max="5653" width="11" style="22" customWidth="1"/>
    <col min="5654" max="5654" width="12.42578125" style="22" customWidth="1"/>
    <col min="5655" max="5888" width="9.140625" style="22"/>
    <col min="5889" max="5889" width="14.42578125" style="22" bestFit="1" customWidth="1"/>
    <col min="5890" max="5890" width="12.85546875" style="22" customWidth="1"/>
    <col min="5891" max="5891" width="10.42578125" style="22" customWidth="1"/>
    <col min="5892" max="5893" width="12" style="22" customWidth="1"/>
    <col min="5894" max="5894" width="5.5703125" style="22" customWidth="1"/>
    <col min="5895" max="5896" width="12" style="22" customWidth="1"/>
    <col min="5897" max="5897" width="5.5703125" style="22" customWidth="1"/>
    <col min="5898" max="5899" width="12" style="22" customWidth="1"/>
    <col min="5900" max="5900" width="5.5703125" style="22" customWidth="1"/>
    <col min="5901" max="5902" width="12" style="22" customWidth="1"/>
    <col min="5903" max="5903" width="5.5703125" style="22" customWidth="1"/>
    <col min="5904" max="5904" width="2.28515625" style="22" customWidth="1"/>
    <col min="5905" max="5905" width="9.28515625" style="22" customWidth="1"/>
    <col min="5906" max="5906" width="9.85546875" style="22" customWidth="1"/>
    <col min="5907" max="5909" width="11" style="22" customWidth="1"/>
    <col min="5910" max="5910" width="12.42578125" style="22" customWidth="1"/>
    <col min="5911" max="6144" width="9.140625" style="22"/>
    <col min="6145" max="6145" width="14.42578125" style="22" bestFit="1" customWidth="1"/>
    <col min="6146" max="6146" width="12.85546875" style="22" customWidth="1"/>
    <col min="6147" max="6147" width="10.42578125" style="22" customWidth="1"/>
    <col min="6148" max="6149" width="12" style="22" customWidth="1"/>
    <col min="6150" max="6150" width="5.5703125" style="22" customWidth="1"/>
    <col min="6151" max="6152" width="12" style="22" customWidth="1"/>
    <col min="6153" max="6153" width="5.5703125" style="22" customWidth="1"/>
    <col min="6154" max="6155" width="12" style="22" customWidth="1"/>
    <col min="6156" max="6156" width="5.5703125" style="22" customWidth="1"/>
    <col min="6157" max="6158" width="12" style="22" customWidth="1"/>
    <col min="6159" max="6159" width="5.5703125" style="22" customWidth="1"/>
    <col min="6160" max="6160" width="2.28515625" style="22" customWidth="1"/>
    <col min="6161" max="6161" width="9.28515625" style="22" customWidth="1"/>
    <col min="6162" max="6162" width="9.85546875" style="22" customWidth="1"/>
    <col min="6163" max="6165" width="11" style="22" customWidth="1"/>
    <col min="6166" max="6166" width="12.42578125" style="22" customWidth="1"/>
    <col min="6167" max="6400" width="9.140625" style="22"/>
    <col min="6401" max="6401" width="14.42578125" style="22" bestFit="1" customWidth="1"/>
    <col min="6402" max="6402" width="12.85546875" style="22" customWidth="1"/>
    <col min="6403" max="6403" width="10.42578125" style="22" customWidth="1"/>
    <col min="6404" max="6405" width="12" style="22" customWidth="1"/>
    <col min="6406" max="6406" width="5.5703125" style="22" customWidth="1"/>
    <col min="6407" max="6408" width="12" style="22" customWidth="1"/>
    <col min="6409" max="6409" width="5.5703125" style="22" customWidth="1"/>
    <col min="6410" max="6411" width="12" style="22" customWidth="1"/>
    <col min="6412" max="6412" width="5.5703125" style="22" customWidth="1"/>
    <col min="6413" max="6414" width="12" style="22" customWidth="1"/>
    <col min="6415" max="6415" width="5.5703125" style="22" customWidth="1"/>
    <col min="6416" max="6416" width="2.28515625" style="22" customWidth="1"/>
    <col min="6417" max="6417" width="9.28515625" style="22" customWidth="1"/>
    <col min="6418" max="6418" width="9.85546875" style="22" customWidth="1"/>
    <col min="6419" max="6421" width="11" style="22" customWidth="1"/>
    <col min="6422" max="6422" width="12.42578125" style="22" customWidth="1"/>
    <col min="6423" max="6656" width="9.140625" style="22"/>
    <col min="6657" max="6657" width="14.42578125" style="22" bestFit="1" customWidth="1"/>
    <col min="6658" max="6658" width="12.85546875" style="22" customWidth="1"/>
    <col min="6659" max="6659" width="10.42578125" style="22" customWidth="1"/>
    <col min="6660" max="6661" width="12" style="22" customWidth="1"/>
    <col min="6662" max="6662" width="5.5703125" style="22" customWidth="1"/>
    <col min="6663" max="6664" width="12" style="22" customWidth="1"/>
    <col min="6665" max="6665" width="5.5703125" style="22" customWidth="1"/>
    <col min="6666" max="6667" width="12" style="22" customWidth="1"/>
    <col min="6668" max="6668" width="5.5703125" style="22" customWidth="1"/>
    <col min="6669" max="6670" width="12" style="22" customWidth="1"/>
    <col min="6671" max="6671" width="5.5703125" style="22" customWidth="1"/>
    <col min="6672" max="6672" width="2.28515625" style="22" customWidth="1"/>
    <col min="6673" max="6673" width="9.28515625" style="22" customWidth="1"/>
    <col min="6674" max="6674" width="9.85546875" style="22" customWidth="1"/>
    <col min="6675" max="6677" width="11" style="22" customWidth="1"/>
    <col min="6678" max="6678" width="12.42578125" style="22" customWidth="1"/>
    <col min="6679" max="6912" width="9.140625" style="22"/>
    <col min="6913" max="6913" width="14.42578125" style="22" bestFit="1" customWidth="1"/>
    <col min="6914" max="6914" width="12.85546875" style="22" customWidth="1"/>
    <col min="6915" max="6915" width="10.42578125" style="22" customWidth="1"/>
    <col min="6916" max="6917" width="12" style="22" customWidth="1"/>
    <col min="6918" max="6918" width="5.5703125" style="22" customWidth="1"/>
    <col min="6919" max="6920" width="12" style="22" customWidth="1"/>
    <col min="6921" max="6921" width="5.5703125" style="22" customWidth="1"/>
    <col min="6922" max="6923" width="12" style="22" customWidth="1"/>
    <col min="6924" max="6924" width="5.5703125" style="22" customWidth="1"/>
    <col min="6925" max="6926" width="12" style="22" customWidth="1"/>
    <col min="6927" max="6927" width="5.5703125" style="22" customWidth="1"/>
    <col min="6928" max="6928" width="2.28515625" style="22" customWidth="1"/>
    <col min="6929" max="6929" width="9.28515625" style="22" customWidth="1"/>
    <col min="6930" max="6930" width="9.85546875" style="22" customWidth="1"/>
    <col min="6931" max="6933" width="11" style="22" customWidth="1"/>
    <col min="6934" max="6934" width="12.42578125" style="22" customWidth="1"/>
    <col min="6935" max="7168" width="9.140625" style="22"/>
    <col min="7169" max="7169" width="14.42578125" style="22" bestFit="1" customWidth="1"/>
    <col min="7170" max="7170" width="12.85546875" style="22" customWidth="1"/>
    <col min="7171" max="7171" width="10.42578125" style="22" customWidth="1"/>
    <col min="7172" max="7173" width="12" style="22" customWidth="1"/>
    <col min="7174" max="7174" width="5.5703125" style="22" customWidth="1"/>
    <col min="7175" max="7176" width="12" style="22" customWidth="1"/>
    <col min="7177" max="7177" width="5.5703125" style="22" customWidth="1"/>
    <col min="7178" max="7179" width="12" style="22" customWidth="1"/>
    <col min="7180" max="7180" width="5.5703125" style="22" customWidth="1"/>
    <col min="7181" max="7182" width="12" style="22" customWidth="1"/>
    <col min="7183" max="7183" width="5.5703125" style="22" customWidth="1"/>
    <col min="7184" max="7184" width="2.28515625" style="22" customWidth="1"/>
    <col min="7185" max="7185" width="9.28515625" style="22" customWidth="1"/>
    <col min="7186" max="7186" width="9.85546875" style="22" customWidth="1"/>
    <col min="7187" max="7189" width="11" style="22" customWidth="1"/>
    <col min="7190" max="7190" width="12.42578125" style="22" customWidth="1"/>
    <col min="7191" max="7424" width="9.140625" style="22"/>
    <col min="7425" max="7425" width="14.42578125" style="22" bestFit="1" customWidth="1"/>
    <col min="7426" max="7426" width="12.85546875" style="22" customWidth="1"/>
    <col min="7427" max="7427" width="10.42578125" style="22" customWidth="1"/>
    <col min="7428" max="7429" width="12" style="22" customWidth="1"/>
    <col min="7430" max="7430" width="5.5703125" style="22" customWidth="1"/>
    <col min="7431" max="7432" width="12" style="22" customWidth="1"/>
    <col min="7433" max="7433" width="5.5703125" style="22" customWidth="1"/>
    <col min="7434" max="7435" width="12" style="22" customWidth="1"/>
    <col min="7436" max="7436" width="5.5703125" style="22" customWidth="1"/>
    <col min="7437" max="7438" width="12" style="22" customWidth="1"/>
    <col min="7439" max="7439" width="5.5703125" style="22" customWidth="1"/>
    <col min="7440" max="7440" width="2.28515625" style="22" customWidth="1"/>
    <col min="7441" max="7441" width="9.28515625" style="22" customWidth="1"/>
    <col min="7442" max="7442" width="9.85546875" style="22" customWidth="1"/>
    <col min="7443" max="7445" width="11" style="22" customWidth="1"/>
    <col min="7446" max="7446" width="12.42578125" style="22" customWidth="1"/>
    <col min="7447" max="7680" width="9.140625" style="22"/>
    <col min="7681" max="7681" width="14.42578125" style="22" bestFit="1" customWidth="1"/>
    <col min="7682" max="7682" width="12.85546875" style="22" customWidth="1"/>
    <col min="7683" max="7683" width="10.42578125" style="22" customWidth="1"/>
    <col min="7684" max="7685" width="12" style="22" customWidth="1"/>
    <col min="7686" max="7686" width="5.5703125" style="22" customWidth="1"/>
    <col min="7687" max="7688" width="12" style="22" customWidth="1"/>
    <col min="7689" max="7689" width="5.5703125" style="22" customWidth="1"/>
    <col min="7690" max="7691" width="12" style="22" customWidth="1"/>
    <col min="7692" max="7692" width="5.5703125" style="22" customWidth="1"/>
    <col min="7693" max="7694" width="12" style="22" customWidth="1"/>
    <col min="7695" max="7695" width="5.5703125" style="22" customWidth="1"/>
    <col min="7696" max="7696" width="2.28515625" style="22" customWidth="1"/>
    <col min="7697" max="7697" width="9.28515625" style="22" customWidth="1"/>
    <col min="7698" max="7698" width="9.85546875" style="22" customWidth="1"/>
    <col min="7699" max="7701" width="11" style="22" customWidth="1"/>
    <col min="7702" max="7702" width="12.42578125" style="22" customWidth="1"/>
    <col min="7703" max="7936" width="9.140625" style="22"/>
    <col min="7937" max="7937" width="14.42578125" style="22" bestFit="1" customWidth="1"/>
    <col min="7938" max="7938" width="12.85546875" style="22" customWidth="1"/>
    <col min="7939" max="7939" width="10.42578125" style="22" customWidth="1"/>
    <col min="7940" max="7941" width="12" style="22" customWidth="1"/>
    <col min="7942" max="7942" width="5.5703125" style="22" customWidth="1"/>
    <col min="7943" max="7944" width="12" style="22" customWidth="1"/>
    <col min="7945" max="7945" width="5.5703125" style="22" customWidth="1"/>
    <col min="7946" max="7947" width="12" style="22" customWidth="1"/>
    <col min="7948" max="7948" width="5.5703125" style="22" customWidth="1"/>
    <col min="7949" max="7950" width="12" style="22" customWidth="1"/>
    <col min="7951" max="7951" width="5.5703125" style="22" customWidth="1"/>
    <col min="7952" max="7952" width="2.28515625" style="22" customWidth="1"/>
    <col min="7953" max="7953" width="9.28515625" style="22" customWidth="1"/>
    <col min="7954" max="7954" width="9.85546875" style="22" customWidth="1"/>
    <col min="7955" max="7957" width="11" style="22" customWidth="1"/>
    <col min="7958" max="7958" width="12.42578125" style="22" customWidth="1"/>
    <col min="7959" max="8192" width="9.140625" style="22"/>
    <col min="8193" max="8193" width="14.42578125" style="22" bestFit="1" customWidth="1"/>
    <col min="8194" max="8194" width="12.85546875" style="22" customWidth="1"/>
    <col min="8195" max="8195" width="10.42578125" style="22" customWidth="1"/>
    <col min="8196" max="8197" width="12" style="22" customWidth="1"/>
    <col min="8198" max="8198" width="5.5703125" style="22" customWidth="1"/>
    <col min="8199" max="8200" width="12" style="22" customWidth="1"/>
    <col min="8201" max="8201" width="5.5703125" style="22" customWidth="1"/>
    <col min="8202" max="8203" width="12" style="22" customWidth="1"/>
    <col min="8204" max="8204" width="5.5703125" style="22" customWidth="1"/>
    <col min="8205" max="8206" width="12" style="22" customWidth="1"/>
    <col min="8207" max="8207" width="5.5703125" style="22" customWidth="1"/>
    <col min="8208" max="8208" width="2.28515625" style="22" customWidth="1"/>
    <col min="8209" max="8209" width="9.28515625" style="22" customWidth="1"/>
    <col min="8210" max="8210" width="9.85546875" style="22" customWidth="1"/>
    <col min="8211" max="8213" width="11" style="22" customWidth="1"/>
    <col min="8214" max="8214" width="12.42578125" style="22" customWidth="1"/>
    <col min="8215" max="8448" width="9.140625" style="22"/>
    <col min="8449" max="8449" width="14.42578125" style="22" bestFit="1" customWidth="1"/>
    <col min="8450" max="8450" width="12.85546875" style="22" customWidth="1"/>
    <col min="8451" max="8451" width="10.42578125" style="22" customWidth="1"/>
    <col min="8452" max="8453" width="12" style="22" customWidth="1"/>
    <col min="8454" max="8454" width="5.5703125" style="22" customWidth="1"/>
    <col min="8455" max="8456" width="12" style="22" customWidth="1"/>
    <col min="8457" max="8457" width="5.5703125" style="22" customWidth="1"/>
    <col min="8458" max="8459" width="12" style="22" customWidth="1"/>
    <col min="8460" max="8460" width="5.5703125" style="22" customWidth="1"/>
    <col min="8461" max="8462" width="12" style="22" customWidth="1"/>
    <col min="8463" max="8463" width="5.5703125" style="22" customWidth="1"/>
    <col min="8464" max="8464" width="2.28515625" style="22" customWidth="1"/>
    <col min="8465" max="8465" width="9.28515625" style="22" customWidth="1"/>
    <col min="8466" max="8466" width="9.85546875" style="22" customWidth="1"/>
    <col min="8467" max="8469" width="11" style="22" customWidth="1"/>
    <col min="8470" max="8470" width="12.42578125" style="22" customWidth="1"/>
    <col min="8471" max="8704" width="9.140625" style="22"/>
    <col min="8705" max="8705" width="14.42578125" style="22" bestFit="1" customWidth="1"/>
    <col min="8706" max="8706" width="12.85546875" style="22" customWidth="1"/>
    <col min="8707" max="8707" width="10.42578125" style="22" customWidth="1"/>
    <col min="8708" max="8709" width="12" style="22" customWidth="1"/>
    <col min="8710" max="8710" width="5.5703125" style="22" customWidth="1"/>
    <col min="8711" max="8712" width="12" style="22" customWidth="1"/>
    <col min="8713" max="8713" width="5.5703125" style="22" customWidth="1"/>
    <col min="8714" max="8715" width="12" style="22" customWidth="1"/>
    <col min="8716" max="8716" width="5.5703125" style="22" customWidth="1"/>
    <col min="8717" max="8718" width="12" style="22" customWidth="1"/>
    <col min="8719" max="8719" width="5.5703125" style="22" customWidth="1"/>
    <col min="8720" max="8720" width="2.28515625" style="22" customWidth="1"/>
    <col min="8721" max="8721" width="9.28515625" style="22" customWidth="1"/>
    <col min="8722" max="8722" width="9.85546875" style="22" customWidth="1"/>
    <col min="8723" max="8725" width="11" style="22" customWidth="1"/>
    <col min="8726" max="8726" width="12.42578125" style="22" customWidth="1"/>
    <col min="8727" max="8960" width="9.140625" style="22"/>
    <col min="8961" max="8961" width="14.42578125" style="22" bestFit="1" customWidth="1"/>
    <col min="8962" max="8962" width="12.85546875" style="22" customWidth="1"/>
    <col min="8963" max="8963" width="10.42578125" style="22" customWidth="1"/>
    <col min="8964" max="8965" width="12" style="22" customWidth="1"/>
    <col min="8966" max="8966" width="5.5703125" style="22" customWidth="1"/>
    <col min="8967" max="8968" width="12" style="22" customWidth="1"/>
    <col min="8969" max="8969" width="5.5703125" style="22" customWidth="1"/>
    <col min="8970" max="8971" width="12" style="22" customWidth="1"/>
    <col min="8972" max="8972" width="5.5703125" style="22" customWidth="1"/>
    <col min="8973" max="8974" width="12" style="22" customWidth="1"/>
    <col min="8975" max="8975" width="5.5703125" style="22" customWidth="1"/>
    <col min="8976" max="8976" width="2.28515625" style="22" customWidth="1"/>
    <col min="8977" max="8977" width="9.28515625" style="22" customWidth="1"/>
    <col min="8978" max="8978" width="9.85546875" style="22" customWidth="1"/>
    <col min="8979" max="8981" width="11" style="22" customWidth="1"/>
    <col min="8982" max="8982" width="12.42578125" style="22" customWidth="1"/>
    <col min="8983" max="9216" width="9.140625" style="22"/>
    <col min="9217" max="9217" width="14.42578125" style="22" bestFit="1" customWidth="1"/>
    <col min="9218" max="9218" width="12.85546875" style="22" customWidth="1"/>
    <col min="9219" max="9219" width="10.42578125" style="22" customWidth="1"/>
    <col min="9220" max="9221" width="12" style="22" customWidth="1"/>
    <col min="9222" max="9222" width="5.5703125" style="22" customWidth="1"/>
    <col min="9223" max="9224" width="12" style="22" customWidth="1"/>
    <col min="9225" max="9225" width="5.5703125" style="22" customWidth="1"/>
    <col min="9226" max="9227" width="12" style="22" customWidth="1"/>
    <col min="9228" max="9228" width="5.5703125" style="22" customWidth="1"/>
    <col min="9229" max="9230" width="12" style="22" customWidth="1"/>
    <col min="9231" max="9231" width="5.5703125" style="22" customWidth="1"/>
    <col min="9232" max="9232" width="2.28515625" style="22" customWidth="1"/>
    <col min="9233" max="9233" width="9.28515625" style="22" customWidth="1"/>
    <col min="9234" max="9234" width="9.85546875" style="22" customWidth="1"/>
    <col min="9235" max="9237" width="11" style="22" customWidth="1"/>
    <col min="9238" max="9238" width="12.42578125" style="22" customWidth="1"/>
    <col min="9239" max="9472" width="9.140625" style="22"/>
    <col min="9473" max="9473" width="14.42578125" style="22" bestFit="1" customWidth="1"/>
    <col min="9474" max="9474" width="12.85546875" style="22" customWidth="1"/>
    <col min="9475" max="9475" width="10.42578125" style="22" customWidth="1"/>
    <col min="9476" max="9477" width="12" style="22" customWidth="1"/>
    <col min="9478" max="9478" width="5.5703125" style="22" customWidth="1"/>
    <col min="9479" max="9480" width="12" style="22" customWidth="1"/>
    <col min="9481" max="9481" width="5.5703125" style="22" customWidth="1"/>
    <col min="9482" max="9483" width="12" style="22" customWidth="1"/>
    <col min="9484" max="9484" width="5.5703125" style="22" customWidth="1"/>
    <col min="9485" max="9486" width="12" style="22" customWidth="1"/>
    <col min="9487" max="9487" width="5.5703125" style="22" customWidth="1"/>
    <col min="9488" max="9488" width="2.28515625" style="22" customWidth="1"/>
    <col min="9489" max="9489" width="9.28515625" style="22" customWidth="1"/>
    <col min="9490" max="9490" width="9.85546875" style="22" customWidth="1"/>
    <col min="9491" max="9493" width="11" style="22" customWidth="1"/>
    <col min="9494" max="9494" width="12.42578125" style="22" customWidth="1"/>
    <col min="9495" max="9728" width="9.140625" style="22"/>
    <col min="9729" max="9729" width="14.42578125" style="22" bestFit="1" customWidth="1"/>
    <col min="9730" max="9730" width="12.85546875" style="22" customWidth="1"/>
    <col min="9731" max="9731" width="10.42578125" style="22" customWidth="1"/>
    <col min="9732" max="9733" width="12" style="22" customWidth="1"/>
    <col min="9734" max="9734" width="5.5703125" style="22" customWidth="1"/>
    <col min="9735" max="9736" width="12" style="22" customWidth="1"/>
    <col min="9737" max="9737" width="5.5703125" style="22" customWidth="1"/>
    <col min="9738" max="9739" width="12" style="22" customWidth="1"/>
    <col min="9740" max="9740" width="5.5703125" style="22" customWidth="1"/>
    <col min="9741" max="9742" width="12" style="22" customWidth="1"/>
    <col min="9743" max="9743" width="5.5703125" style="22" customWidth="1"/>
    <col min="9744" max="9744" width="2.28515625" style="22" customWidth="1"/>
    <col min="9745" max="9745" width="9.28515625" style="22" customWidth="1"/>
    <col min="9746" max="9746" width="9.85546875" style="22" customWidth="1"/>
    <col min="9747" max="9749" width="11" style="22" customWidth="1"/>
    <col min="9750" max="9750" width="12.42578125" style="22" customWidth="1"/>
    <col min="9751" max="9984" width="9.140625" style="22"/>
    <col min="9985" max="9985" width="14.42578125" style="22" bestFit="1" customWidth="1"/>
    <col min="9986" max="9986" width="12.85546875" style="22" customWidth="1"/>
    <col min="9987" max="9987" width="10.42578125" style="22" customWidth="1"/>
    <col min="9988" max="9989" width="12" style="22" customWidth="1"/>
    <col min="9990" max="9990" width="5.5703125" style="22" customWidth="1"/>
    <col min="9991" max="9992" width="12" style="22" customWidth="1"/>
    <col min="9993" max="9993" width="5.5703125" style="22" customWidth="1"/>
    <col min="9994" max="9995" width="12" style="22" customWidth="1"/>
    <col min="9996" max="9996" width="5.5703125" style="22" customWidth="1"/>
    <col min="9997" max="9998" width="12" style="22" customWidth="1"/>
    <col min="9999" max="9999" width="5.5703125" style="22" customWidth="1"/>
    <col min="10000" max="10000" width="2.28515625" style="22" customWidth="1"/>
    <col min="10001" max="10001" width="9.28515625" style="22" customWidth="1"/>
    <col min="10002" max="10002" width="9.85546875" style="22" customWidth="1"/>
    <col min="10003" max="10005" width="11" style="22" customWidth="1"/>
    <col min="10006" max="10006" width="12.42578125" style="22" customWidth="1"/>
    <col min="10007" max="10240" width="9.140625" style="22"/>
    <col min="10241" max="10241" width="14.42578125" style="22" bestFit="1" customWidth="1"/>
    <col min="10242" max="10242" width="12.85546875" style="22" customWidth="1"/>
    <col min="10243" max="10243" width="10.42578125" style="22" customWidth="1"/>
    <col min="10244" max="10245" width="12" style="22" customWidth="1"/>
    <col min="10246" max="10246" width="5.5703125" style="22" customWidth="1"/>
    <col min="10247" max="10248" width="12" style="22" customWidth="1"/>
    <col min="10249" max="10249" width="5.5703125" style="22" customWidth="1"/>
    <col min="10250" max="10251" width="12" style="22" customWidth="1"/>
    <col min="10252" max="10252" width="5.5703125" style="22" customWidth="1"/>
    <col min="10253" max="10254" width="12" style="22" customWidth="1"/>
    <col min="10255" max="10255" width="5.5703125" style="22" customWidth="1"/>
    <col min="10256" max="10256" width="2.28515625" style="22" customWidth="1"/>
    <col min="10257" max="10257" width="9.28515625" style="22" customWidth="1"/>
    <col min="10258" max="10258" width="9.85546875" style="22" customWidth="1"/>
    <col min="10259" max="10261" width="11" style="22" customWidth="1"/>
    <col min="10262" max="10262" width="12.42578125" style="22" customWidth="1"/>
    <col min="10263" max="10496" width="9.140625" style="22"/>
    <col min="10497" max="10497" width="14.42578125" style="22" bestFit="1" customWidth="1"/>
    <col min="10498" max="10498" width="12.85546875" style="22" customWidth="1"/>
    <col min="10499" max="10499" width="10.42578125" style="22" customWidth="1"/>
    <col min="10500" max="10501" width="12" style="22" customWidth="1"/>
    <col min="10502" max="10502" width="5.5703125" style="22" customWidth="1"/>
    <col min="10503" max="10504" width="12" style="22" customWidth="1"/>
    <col min="10505" max="10505" width="5.5703125" style="22" customWidth="1"/>
    <col min="10506" max="10507" width="12" style="22" customWidth="1"/>
    <col min="10508" max="10508" width="5.5703125" style="22" customWidth="1"/>
    <col min="10509" max="10510" width="12" style="22" customWidth="1"/>
    <col min="10511" max="10511" width="5.5703125" style="22" customWidth="1"/>
    <col min="10512" max="10512" width="2.28515625" style="22" customWidth="1"/>
    <col min="10513" max="10513" width="9.28515625" style="22" customWidth="1"/>
    <col min="10514" max="10514" width="9.85546875" style="22" customWidth="1"/>
    <col min="10515" max="10517" width="11" style="22" customWidth="1"/>
    <col min="10518" max="10518" width="12.42578125" style="22" customWidth="1"/>
    <col min="10519" max="10752" width="9.140625" style="22"/>
    <col min="10753" max="10753" width="14.42578125" style="22" bestFit="1" customWidth="1"/>
    <col min="10754" max="10754" width="12.85546875" style="22" customWidth="1"/>
    <col min="10755" max="10755" width="10.42578125" style="22" customWidth="1"/>
    <col min="10756" max="10757" width="12" style="22" customWidth="1"/>
    <col min="10758" max="10758" width="5.5703125" style="22" customWidth="1"/>
    <col min="10759" max="10760" width="12" style="22" customWidth="1"/>
    <col min="10761" max="10761" width="5.5703125" style="22" customWidth="1"/>
    <col min="10762" max="10763" width="12" style="22" customWidth="1"/>
    <col min="10764" max="10764" width="5.5703125" style="22" customWidth="1"/>
    <col min="10765" max="10766" width="12" style="22" customWidth="1"/>
    <col min="10767" max="10767" width="5.5703125" style="22" customWidth="1"/>
    <col min="10768" max="10768" width="2.28515625" style="22" customWidth="1"/>
    <col min="10769" max="10769" width="9.28515625" style="22" customWidth="1"/>
    <col min="10770" max="10770" width="9.85546875" style="22" customWidth="1"/>
    <col min="10771" max="10773" width="11" style="22" customWidth="1"/>
    <col min="10774" max="10774" width="12.42578125" style="22" customWidth="1"/>
    <col min="10775" max="11008" width="9.140625" style="22"/>
    <col min="11009" max="11009" width="14.42578125" style="22" bestFit="1" customWidth="1"/>
    <col min="11010" max="11010" width="12.85546875" style="22" customWidth="1"/>
    <col min="11011" max="11011" width="10.42578125" style="22" customWidth="1"/>
    <col min="11012" max="11013" width="12" style="22" customWidth="1"/>
    <col min="11014" max="11014" width="5.5703125" style="22" customWidth="1"/>
    <col min="11015" max="11016" width="12" style="22" customWidth="1"/>
    <col min="11017" max="11017" width="5.5703125" style="22" customWidth="1"/>
    <col min="11018" max="11019" width="12" style="22" customWidth="1"/>
    <col min="11020" max="11020" width="5.5703125" style="22" customWidth="1"/>
    <col min="11021" max="11022" width="12" style="22" customWidth="1"/>
    <col min="11023" max="11023" width="5.5703125" style="22" customWidth="1"/>
    <col min="11024" max="11024" width="2.28515625" style="22" customWidth="1"/>
    <col min="11025" max="11025" width="9.28515625" style="22" customWidth="1"/>
    <col min="11026" max="11026" width="9.85546875" style="22" customWidth="1"/>
    <col min="11027" max="11029" width="11" style="22" customWidth="1"/>
    <col min="11030" max="11030" width="12.42578125" style="22" customWidth="1"/>
    <col min="11031" max="11264" width="9.140625" style="22"/>
    <col min="11265" max="11265" width="14.42578125" style="22" bestFit="1" customWidth="1"/>
    <col min="11266" max="11266" width="12.85546875" style="22" customWidth="1"/>
    <col min="11267" max="11267" width="10.42578125" style="22" customWidth="1"/>
    <col min="11268" max="11269" width="12" style="22" customWidth="1"/>
    <col min="11270" max="11270" width="5.5703125" style="22" customWidth="1"/>
    <col min="11271" max="11272" width="12" style="22" customWidth="1"/>
    <col min="11273" max="11273" width="5.5703125" style="22" customWidth="1"/>
    <col min="11274" max="11275" width="12" style="22" customWidth="1"/>
    <col min="11276" max="11276" width="5.5703125" style="22" customWidth="1"/>
    <col min="11277" max="11278" width="12" style="22" customWidth="1"/>
    <col min="11279" max="11279" width="5.5703125" style="22" customWidth="1"/>
    <col min="11280" max="11280" width="2.28515625" style="22" customWidth="1"/>
    <col min="11281" max="11281" width="9.28515625" style="22" customWidth="1"/>
    <col min="11282" max="11282" width="9.85546875" style="22" customWidth="1"/>
    <col min="11283" max="11285" width="11" style="22" customWidth="1"/>
    <col min="11286" max="11286" width="12.42578125" style="22" customWidth="1"/>
    <col min="11287" max="11520" width="9.140625" style="22"/>
    <col min="11521" max="11521" width="14.42578125" style="22" bestFit="1" customWidth="1"/>
    <col min="11522" max="11522" width="12.85546875" style="22" customWidth="1"/>
    <col min="11523" max="11523" width="10.42578125" style="22" customWidth="1"/>
    <col min="11524" max="11525" width="12" style="22" customWidth="1"/>
    <col min="11526" max="11526" width="5.5703125" style="22" customWidth="1"/>
    <col min="11527" max="11528" width="12" style="22" customWidth="1"/>
    <col min="11529" max="11529" width="5.5703125" style="22" customWidth="1"/>
    <col min="11530" max="11531" width="12" style="22" customWidth="1"/>
    <col min="11532" max="11532" width="5.5703125" style="22" customWidth="1"/>
    <col min="11533" max="11534" width="12" style="22" customWidth="1"/>
    <col min="11535" max="11535" width="5.5703125" style="22" customWidth="1"/>
    <col min="11536" max="11536" width="2.28515625" style="22" customWidth="1"/>
    <col min="11537" max="11537" width="9.28515625" style="22" customWidth="1"/>
    <col min="11538" max="11538" width="9.85546875" style="22" customWidth="1"/>
    <col min="11539" max="11541" width="11" style="22" customWidth="1"/>
    <col min="11542" max="11542" width="12.42578125" style="22" customWidth="1"/>
    <col min="11543" max="11776" width="9.140625" style="22"/>
    <col min="11777" max="11777" width="14.42578125" style="22" bestFit="1" customWidth="1"/>
    <col min="11778" max="11778" width="12.85546875" style="22" customWidth="1"/>
    <col min="11779" max="11779" width="10.42578125" style="22" customWidth="1"/>
    <col min="11780" max="11781" width="12" style="22" customWidth="1"/>
    <col min="11782" max="11782" width="5.5703125" style="22" customWidth="1"/>
    <col min="11783" max="11784" width="12" style="22" customWidth="1"/>
    <col min="11785" max="11785" width="5.5703125" style="22" customWidth="1"/>
    <col min="11786" max="11787" width="12" style="22" customWidth="1"/>
    <col min="11788" max="11788" width="5.5703125" style="22" customWidth="1"/>
    <col min="11789" max="11790" width="12" style="22" customWidth="1"/>
    <col min="11791" max="11791" width="5.5703125" style="22" customWidth="1"/>
    <col min="11792" max="11792" width="2.28515625" style="22" customWidth="1"/>
    <col min="11793" max="11793" width="9.28515625" style="22" customWidth="1"/>
    <col min="11794" max="11794" width="9.85546875" style="22" customWidth="1"/>
    <col min="11795" max="11797" width="11" style="22" customWidth="1"/>
    <col min="11798" max="11798" width="12.42578125" style="22" customWidth="1"/>
    <col min="11799" max="12032" width="9.140625" style="22"/>
    <col min="12033" max="12033" width="14.42578125" style="22" bestFit="1" customWidth="1"/>
    <col min="12034" max="12034" width="12.85546875" style="22" customWidth="1"/>
    <col min="12035" max="12035" width="10.42578125" style="22" customWidth="1"/>
    <col min="12036" max="12037" width="12" style="22" customWidth="1"/>
    <col min="12038" max="12038" width="5.5703125" style="22" customWidth="1"/>
    <col min="12039" max="12040" width="12" style="22" customWidth="1"/>
    <col min="12041" max="12041" width="5.5703125" style="22" customWidth="1"/>
    <col min="12042" max="12043" width="12" style="22" customWidth="1"/>
    <col min="12044" max="12044" width="5.5703125" style="22" customWidth="1"/>
    <col min="12045" max="12046" width="12" style="22" customWidth="1"/>
    <col min="12047" max="12047" width="5.5703125" style="22" customWidth="1"/>
    <col min="12048" max="12048" width="2.28515625" style="22" customWidth="1"/>
    <col min="12049" max="12049" width="9.28515625" style="22" customWidth="1"/>
    <col min="12050" max="12050" width="9.85546875" style="22" customWidth="1"/>
    <col min="12051" max="12053" width="11" style="22" customWidth="1"/>
    <col min="12054" max="12054" width="12.42578125" style="22" customWidth="1"/>
    <col min="12055" max="12288" width="9.140625" style="22"/>
    <col min="12289" max="12289" width="14.42578125" style="22" bestFit="1" customWidth="1"/>
    <col min="12290" max="12290" width="12.85546875" style="22" customWidth="1"/>
    <col min="12291" max="12291" width="10.42578125" style="22" customWidth="1"/>
    <col min="12292" max="12293" width="12" style="22" customWidth="1"/>
    <col min="12294" max="12294" width="5.5703125" style="22" customWidth="1"/>
    <col min="12295" max="12296" width="12" style="22" customWidth="1"/>
    <col min="12297" max="12297" width="5.5703125" style="22" customWidth="1"/>
    <col min="12298" max="12299" width="12" style="22" customWidth="1"/>
    <col min="12300" max="12300" width="5.5703125" style="22" customWidth="1"/>
    <col min="12301" max="12302" width="12" style="22" customWidth="1"/>
    <col min="12303" max="12303" width="5.5703125" style="22" customWidth="1"/>
    <col min="12304" max="12304" width="2.28515625" style="22" customWidth="1"/>
    <col min="12305" max="12305" width="9.28515625" style="22" customWidth="1"/>
    <col min="12306" max="12306" width="9.85546875" style="22" customWidth="1"/>
    <col min="12307" max="12309" width="11" style="22" customWidth="1"/>
    <col min="12310" max="12310" width="12.42578125" style="22" customWidth="1"/>
    <col min="12311" max="12544" width="9.140625" style="22"/>
    <col min="12545" max="12545" width="14.42578125" style="22" bestFit="1" customWidth="1"/>
    <col min="12546" max="12546" width="12.85546875" style="22" customWidth="1"/>
    <col min="12547" max="12547" width="10.42578125" style="22" customWidth="1"/>
    <col min="12548" max="12549" width="12" style="22" customWidth="1"/>
    <col min="12550" max="12550" width="5.5703125" style="22" customWidth="1"/>
    <col min="12551" max="12552" width="12" style="22" customWidth="1"/>
    <col min="12553" max="12553" width="5.5703125" style="22" customWidth="1"/>
    <col min="12554" max="12555" width="12" style="22" customWidth="1"/>
    <col min="12556" max="12556" width="5.5703125" style="22" customWidth="1"/>
    <col min="12557" max="12558" width="12" style="22" customWidth="1"/>
    <col min="12559" max="12559" width="5.5703125" style="22" customWidth="1"/>
    <col min="12560" max="12560" width="2.28515625" style="22" customWidth="1"/>
    <col min="12561" max="12561" width="9.28515625" style="22" customWidth="1"/>
    <col min="12562" max="12562" width="9.85546875" style="22" customWidth="1"/>
    <col min="12563" max="12565" width="11" style="22" customWidth="1"/>
    <col min="12566" max="12566" width="12.42578125" style="22" customWidth="1"/>
    <col min="12567" max="12800" width="9.140625" style="22"/>
    <col min="12801" max="12801" width="14.42578125" style="22" bestFit="1" customWidth="1"/>
    <col min="12802" max="12802" width="12.85546875" style="22" customWidth="1"/>
    <col min="12803" max="12803" width="10.42578125" style="22" customWidth="1"/>
    <col min="12804" max="12805" width="12" style="22" customWidth="1"/>
    <col min="12806" max="12806" width="5.5703125" style="22" customWidth="1"/>
    <col min="12807" max="12808" width="12" style="22" customWidth="1"/>
    <col min="12809" max="12809" width="5.5703125" style="22" customWidth="1"/>
    <col min="12810" max="12811" width="12" style="22" customWidth="1"/>
    <col min="12812" max="12812" width="5.5703125" style="22" customWidth="1"/>
    <col min="12813" max="12814" width="12" style="22" customWidth="1"/>
    <col min="12815" max="12815" width="5.5703125" style="22" customWidth="1"/>
    <col min="12816" max="12816" width="2.28515625" style="22" customWidth="1"/>
    <col min="12817" max="12817" width="9.28515625" style="22" customWidth="1"/>
    <col min="12818" max="12818" width="9.85546875" style="22" customWidth="1"/>
    <col min="12819" max="12821" width="11" style="22" customWidth="1"/>
    <col min="12822" max="12822" width="12.42578125" style="22" customWidth="1"/>
    <col min="12823" max="13056" width="9.140625" style="22"/>
    <col min="13057" max="13057" width="14.42578125" style="22" bestFit="1" customWidth="1"/>
    <col min="13058" max="13058" width="12.85546875" style="22" customWidth="1"/>
    <col min="13059" max="13059" width="10.42578125" style="22" customWidth="1"/>
    <col min="13060" max="13061" width="12" style="22" customWidth="1"/>
    <col min="13062" max="13062" width="5.5703125" style="22" customWidth="1"/>
    <col min="13063" max="13064" width="12" style="22" customWidth="1"/>
    <col min="13065" max="13065" width="5.5703125" style="22" customWidth="1"/>
    <col min="13066" max="13067" width="12" style="22" customWidth="1"/>
    <col min="13068" max="13068" width="5.5703125" style="22" customWidth="1"/>
    <col min="13069" max="13070" width="12" style="22" customWidth="1"/>
    <col min="13071" max="13071" width="5.5703125" style="22" customWidth="1"/>
    <col min="13072" max="13072" width="2.28515625" style="22" customWidth="1"/>
    <col min="13073" max="13073" width="9.28515625" style="22" customWidth="1"/>
    <col min="13074" max="13074" width="9.85546875" style="22" customWidth="1"/>
    <col min="13075" max="13077" width="11" style="22" customWidth="1"/>
    <col min="13078" max="13078" width="12.42578125" style="22" customWidth="1"/>
    <col min="13079" max="13312" width="9.140625" style="22"/>
    <col min="13313" max="13313" width="14.42578125" style="22" bestFit="1" customWidth="1"/>
    <col min="13314" max="13314" width="12.85546875" style="22" customWidth="1"/>
    <col min="13315" max="13315" width="10.42578125" style="22" customWidth="1"/>
    <col min="13316" max="13317" width="12" style="22" customWidth="1"/>
    <col min="13318" max="13318" width="5.5703125" style="22" customWidth="1"/>
    <col min="13319" max="13320" width="12" style="22" customWidth="1"/>
    <col min="13321" max="13321" width="5.5703125" style="22" customWidth="1"/>
    <col min="13322" max="13323" width="12" style="22" customWidth="1"/>
    <col min="13324" max="13324" width="5.5703125" style="22" customWidth="1"/>
    <col min="13325" max="13326" width="12" style="22" customWidth="1"/>
    <col min="13327" max="13327" width="5.5703125" style="22" customWidth="1"/>
    <col min="13328" max="13328" width="2.28515625" style="22" customWidth="1"/>
    <col min="13329" max="13329" width="9.28515625" style="22" customWidth="1"/>
    <col min="13330" max="13330" width="9.85546875" style="22" customWidth="1"/>
    <col min="13331" max="13333" width="11" style="22" customWidth="1"/>
    <col min="13334" max="13334" width="12.42578125" style="22" customWidth="1"/>
    <col min="13335" max="13568" width="9.140625" style="22"/>
    <col min="13569" max="13569" width="14.42578125" style="22" bestFit="1" customWidth="1"/>
    <col min="13570" max="13570" width="12.85546875" style="22" customWidth="1"/>
    <col min="13571" max="13571" width="10.42578125" style="22" customWidth="1"/>
    <col min="13572" max="13573" width="12" style="22" customWidth="1"/>
    <col min="13574" max="13574" width="5.5703125" style="22" customWidth="1"/>
    <col min="13575" max="13576" width="12" style="22" customWidth="1"/>
    <col min="13577" max="13577" width="5.5703125" style="22" customWidth="1"/>
    <col min="13578" max="13579" width="12" style="22" customWidth="1"/>
    <col min="13580" max="13580" width="5.5703125" style="22" customWidth="1"/>
    <col min="13581" max="13582" width="12" style="22" customWidth="1"/>
    <col min="13583" max="13583" width="5.5703125" style="22" customWidth="1"/>
    <col min="13584" max="13584" width="2.28515625" style="22" customWidth="1"/>
    <col min="13585" max="13585" width="9.28515625" style="22" customWidth="1"/>
    <col min="13586" max="13586" width="9.85546875" style="22" customWidth="1"/>
    <col min="13587" max="13589" width="11" style="22" customWidth="1"/>
    <col min="13590" max="13590" width="12.42578125" style="22" customWidth="1"/>
    <col min="13591" max="13824" width="9.140625" style="22"/>
    <col min="13825" max="13825" width="14.42578125" style="22" bestFit="1" customWidth="1"/>
    <col min="13826" max="13826" width="12.85546875" style="22" customWidth="1"/>
    <col min="13827" max="13827" width="10.42578125" style="22" customWidth="1"/>
    <col min="13828" max="13829" width="12" style="22" customWidth="1"/>
    <col min="13830" max="13830" width="5.5703125" style="22" customWidth="1"/>
    <col min="13831" max="13832" width="12" style="22" customWidth="1"/>
    <col min="13833" max="13833" width="5.5703125" style="22" customWidth="1"/>
    <col min="13834" max="13835" width="12" style="22" customWidth="1"/>
    <col min="13836" max="13836" width="5.5703125" style="22" customWidth="1"/>
    <col min="13837" max="13838" width="12" style="22" customWidth="1"/>
    <col min="13839" max="13839" width="5.5703125" style="22" customWidth="1"/>
    <col min="13840" max="13840" width="2.28515625" style="22" customWidth="1"/>
    <col min="13841" max="13841" width="9.28515625" style="22" customWidth="1"/>
    <col min="13842" max="13842" width="9.85546875" style="22" customWidth="1"/>
    <col min="13843" max="13845" width="11" style="22" customWidth="1"/>
    <col min="13846" max="13846" width="12.42578125" style="22" customWidth="1"/>
    <col min="13847" max="14080" width="9.140625" style="22"/>
    <col min="14081" max="14081" width="14.42578125" style="22" bestFit="1" customWidth="1"/>
    <col min="14082" max="14082" width="12.85546875" style="22" customWidth="1"/>
    <col min="14083" max="14083" width="10.42578125" style="22" customWidth="1"/>
    <col min="14084" max="14085" width="12" style="22" customWidth="1"/>
    <col min="14086" max="14086" width="5.5703125" style="22" customWidth="1"/>
    <col min="14087" max="14088" width="12" style="22" customWidth="1"/>
    <col min="14089" max="14089" width="5.5703125" style="22" customWidth="1"/>
    <col min="14090" max="14091" width="12" style="22" customWidth="1"/>
    <col min="14092" max="14092" width="5.5703125" style="22" customWidth="1"/>
    <col min="14093" max="14094" width="12" style="22" customWidth="1"/>
    <col min="14095" max="14095" width="5.5703125" style="22" customWidth="1"/>
    <col min="14096" max="14096" width="2.28515625" style="22" customWidth="1"/>
    <col min="14097" max="14097" width="9.28515625" style="22" customWidth="1"/>
    <col min="14098" max="14098" width="9.85546875" style="22" customWidth="1"/>
    <col min="14099" max="14101" width="11" style="22" customWidth="1"/>
    <col min="14102" max="14102" width="12.42578125" style="22" customWidth="1"/>
    <col min="14103" max="14336" width="9.140625" style="22"/>
    <col min="14337" max="14337" width="14.42578125" style="22" bestFit="1" customWidth="1"/>
    <col min="14338" max="14338" width="12.85546875" style="22" customWidth="1"/>
    <col min="14339" max="14339" width="10.42578125" style="22" customWidth="1"/>
    <col min="14340" max="14341" width="12" style="22" customWidth="1"/>
    <col min="14342" max="14342" width="5.5703125" style="22" customWidth="1"/>
    <col min="14343" max="14344" width="12" style="22" customWidth="1"/>
    <col min="14345" max="14345" width="5.5703125" style="22" customWidth="1"/>
    <col min="14346" max="14347" width="12" style="22" customWidth="1"/>
    <col min="14348" max="14348" width="5.5703125" style="22" customWidth="1"/>
    <col min="14349" max="14350" width="12" style="22" customWidth="1"/>
    <col min="14351" max="14351" width="5.5703125" style="22" customWidth="1"/>
    <col min="14352" max="14352" width="2.28515625" style="22" customWidth="1"/>
    <col min="14353" max="14353" width="9.28515625" style="22" customWidth="1"/>
    <col min="14354" max="14354" width="9.85546875" style="22" customWidth="1"/>
    <col min="14355" max="14357" width="11" style="22" customWidth="1"/>
    <col min="14358" max="14358" width="12.42578125" style="22" customWidth="1"/>
    <col min="14359" max="14592" width="9.140625" style="22"/>
    <col min="14593" max="14593" width="14.42578125" style="22" bestFit="1" customWidth="1"/>
    <col min="14594" max="14594" width="12.85546875" style="22" customWidth="1"/>
    <col min="14595" max="14595" width="10.42578125" style="22" customWidth="1"/>
    <col min="14596" max="14597" width="12" style="22" customWidth="1"/>
    <col min="14598" max="14598" width="5.5703125" style="22" customWidth="1"/>
    <col min="14599" max="14600" width="12" style="22" customWidth="1"/>
    <col min="14601" max="14601" width="5.5703125" style="22" customWidth="1"/>
    <col min="14602" max="14603" width="12" style="22" customWidth="1"/>
    <col min="14604" max="14604" width="5.5703125" style="22" customWidth="1"/>
    <col min="14605" max="14606" width="12" style="22" customWidth="1"/>
    <col min="14607" max="14607" width="5.5703125" style="22" customWidth="1"/>
    <col min="14608" max="14608" width="2.28515625" style="22" customWidth="1"/>
    <col min="14609" max="14609" width="9.28515625" style="22" customWidth="1"/>
    <col min="14610" max="14610" width="9.85546875" style="22" customWidth="1"/>
    <col min="14611" max="14613" width="11" style="22" customWidth="1"/>
    <col min="14614" max="14614" width="12.42578125" style="22" customWidth="1"/>
    <col min="14615" max="14848" width="9.140625" style="22"/>
    <col min="14849" max="14849" width="14.42578125" style="22" bestFit="1" customWidth="1"/>
    <col min="14850" max="14850" width="12.85546875" style="22" customWidth="1"/>
    <col min="14851" max="14851" width="10.42578125" style="22" customWidth="1"/>
    <col min="14852" max="14853" width="12" style="22" customWidth="1"/>
    <col min="14854" max="14854" width="5.5703125" style="22" customWidth="1"/>
    <col min="14855" max="14856" width="12" style="22" customWidth="1"/>
    <col min="14857" max="14857" width="5.5703125" style="22" customWidth="1"/>
    <col min="14858" max="14859" width="12" style="22" customWidth="1"/>
    <col min="14860" max="14860" width="5.5703125" style="22" customWidth="1"/>
    <col min="14861" max="14862" width="12" style="22" customWidth="1"/>
    <col min="14863" max="14863" width="5.5703125" style="22" customWidth="1"/>
    <col min="14864" max="14864" width="2.28515625" style="22" customWidth="1"/>
    <col min="14865" max="14865" width="9.28515625" style="22" customWidth="1"/>
    <col min="14866" max="14866" width="9.85546875" style="22" customWidth="1"/>
    <col min="14867" max="14869" width="11" style="22" customWidth="1"/>
    <col min="14870" max="14870" width="12.42578125" style="22" customWidth="1"/>
    <col min="14871" max="15104" width="9.140625" style="22"/>
    <col min="15105" max="15105" width="14.42578125" style="22" bestFit="1" customWidth="1"/>
    <col min="15106" max="15106" width="12.85546875" style="22" customWidth="1"/>
    <col min="15107" max="15107" width="10.42578125" style="22" customWidth="1"/>
    <col min="15108" max="15109" width="12" style="22" customWidth="1"/>
    <col min="15110" max="15110" width="5.5703125" style="22" customWidth="1"/>
    <col min="15111" max="15112" width="12" style="22" customWidth="1"/>
    <col min="15113" max="15113" width="5.5703125" style="22" customWidth="1"/>
    <col min="15114" max="15115" width="12" style="22" customWidth="1"/>
    <col min="15116" max="15116" width="5.5703125" style="22" customWidth="1"/>
    <col min="15117" max="15118" width="12" style="22" customWidth="1"/>
    <col min="15119" max="15119" width="5.5703125" style="22" customWidth="1"/>
    <col min="15120" max="15120" width="2.28515625" style="22" customWidth="1"/>
    <col min="15121" max="15121" width="9.28515625" style="22" customWidth="1"/>
    <col min="15122" max="15122" width="9.85546875" style="22" customWidth="1"/>
    <col min="15123" max="15125" width="11" style="22" customWidth="1"/>
    <col min="15126" max="15126" width="12.42578125" style="22" customWidth="1"/>
    <col min="15127" max="15360" width="9.140625" style="22"/>
    <col min="15361" max="15361" width="14.42578125" style="22" bestFit="1" customWidth="1"/>
    <col min="15362" max="15362" width="12.85546875" style="22" customWidth="1"/>
    <col min="15363" max="15363" width="10.42578125" style="22" customWidth="1"/>
    <col min="15364" max="15365" width="12" style="22" customWidth="1"/>
    <col min="15366" max="15366" width="5.5703125" style="22" customWidth="1"/>
    <col min="15367" max="15368" width="12" style="22" customWidth="1"/>
    <col min="15369" max="15369" width="5.5703125" style="22" customWidth="1"/>
    <col min="15370" max="15371" width="12" style="22" customWidth="1"/>
    <col min="15372" max="15372" width="5.5703125" style="22" customWidth="1"/>
    <col min="15373" max="15374" width="12" style="22" customWidth="1"/>
    <col min="15375" max="15375" width="5.5703125" style="22" customWidth="1"/>
    <col min="15376" max="15376" width="2.28515625" style="22" customWidth="1"/>
    <col min="15377" max="15377" width="9.28515625" style="22" customWidth="1"/>
    <col min="15378" max="15378" width="9.85546875" style="22" customWidth="1"/>
    <col min="15379" max="15381" width="11" style="22" customWidth="1"/>
    <col min="15382" max="15382" width="12.42578125" style="22" customWidth="1"/>
    <col min="15383" max="15616" width="9.140625" style="22"/>
    <col min="15617" max="15617" width="14.42578125" style="22" bestFit="1" customWidth="1"/>
    <col min="15618" max="15618" width="12.85546875" style="22" customWidth="1"/>
    <col min="15619" max="15619" width="10.42578125" style="22" customWidth="1"/>
    <col min="15620" max="15621" width="12" style="22" customWidth="1"/>
    <col min="15622" max="15622" width="5.5703125" style="22" customWidth="1"/>
    <col min="15623" max="15624" width="12" style="22" customWidth="1"/>
    <col min="15625" max="15625" width="5.5703125" style="22" customWidth="1"/>
    <col min="15626" max="15627" width="12" style="22" customWidth="1"/>
    <col min="15628" max="15628" width="5.5703125" style="22" customWidth="1"/>
    <col min="15629" max="15630" width="12" style="22" customWidth="1"/>
    <col min="15631" max="15631" width="5.5703125" style="22" customWidth="1"/>
    <col min="15632" max="15632" width="2.28515625" style="22" customWidth="1"/>
    <col min="15633" max="15633" width="9.28515625" style="22" customWidth="1"/>
    <col min="15634" max="15634" width="9.85546875" style="22" customWidth="1"/>
    <col min="15635" max="15637" width="11" style="22" customWidth="1"/>
    <col min="15638" max="15638" width="12.42578125" style="22" customWidth="1"/>
    <col min="15639" max="15872" width="9.140625" style="22"/>
    <col min="15873" max="15873" width="14.42578125" style="22" bestFit="1" customWidth="1"/>
    <col min="15874" max="15874" width="12.85546875" style="22" customWidth="1"/>
    <col min="15875" max="15875" width="10.42578125" style="22" customWidth="1"/>
    <col min="15876" max="15877" width="12" style="22" customWidth="1"/>
    <col min="15878" max="15878" width="5.5703125" style="22" customWidth="1"/>
    <col min="15879" max="15880" width="12" style="22" customWidth="1"/>
    <col min="15881" max="15881" width="5.5703125" style="22" customWidth="1"/>
    <col min="15882" max="15883" width="12" style="22" customWidth="1"/>
    <col min="15884" max="15884" width="5.5703125" style="22" customWidth="1"/>
    <col min="15885" max="15886" width="12" style="22" customWidth="1"/>
    <col min="15887" max="15887" width="5.5703125" style="22" customWidth="1"/>
    <col min="15888" max="15888" width="2.28515625" style="22" customWidth="1"/>
    <col min="15889" max="15889" width="9.28515625" style="22" customWidth="1"/>
    <col min="15890" max="15890" width="9.85546875" style="22" customWidth="1"/>
    <col min="15891" max="15893" width="11" style="22" customWidth="1"/>
    <col min="15894" max="15894" width="12.42578125" style="22" customWidth="1"/>
    <col min="15895" max="16128" width="9.140625" style="22"/>
    <col min="16129" max="16129" width="14.42578125" style="22" bestFit="1" customWidth="1"/>
    <col min="16130" max="16130" width="12.85546875" style="22" customWidth="1"/>
    <col min="16131" max="16131" width="10.42578125" style="22" customWidth="1"/>
    <col min="16132" max="16133" width="12" style="22" customWidth="1"/>
    <col min="16134" max="16134" width="5.5703125" style="22" customWidth="1"/>
    <col min="16135" max="16136" width="12" style="22" customWidth="1"/>
    <col min="16137" max="16137" width="5.5703125" style="22" customWidth="1"/>
    <col min="16138" max="16139" width="12" style="22" customWidth="1"/>
    <col min="16140" max="16140" width="5.5703125" style="22" customWidth="1"/>
    <col min="16141" max="16142" width="12" style="22" customWidth="1"/>
    <col min="16143" max="16143" width="5.5703125" style="22" customWidth="1"/>
    <col min="16144" max="16144" width="2.28515625" style="22" customWidth="1"/>
    <col min="16145" max="16145" width="9.28515625" style="22" customWidth="1"/>
    <col min="16146" max="16146" width="9.85546875" style="22" customWidth="1"/>
    <col min="16147" max="16149" width="11" style="22" customWidth="1"/>
    <col min="16150" max="16150" width="12.42578125" style="22" customWidth="1"/>
    <col min="16151" max="16384" width="9.140625" style="22"/>
  </cols>
  <sheetData>
    <row r="1" spans="1:22" ht="15" customHeight="1">
      <c r="A1" s="26" t="s">
        <v>0</v>
      </c>
      <c r="B1" s="117" t="s">
        <v>143</v>
      </c>
      <c r="E1" s="119" t="s">
        <v>157</v>
      </c>
      <c r="F1" s="119"/>
      <c r="G1" s="119"/>
      <c r="H1" s="119"/>
      <c r="I1" s="119"/>
      <c r="Q1" s="64" t="str">
        <f>'[5]TM1 ComLg'!Q1</f>
        <v>2012:Dec</v>
      </c>
      <c r="R1" s="65" t="s">
        <v>71</v>
      </c>
      <c r="S1" s="66"/>
      <c r="T1" s="66"/>
      <c r="U1" s="66"/>
      <c r="V1" s="67"/>
    </row>
    <row r="2" spans="1:22" ht="15" customHeight="1">
      <c r="A2" s="26" t="s">
        <v>72</v>
      </c>
      <c r="B2" s="22" t="s">
        <v>117</v>
      </c>
      <c r="E2" s="119"/>
      <c r="F2" s="119"/>
      <c r="G2" s="119"/>
      <c r="H2" s="119"/>
      <c r="I2" s="119"/>
      <c r="R2" s="68"/>
      <c r="S2" s="69" t="str">
        <f>RIGHT($Q$1,3)&amp;" "&amp;LEFT($Q$1,4)</f>
        <v>Dec 2012</v>
      </c>
      <c r="T2" s="69" t="str">
        <f>RIGHT($Q$1,3)&amp;" "&amp;LEFT($Q$1,4)</f>
        <v>Dec 2012</v>
      </c>
      <c r="U2" s="70"/>
      <c r="V2" s="106" t="s">
        <v>73</v>
      </c>
    </row>
    <row r="3" spans="1:22">
      <c r="A3" s="26" t="s">
        <v>74</v>
      </c>
      <c r="B3" s="22" t="s">
        <v>93</v>
      </c>
      <c r="E3" s="119"/>
      <c r="F3" s="119"/>
      <c r="G3" s="119"/>
      <c r="H3" s="119"/>
      <c r="I3" s="119"/>
      <c r="R3" s="68"/>
      <c r="S3" s="71" t="s">
        <v>75</v>
      </c>
      <c r="T3" s="71" t="s">
        <v>76</v>
      </c>
      <c r="U3" s="71" t="s">
        <v>77</v>
      </c>
      <c r="V3" s="107"/>
    </row>
    <row r="4" spans="1:22">
      <c r="A4" s="26" t="s">
        <v>78</v>
      </c>
      <c r="B4" s="22" t="s">
        <v>61</v>
      </c>
      <c r="R4" s="68" t="s">
        <v>79</v>
      </c>
      <c r="S4" s="72">
        <f>SUMIF(C:C,$Q$1,M:M)</f>
        <v>13084</v>
      </c>
      <c r="T4" s="72">
        <f>SUMIF(C:C,$Q$1,N:N)</f>
        <v>13062</v>
      </c>
      <c r="U4" s="72">
        <f>S4-T4</f>
        <v>22</v>
      </c>
      <c r="V4" s="73">
        <f>SUMIF(C:C,$Q$1,O:O)</f>
        <v>1.0503552672227467E-2</v>
      </c>
    </row>
    <row r="5" spans="1:22">
      <c r="R5" s="68" t="s">
        <v>80</v>
      </c>
      <c r="S5" s="72">
        <f>SUMIF(C:C,$Q$1,J:J)</f>
        <v>13130</v>
      </c>
      <c r="T5" s="72">
        <f>SUMIF(C:C,$Q$1,K:K)</f>
        <v>13140</v>
      </c>
      <c r="U5" s="72">
        <f>S5-T5</f>
        <v>-10</v>
      </c>
      <c r="V5" s="73">
        <f>SUMIF(C:C,$Q$1,L:L)</f>
        <v>7.4426455919589518E-3</v>
      </c>
    </row>
    <row r="6" spans="1:22">
      <c r="R6" s="68" t="s">
        <v>81</v>
      </c>
      <c r="S6" s="74">
        <f>SUMIF(C:C,$Q$1,G:G)</f>
        <v>19746</v>
      </c>
      <c r="T6" s="74">
        <f>SUMIF(C:C,$Q$1,H:H)</f>
        <v>19786</v>
      </c>
      <c r="U6" s="74">
        <f>S6-T6</f>
        <v>-40</v>
      </c>
      <c r="V6" s="73">
        <f>SUMIF(C:C,$Q$1,I:I)</f>
        <v>6.3194373662216474E-3</v>
      </c>
    </row>
    <row r="7" spans="1:22" ht="15.75" thickBot="1">
      <c r="D7" s="75" t="s">
        <v>22</v>
      </c>
      <c r="E7" s="75" t="s">
        <v>22</v>
      </c>
      <c r="F7" s="75"/>
      <c r="G7" s="75" t="s">
        <v>82</v>
      </c>
      <c r="H7" s="75" t="s">
        <v>82</v>
      </c>
      <c r="I7" s="75"/>
      <c r="J7" s="75" t="s">
        <v>83</v>
      </c>
      <c r="K7" s="75" t="s">
        <v>83</v>
      </c>
      <c r="L7" s="75"/>
      <c r="M7" s="75" t="s">
        <v>84</v>
      </c>
      <c r="N7" s="75" t="s">
        <v>84</v>
      </c>
      <c r="O7" s="75"/>
      <c r="R7" s="76" t="s">
        <v>33</v>
      </c>
      <c r="S7" s="77">
        <f>SUM(S4:S6)</f>
        <v>45960</v>
      </c>
      <c r="T7" s="77">
        <f>SUM(T4:T6)</f>
        <v>45988</v>
      </c>
      <c r="U7" s="77">
        <f>S7-T7</f>
        <v>-28</v>
      </c>
      <c r="V7" s="78">
        <f>SUMIF(C:C,$Q$1,F:F)</f>
        <v>7.8284323399775424E-3</v>
      </c>
    </row>
    <row r="8" spans="1:22">
      <c r="D8" s="79" t="s">
        <v>21</v>
      </c>
      <c r="E8" s="79" t="s">
        <v>85</v>
      </c>
      <c r="F8" s="79"/>
      <c r="G8" s="79" t="s">
        <v>21</v>
      </c>
      <c r="H8" s="79" t="str">
        <f>E8</f>
        <v>b2013a</v>
      </c>
      <c r="I8" s="79"/>
      <c r="J8" s="79" t="s">
        <v>21</v>
      </c>
      <c r="K8" s="79" t="str">
        <f>E8</f>
        <v>b2013a</v>
      </c>
      <c r="L8" s="79"/>
      <c r="M8" s="79" t="s">
        <v>21</v>
      </c>
      <c r="N8" s="79" t="str">
        <f>E8</f>
        <v>b2013a</v>
      </c>
      <c r="O8" s="79"/>
    </row>
    <row r="9" spans="1:22">
      <c r="A9" s="22">
        <v>2011</v>
      </c>
      <c r="B9" s="28" t="s">
        <v>9</v>
      </c>
      <c r="C9" s="28" t="str">
        <f>A9&amp;":"&amp;B9</f>
        <v>2011:Jan</v>
      </c>
      <c r="D9" s="121">
        <v>45438</v>
      </c>
      <c r="E9" s="81"/>
      <c r="F9" s="81"/>
      <c r="G9" s="121">
        <v>19599</v>
      </c>
      <c r="H9" s="81"/>
      <c r="I9" s="81"/>
      <c r="J9" s="121">
        <v>12934</v>
      </c>
      <c r="K9" s="81"/>
      <c r="L9" s="81"/>
      <c r="M9" s="121">
        <v>12905</v>
      </c>
      <c r="N9" s="81"/>
      <c r="O9" s="81"/>
    </row>
    <row r="10" spans="1:22">
      <c r="A10" s="22">
        <v>2011</v>
      </c>
      <c r="B10" s="28" t="s">
        <v>10</v>
      </c>
      <c r="C10" s="28" t="str">
        <f t="shared" ref="C10:C44" si="0">A10&amp;":"&amp;B10</f>
        <v>2011:Feb</v>
      </c>
      <c r="D10" s="121">
        <v>45435</v>
      </c>
      <c r="E10" s="81"/>
      <c r="F10" s="81"/>
      <c r="G10" s="121">
        <v>19563</v>
      </c>
      <c r="H10" s="81"/>
      <c r="I10" s="81"/>
      <c r="J10" s="121">
        <v>12957</v>
      </c>
      <c r="K10" s="81"/>
      <c r="L10" s="81"/>
      <c r="M10" s="121">
        <v>12915</v>
      </c>
      <c r="N10" s="81"/>
      <c r="O10" s="81"/>
    </row>
    <row r="11" spans="1:22">
      <c r="A11" s="22">
        <v>2011</v>
      </c>
      <c r="B11" s="28" t="s">
        <v>11</v>
      </c>
      <c r="C11" s="28" t="str">
        <f t="shared" si="0"/>
        <v>2011:Mar</v>
      </c>
      <c r="D11" s="121">
        <v>45508</v>
      </c>
      <c r="E11" s="81"/>
      <c r="F11" s="81"/>
      <c r="G11" s="121">
        <v>19591</v>
      </c>
      <c r="H11" s="81"/>
      <c r="I11" s="81"/>
      <c r="J11" s="121">
        <v>12979</v>
      </c>
      <c r="K11" s="81"/>
      <c r="L11" s="81"/>
      <c r="M11" s="121">
        <v>12938</v>
      </c>
      <c r="N11" s="81"/>
      <c r="O11" s="81"/>
    </row>
    <row r="12" spans="1:22">
      <c r="A12" s="22">
        <v>2011</v>
      </c>
      <c r="B12" s="28" t="s">
        <v>12</v>
      </c>
      <c r="C12" s="28" t="str">
        <f t="shared" si="0"/>
        <v>2011:Apr</v>
      </c>
      <c r="D12" s="121">
        <v>45547</v>
      </c>
      <c r="E12" s="81"/>
      <c r="F12" s="81"/>
      <c r="G12" s="121">
        <v>19615</v>
      </c>
      <c r="H12" s="81"/>
      <c r="I12" s="81"/>
      <c r="J12" s="121">
        <v>12985</v>
      </c>
      <c r="K12" s="81"/>
      <c r="L12" s="81"/>
      <c r="M12" s="121">
        <v>12947</v>
      </c>
      <c r="N12" s="81"/>
      <c r="O12" s="81"/>
    </row>
    <row r="13" spans="1:22">
      <c r="A13" s="22">
        <v>2011</v>
      </c>
      <c r="B13" s="28" t="s">
        <v>13</v>
      </c>
      <c r="C13" s="28" t="str">
        <f t="shared" si="0"/>
        <v>2011:May</v>
      </c>
      <c r="D13" s="121">
        <v>45514</v>
      </c>
      <c r="E13" s="81"/>
      <c r="F13" s="81"/>
      <c r="G13" s="121">
        <v>19582</v>
      </c>
      <c r="H13" s="81"/>
      <c r="I13" s="81"/>
      <c r="J13" s="121">
        <v>12988</v>
      </c>
      <c r="K13" s="81"/>
      <c r="L13" s="81"/>
      <c r="M13" s="121">
        <v>12944</v>
      </c>
      <c r="N13" s="81"/>
      <c r="O13" s="81"/>
    </row>
    <row r="14" spans="1:22">
      <c r="A14" s="22">
        <v>2011</v>
      </c>
      <c r="B14" s="28" t="s">
        <v>14</v>
      </c>
      <c r="C14" s="28" t="str">
        <f t="shared" si="0"/>
        <v>2011:Jun</v>
      </c>
      <c r="D14" s="121">
        <v>45570</v>
      </c>
      <c r="E14" s="81"/>
      <c r="F14" s="81"/>
      <c r="G14" s="121">
        <v>19585</v>
      </c>
      <c r="H14" s="81"/>
      <c r="I14" s="81"/>
      <c r="J14" s="121">
        <v>13006</v>
      </c>
      <c r="K14" s="81"/>
      <c r="L14" s="81"/>
      <c r="M14" s="121">
        <v>12979</v>
      </c>
      <c r="N14" s="81"/>
      <c r="O14" s="81"/>
    </row>
    <row r="15" spans="1:22">
      <c r="A15" s="22">
        <v>2011</v>
      </c>
      <c r="B15" s="28" t="s">
        <v>15</v>
      </c>
      <c r="C15" s="28" t="str">
        <f t="shared" si="0"/>
        <v>2011:Jul</v>
      </c>
      <c r="D15" s="121">
        <v>45586</v>
      </c>
      <c r="E15" s="81"/>
      <c r="F15" s="81"/>
      <c r="G15" s="121">
        <v>19588</v>
      </c>
      <c r="H15" s="81"/>
      <c r="I15" s="81"/>
      <c r="J15" s="121">
        <v>13008</v>
      </c>
      <c r="K15" s="81"/>
      <c r="L15" s="81"/>
      <c r="M15" s="121">
        <v>12990</v>
      </c>
      <c r="N15" s="81"/>
      <c r="O15" s="81"/>
    </row>
    <row r="16" spans="1:22">
      <c r="A16" s="22">
        <v>2011</v>
      </c>
      <c r="B16" s="28" t="s">
        <v>16</v>
      </c>
      <c r="C16" s="28" t="str">
        <f t="shared" si="0"/>
        <v>2011:Aug</v>
      </c>
      <c r="D16" s="121">
        <v>45638</v>
      </c>
      <c r="E16" s="81"/>
      <c r="F16" s="81"/>
      <c r="G16" s="121">
        <v>19624</v>
      </c>
      <c r="H16" s="81"/>
      <c r="I16" s="81"/>
      <c r="J16" s="121">
        <v>13042</v>
      </c>
      <c r="K16" s="81"/>
      <c r="L16" s="81"/>
      <c r="M16" s="121">
        <v>12972</v>
      </c>
      <c r="N16" s="81"/>
      <c r="O16" s="81"/>
    </row>
    <row r="17" spans="1:24">
      <c r="A17" s="22">
        <v>2011</v>
      </c>
      <c r="B17" s="28" t="s">
        <v>17</v>
      </c>
      <c r="C17" s="28" t="str">
        <f t="shared" si="0"/>
        <v>2011:Sep</v>
      </c>
      <c r="D17" s="121">
        <v>45681</v>
      </c>
      <c r="E17" s="81"/>
      <c r="F17" s="81"/>
      <c r="G17" s="121">
        <v>19681</v>
      </c>
      <c r="H17" s="81"/>
      <c r="I17" s="81"/>
      <c r="J17" s="121">
        <v>13044</v>
      </c>
      <c r="K17" s="81"/>
      <c r="L17" s="81"/>
      <c r="M17" s="121">
        <v>12956</v>
      </c>
      <c r="N17" s="81"/>
      <c r="O17" s="81"/>
    </row>
    <row r="18" spans="1:24">
      <c r="A18" s="22">
        <v>2011</v>
      </c>
      <c r="B18" s="28" t="s">
        <v>18</v>
      </c>
      <c r="C18" s="28" t="str">
        <f t="shared" si="0"/>
        <v>2011:Oct</v>
      </c>
      <c r="D18" s="121">
        <v>45633</v>
      </c>
      <c r="E18" s="81"/>
      <c r="F18" s="81"/>
      <c r="G18" s="121">
        <v>19650</v>
      </c>
      <c r="H18" s="81"/>
      <c r="I18" s="81"/>
      <c r="J18" s="121">
        <v>13025</v>
      </c>
      <c r="K18" s="81"/>
      <c r="L18" s="81"/>
      <c r="M18" s="121">
        <v>12958</v>
      </c>
      <c r="N18" s="81"/>
      <c r="O18" s="81"/>
    </row>
    <row r="19" spans="1:24">
      <c r="A19" s="22">
        <v>2011</v>
      </c>
      <c r="B19" s="28" t="s">
        <v>19</v>
      </c>
      <c r="C19" s="28" t="str">
        <f t="shared" si="0"/>
        <v>2011:Nov</v>
      </c>
      <c r="D19" s="121">
        <v>45636</v>
      </c>
      <c r="E19" s="81"/>
      <c r="F19" s="81"/>
      <c r="G19" s="121">
        <v>19656</v>
      </c>
      <c r="H19" s="81"/>
      <c r="I19" s="81"/>
      <c r="J19" s="121">
        <v>13031</v>
      </c>
      <c r="K19" s="81"/>
      <c r="L19" s="81"/>
      <c r="M19" s="121">
        <v>12949</v>
      </c>
      <c r="N19" s="81"/>
      <c r="O19" s="81"/>
    </row>
    <row r="20" spans="1:24">
      <c r="A20" s="22">
        <v>2011</v>
      </c>
      <c r="B20" s="28" t="s">
        <v>20</v>
      </c>
      <c r="C20" s="28" t="str">
        <f t="shared" si="0"/>
        <v>2011:Dec</v>
      </c>
      <c r="D20" s="121">
        <v>45603</v>
      </c>
      <c r="E20" s="81"/>
      <c r="F20" s="81"/>
      <c r="G20" s="121">
        <v>19622</v>
      </c>
      <c r="H20" s="81"/>
      <c r="I20" s="81"/>
      <c r="J20" s="121">
        <v>13033</v>
      </c>
      <c r="K20" s="81"/>
      <c r="L20" s="81"/>
      <c r="M20" s="121">
        <v>12948</v>
      </c>
      <c r="N20" s="81"/>
      <c r="O20" s="81"/>
    </row>
    <row r="21" spans="1:24">
      <c r="A21" s="22">
        <v>2012</v>
      </c>
      <c r="B21" s="28" t="s">
        <v>9</v>
      </c>
      <c r="C21" s="28" t="str">
        <f t="shared" si="0"/>
        <v>2012:Jan</v>
      </c>
      <c r="D21" s="121">
        <v>45621</v>
      </c>
      <c r="E21" s="121">
        <v>45621</v>
      </c>
      <c r="F21" s="82">
        <f>D21/D9-1</f>
        <v>4.0274659976231586E-3</v>
      </c>
      <c r="G21" s="121">
        <v>19646</v>
      </c>
      <c r="H21" s="121">
        <v>19646</v>
      </c>
      <c r="I21" s="82">
        <f>G21/G9-1</f>
        <v>2.3980815347721673E-3</v>
      </c>
      <c r="J21" s="121">
        <v>13005</v>
      </c>
      <c r="K21" s="121">
        <v>13005</v>
      </c>
      <c r="L21" s="82">
        <f>J21/J9-1</f>
        <v>5.4894077624865201E-3</v>
      </c>
      <c r="M21" s="121">
        <v>12970</v>
      </c>
      <c r="N21" s="121">
        <v>12970</v>
      </c>
      <c r="O21" s="82">
        <f>M21/M9-1</f>
        <v>5.0368074389770534E-3</v>
      </c>
    </row>
    <row r="22" spans="1:24">
      <c r="A22" s="22">
        <v>2012</v>
      </c>
      <c r="B22" s="28" t="s">
        <v>10</v>
      </c>
      <c r="C22" s="28" t="str">
        <f t="shared" si="0"/>
        <v>2012:Feb</v>
      </c>
      <c r="D22" s="121">
        <v>45628</v>
      </c>
      <c r="E22" s="121">
        <v>45628</v>
      </c>
      <c r="F22" s="82">
        <f>D22/D10-1</f>
        <v>4.2478265654231073E-3</v>
      </c>
      <c r="G22" s="121">
        <v>19619</v>
      </c>
      <c r="H22" s="121">
        <v>19619</v>
      </c>
      <c r="I22" s="82">
        <f>G22/G10-1</f>
        <v>2.862546644175179E-3</v>
      </c>
      <c r="J22" s="121">
        <v>13005</v>
      </c>
      <c r="K22" s="121">
        <v>13005</v>
      </c>
      <c r="L22" s="82">
        <f>J22/J10-1</f>
        <v>3.704561241028026E-3</v>
      </c>
      <c r="M22" s="121">
        <v>13004</v>
      </c>
      <c r="N22" s="121">
        <v>13004</v>
      </c>
      <c r="O22" s="82">
        <f>M22/M10-1</f>
        <v>6.8912117692605523E-3</v>
      </c>
    </row>
    <row r="23" spans="1:24">
      <c r="A23" s="22">
        <v>2012</v>
      </c>
      <c r="B23" s="28" t="s">
        <v>11</v>
      </c>
      <c r="C23" s="28" t="str">
        <f t="shared" si="0"/>
        <v>2012:Mar</v>
      </c>
      <c r="D23" s="121">
        <v>45769</v>
      </c>
      <c r="E23" s="121">
        <v>45769</v>
      </c>
      <c r="F23" s="82">
        <f t="shared" ref="F23:F30" si="1">D23/D11-1</f>
        <v>5.7352553397205241E-3</v>
      </c>
      <c r="G23" s="121">
        <v>19671</v>
      </c>
      <c r="H23" s="121">
        <v>19671</v>
      </c>
      <c r="I23" s="82">
        <f t="shared" ref="I23:I30" si="2">G23/G11-1</f>
        <v>4.0835077331426994E-3</v>
      </c>
      <c r="J23" s="121">
        <v>13055</v>
      </c>
      <c r="K23" s="121">
        <v>13055</v>
      </c>
      <c r="L23" s="82">
        <f t="shared" ref="L23:L30" si="3">J23/J11-1</f>
        <v>5.8556129131674961E-3</v>
      </c>
      <c r="M23" s="121">
        <v>13043</v>
      </c>
      <c r="N23" s="121">
        <v>13043</v>
      </c>
      <c r="O23" s="82">
        <f t="shared" ref="O23:O30" si="4">M23/M11-1</f>
        <v>8.115628381511808E-3</v>
      </c>
    </row>
    <row r="24" spans="1:24">
      <c r="A24" s="22">
        <v>2012</v>
      </c>
      <c r="B24" s="28" t="s">
        <v>12</v>
      </c>
      <c r="C24" s="28" t="str">
        <f t="shared" si="0"/>
        <v>2012:Apr</v>
      </c>
      <c r="D24" s="121">
        <v>45810</v>
      </c>
      <c r="E24" s="121">
        <v>45810</v>
      </c>
      <c r="F24" s="82">
        <f t="shared" si="1"/>
        <v>5.7742551649944129E-3</v>
      </c>
      <c r="G24" s="121">
        <v>19663</v>
      </c>
      <c r="H24" s="121">
        <v>19663</v>
      </c>
      <c r="I24" s="82">
        <f t="shared" si="2"/>
        <v>2.4471068060158974E-3</v>
      </c>
      <c r="J24" s="121">
        <v>13091</v>
      </c>
      <c r="K24" s="121">
        <v>13091</v>
      </c>
      <c r="L24" s="82">
        <f t="shared" si="3"/>
        <v>8.1632653061225469E-3</v>
      </c>
      <c r="M24" s="121">
        <v>13056</v>
      </c>
      <c r="N24" s="121">
        <v>13056</v>
      </c>
      <c r="O24" s="82">
        <f t="shared" si="4"/>
        <v>8.4189387502895396E-3</v>
      </c>
    </row>
    <row r="25" spans="1:24">
      <c r="A25" s="22">
        <v>2012</v>
      </c>
      <c r="B25" s="28" t="s">
        <v>13</v>
      </c>
      <c r="C25" s="28" t="str">
        <f t="shared" si="0"/>
        <v>2012:May</v>
      </c>
      <c r="D25" s="121">
        <v>45792</v>
      </c>
      <c r="E25" s="121">
        <v>45792</v>
      </c>
      <c r="F25" s="82">
        <f t="shared" si="1"/>
        <v>6.108010721975754E-3</v>
      </c>
      <c r="G25" s="121">
        <v>19662</v>
      </c>
      <c r="H25" s="121">
        <v>19662</v>
      </c>
      <c r="I25" s="82">
        <f t="shared" si="2"/>
        <v>4.085384536819614E-3</v>
      </c>
      <c r="J25" s="121">
        <v>13087</v>
      </c>
      <c r="K25" s="121">
        <v>13087</v>
      </c>
      <c r="L25" s="82">
        <f t="shared" si="3"/>
        <v>7.6224206960271434E-3</v>
      </c>
      <c r="M25" s="121">
        <v>13043</v>
      </c>
      <c r="N25" s="121">
        <v>13043</v>
      </c>
      <c r="O25" s="82">
        <f t="shared" si="4"/>
        <v>7.6483312731767672E-3</v>
      </c>
    </row>
    <row r="26" spans="1:24">
      <c r="A26" s="22">
        <v>2012</v>
      </c>
      <c r="B26" s="28" t="s">
        <v>14</v>
      </c>
      <c r="C26" s="28" t="str">
        <f t="shared" si="0"/>
        <v>2012:Jun</v>
      </c>
      <c r="D26" s="121">
        <v>45873</v>
      </c>
      <c r="E26" s="121">
        <v>45873</v>
      </c>
      <c r="F26" s="82">
        <f t="shared" si="1"/>
        <v>6.6491112574060818E-3</v>
      </c>
      <c r="G26" s="121">
        <v>19710</v>
      </c>
      <c r="H26" s="121">
        <v>19710</v>
      </c>
      <c r="I26" s="82">
        <f t="shared" si="2"/>
        <v>6.3824355374011432E-3</v>
      </c>
      <c r="J26" s="121">
        <v>13095</v>
      </c>
      <c r="K26" s="121">
        <v>13095</v>
      </c>
      <c r="L26" s="82">
        <f t="shared" si="3"/>
        <v>6.842995540519814E-3</v>
      </c>
      <c r="M26" s="121">
        <v>13068</v>
      </c>
      <c r="N26" s="121">
        <v>13068</v>
      </c>
      <c r="O26" s="82">
        <f t="shared" si="4"/>
        <v>6.8572309114722785E-3</v>
      </c>
      <c r="R26" s="83" t="s">
        <v>86</v>
      </c>
      <c r="S26" s="84"/>
      <c r="T26" s="84"/>
      <c r="U26" s="84"/>
      <c r="V26" s="84"/>
      <c r="W26" s="83"/>
      <c r="X26" s="83"/>
    </row>
    <row r="27" spans="1:24">
      <c r="A27" s="22">
        <v>2012</v>
      </c>
      <c r="B27" s="28" t="s">
        <v>15</v>
      </c>
      <c r="C27" s="28" t="str">
        <f t="shared" si="0"/>
        <v>2012:Jul</v>
      </c>
      <c r="D27" s="121">
        <v>45881</v>
      </c>
      <c r="E27" s="121">
        <v>45881</v>
      </c>
      <c r="F27" s="82">
        <f t="shared" si="1"/>
        <v>6.4712850436536851E-3</v>
      </c>
      <c r="G27" s="121">
        <v>19729</v>
      </c>
      <c r="H27" s="121">
        <v>19729</v>
      </c>
      <c r="I27" s="82">
        <f t="shared" si="2"/>
        <v>7.1982846640801235E-3</v>
      </c>
      <c r="J27" s="121">
        <v>13087</v>
      </c>
      <c r="K27" s="121">
        <v>13087</v>
      </c>
      <c r="L27" s="82">
        <f t="shared" si="3"/>
        <v>6.0731857318572224E-3</v>
      </c>
      <c r="M27" s="121">
        <v>13065</v>
      </c>
      <c r="N27" s="121">
        <v>13065</v>
      </c>
      <c r="O27" s="82">
        <f t="shared" si="4"/>
        <v>5.7736720554273369E-3</v>
      </c>
      <c r="R27" s="108" t="s">
        <v>87</v>
      </c>
      <c r="S27" s="108"/>
      <c r="T27" s="109"/>
      <c r="U27" s="85" t="s">
        <v>88</v>
      </c>
      <c r="V27" s="86"/>
      <c r="W27" s="87" t="s">
        <v>89</v>
      </c>
      <c r="X27" s="88" t="str">
        <f>'[5]TM1 ComLg'!X27</f>
        <v>B2013A</v>
      </c>
    </row>
    <row r="28" spans="1:24">
      <c r="A28" s="22">
        <v>2012</v>
      </c>
      <c r="B28" s="28" t="s">
        <v>16</v>
      </c>
      <c r="C28" s="28" t="str">
        <f t="shared" si="0"/>
        <v>2012:Aug</v>
      </c>
      <c r="D28" s="121">
        <v>45957</v>
      </c>
      <c r="E28" s="121">
        <v>45957</v>
      </c>
      <c r="F28" s="82">
        <f t="shared" si="1"/>
        <v>6.9897892107453341E-3</v>
      </c>
      <c r="G28" s="121">
        <v>19756</v>
      </c>
      <c r="H28" s="121">
        <v>19756</v>
      </c>
      <c r="I28" s="82">
        <f t="shared" si="2"/>
        <v>6.7264573991030474E-3</v>
      </c>
      <c r="J28" s="121">
        <v>13116</v>
      </c>
      <c r="K28" s="121">
        <v>13116</v>
      </c>
      <c r="L28" s="82">
        <f t="shared" si="3"/>
        <v>5.6739763839901425E-3</v>
      </c>
      <c r="M28" s="121">
        <v>13085</v>
      </c>
      <c r="N28" s="121">
        <v>13085</v>
      </c>
      <c r="O28" s="82">
        <f t="shared" si="4"/>
        <v>8.7110699969163985E-3</v>
      </c>
      <c r="R28" s="89" t="str">
        <f>B28</f>
        <v>Aug</v>
      </c>
      <c r="S28" s="90">
        <f>D28-E28</f>
        <v>0</v>
      </c>
      <c r="T28" s="91">
        <f>S28/E28</f>
        <v>0</v>
      </c>
      <c r="U28" s="83" t="str">
        <f>B28</f>
        <v>Aug</v>
      </c>
      <c r="V28" s="92">
        <f>D28-D16</f>
        <v>319</v>
      </c>
      <c r="W28" s="93">
        <f>D28-$D$20</f>
        <v>354</v>
      </c>
      <c r="X28" s="93">
        <f>[5]B2013A!$D$20-[5]B2013A!D16</f>
        <v>72</v>
      </c>
    </row>
    <row r="29" spans="1:24">
      <c r="A29" s="22">
        <v>2012</v>
      </c>
      <c r="B29" s="28" t="s">
        <v>17</v>
      </c>
      <c r="C29" s="28" t="str">
        <f t="shared" si="0"/>
        <v>2012:Sep</v>
      </c>
      <c r="D29" s="121">
        <v>46049</v>
      </c>
      <c r="E29" s="121">
        <v>46049</v>
      </c>
      <c r="F29" s="82">
        <f t="shared" si="1"/>
        <v>8.0558656771962944E-3</v>
      </c>
      <c r="G29" s="121">
        <v>19788</v>
      </c>
      <c r="H29" s="121">
        <v>19788</v>
      </c>
      <c r="I29" s="82">
        <f t="shared" si="2"/>
        <v>5.4367156140440187E-3</v>
      </c>
      <c r="J29" s="121">
        <v>13148</v>
      </c>
      <c r="K29" s="121">
        <v>13148</v>
      </c>
      <c r="L29" s="82">
        <f t="shared" si="3"/>
        <v>7.9730144127567737E-3</v>
      </c>
      <c r="M29" s="121">
        <v>13113</v>
      </c>
      <c r="N29" s="121">
        <v>13113</v>
      </c>
      <c r="O29" s="82">
        <f t="shared" si="4"/>
        <v>1.2117937635072629E-2</v>
      </c>
      <c r="R29" s="89" t="str">
        <f>B29</f>
        <v>Sep</v>
      </c>
      <c r="S29" s="90">
        <f>D29-E29</f>
        <v>0</v>
      </c>
      <c r="T29" s="91">
        <f>S29/E29</f>
        <v>0</v>
      </c>
      <c r="U29" s="83" t="str">
        <f>B29</f>
        <v>Sep</v>
      </c>
      <c r="V29" s="92">
        <f>D29-D17</f>
        <v>368</v>
      </c>
      <c r="W29" s="93">
        <f>D29-$D$20</f>
        <v>446</v>
      </c>
      <c r="X29" s="93">
        <f>[5]B2013A!$D$20-[5]B2013A!D17</f>
        <v>120</v>
      </c>
    </row>
    <row r="30" spans="1:24">
      <c r="A30" s="22">
        <v>2012</v>
      </c>
      <c r="B30" s="28" t="s">
        <v>18</v>
      </c>
      <c r="C30" s="28" t="str">
        <f t="shared" si="0"/>
        <v>2012:Oct</v>
      </c>
      <c r="D30" s="121">
        <v>45987</v>
      </c>
      <c r="E30" s="121">
        <v>45987</v>
      </c>
      <c r="F30" s="82">
        <f t="shared" si="1"/>
        <v>7.7575438827164334E-3</v>
      </c>
      <c r="G30" s="121">
        <v>19781</v>
      </c>
      <c r="H30" s="121">
        <v>19781</v>
      </c>
      <c r="I30" s="82">
        <f t="shared" si="2"/>
        <v>6.6666666666665986E-3</v>
      </c>
      <c r="J30" s="121">
        <v>13115</v>
      </c>
      <c r="K30" s="121">
        <v>13115</v>
      </c>
      <c r="L30" s="82">
        <f t="shared" si="3"/>
        <v>6.9097888675624386E-3</v>
      </c>
      <c r="M30" s="121">
        <v>13091</v>
      </c>
      <c r="N30" s="121">
        <v>13091</v>
      </c>
      <c r="O30" s="82">
        <f t="shared" si="4"/>
        <v>1.0263929618768319E-2</v>
      </c>
      <c r="R30" s="89" t="str">
        <f>B30</f>
        <v>Oct</v>
      </c>
      <c r="S30" s="90">
        <f>D30-E30</f>
        <v>0</v>
      </c>
      <c r="T30" s="91">
        <f>S30/E30</f>
        <v>0</v>
      </c>
      <c r="U30" s="83" t="str">
        <f>B30</f>
        <v>Oct</v>
      </c>
      <c r="V30" s="92">
        <f>D30-D18</f>
        <v>354</v>
      </c>
      <c r="W30" s="93">
        <f>D30-$D$20</f>
        <v>384</v>
      </c>
      <c r="X30" s="93">
        <f>[5]B2013A!$D$20-[5]B2013A!D18</f>
        <v>431</v>
      </c>
    </row>
    <row r="31" spans="1:24">
      <c r="A31" s="22">
        <v>2012</v>
      </c>
      <c r="B31" s="28" t="s">
        <v>19</v>
      </c>
      <c r="C31" s="28" t="str">
        <f t="shared" si="0"/>
        <v>2012:Nov</v>
      </c>
      <c r="D31" s="121">
        <v>46006</v>
      </c>
      <c r="E31" s="121">
        <v>45981</v>
      </c>
      <c r="F31" s="82">
        <f>D31/D19-1</f>
        <v>8.1076343237793669E-3</v>
      </c>
      <c r="G31" s="121">
        <v>19773</v>
      </c>
      <c r="H31" s="121">
        <v>19780</v>
      </c>
      <c r="I31" s="82">
        <f>G31/G19-1</f>
        <v>5.9523809523809312E-3</v>
      </c>
      <c r="J31" s="121">
        <v>13118</v>
      </c>
      <c r="K31" s="121">
        <v>13126</v>
      </c>
      <c r="L31" s="82">
        <f>J31/J19-1</f>
        <v>6.6763870769703804E-3</v>
      </c>
      <c r="M31" s="121">
        <v>13115</v>
      </c>
      <c r="N31" s="121">
        <v>13075</v>
      </c>
      <c r="O31" s="82">
        <f>M31/M19-1</f>
        <v>1.2819522743068967E-2</v>
      </c>
      <c r="R31" s="89" t="str">
        <f>B31</f>
        <v>Nov</v>
      </c>
      <c r="S31" s="90">
        <f>D31-E31</f>
        <v>25</v>
      </c>
      <c r="T31" s="91">
        <f>S31/E31</f>
        <v>5.437028337791697E-4</v>
      </c>
      <c r="U31" s="83" t="str">
        <f>B31</f>
        <v>Nov</v>
      </c>
      <c r="V31" s="92">
        <f>D31-D19</f>
        <v>370</v>
      </c>
      <c r="W31" s="93">
        <f>D31-$D$20</f>
        <v>403</v>
      </c>
      <c r="X31" s="93">
        <f>[5]B2013A!$D$20-[5]B2013A!D19</f>
        <v>243</v>
      </c>
    </row>
    <row r="32" spans="1:24">
      <c r="A32" s="22">
        <v>2012</v>
      </c>
      <c r="B32" s="28" t="s">
        <v>20</v>
      </c>
      <c r="C32" s="28" t="str">
        <f t="shared" si="0"/>
        <v>2012:Dec</v>
      </c>
      <c r="D32" s="121">
        <v>45960</v>
      </c>
      <c r="E32" s="121">
        <v>45988</v>
      </c>
      <c r="F32" s="82">
        <f>D32/D20-1</f>
        <v>7.8284323399775424E-3</v>
      </c>
      <c r="G32" s="121">
        <v>19746</v>
      </c>
      <c r="H32" s="121">
        <v>19786</v>
      </c>
      <c r="I32" s="82">
        <f>G32/G20-1</f>
        <v>6.3194373662216474E-3</v>
      </c>
      <c r="J32" s="121">
        <v>13130</v>
      </c>
      <c r="K32" s="121">
        <v>13140</v>
      </c>
      <c r="L32" s="82">
        <f>J32/J20-1</f>
        <v>7.4426455919589518E-3</v>
      </c>
      <c r="M32" s="121">
        <v>13084</v>
      </c>
      <c r="N32" s="121">
        <v>13062</v>
      </c>
      <c r="O32" s="82">
        <f>M32/M20-1</f>
        <v>1.0503552672227467E-2</v>
      </c>
      <c r="R32" s="89" t="str">
        <f>B32</f>
        <v>Dec</v>
      </c>
      <c r="S32" s="90">
        <f>D32-E32</f>
        <v>-28</v>
      </c>
      <c r="T32" s="91">
        <f>S32/E32</f>
        <v>-6.0885448377837699E-4</v>
      </c>
      <c r="U32" s="83" t="str">
        <f>B32</f>
        <v>Dec</v>
      </c>
      <c r="V32" s="92">
        <f>D32-D20</f>
        <v>357</v>
      </c>
      <c r="W32" s="93">
        <f>D32-$D$20</f>
        <v>357</v>
      </c>
      <c r="X32" s="93">
        <f>[5]B2013A!$D$20-[5]B2013A!D20</f>
        <v>0</v>
      </c>
    </row>
    <row r="33" spans="1:24" s="80" customFormat="1">
      <c r="A33" s="22">
        <v>2013</v>
      </c>
      <c r="B33" s="28" t="s">
        <v>9</v>
      </c>
      <c r="C33" s="28" t="str">
        <f t="shared" si="0"/>
        <v>2013:Jan</v>
      </c>
      <c r="D33" s="121">
        <v>45994</v>
      </c>
      <c r="E33" s="121">
        <v>46035</v>
      </c>
      <c r="F33" s="22"/>
      <c r="G33" s="121">
        <v>19759</v>
      </c>
      <c r="H33" s="121">
        <v>19810</v>
      </c>
      <c r="I33" s="22"/>
      <c r="J33" s="121">
        <v>13122</v>
      </c>
      <c r="K33" s="121">
        <v>13145</v>
      </c>
      <c r="L33" s="22"/>
      <c r="M33" s="121">
        <v>13113</v>
      </c>
      <c r="N33" s="121">
        <v>13080</v>
      </c>
      <c r="O33" s="22"/>
      <c r="P33" s="22"/>
      <c r="Q33" s="22"/>
      <c r="S33" s="94"/>
      <c r="W33" s="22"/>
      <c r="X33" s="22"/>
    </row>
    <row r="34" spans="1:24" s="80" customFormat="1">
      <c r="A34" s="22">
        <v>2013</v>
      </c>
      <c r="B34" s="28" t="s">
        <v>10</v>
      </c>
      <c r="C34" s="28" t="str">
        <f t="shared" si="0"/>
        <v>2013:Feb</v>
      </c>
      <c r="D34" s="121">
        <v>46127</v>
      </c>
      <c r="E34" s="121">
        <v>46043</v>
      </c>
      <c r="F34" s="22"/>
      <c r="G34" s="121">
        <v>19830</v>
      </c>
      <c r="H34" s="121">
        <v>19792</v>
      </c>
      <c r="I34" s="22"/>
      <c r="J34" s="121">
        <v>13168</v>
      </c>
      <c r="K34" s="121">
        <v>13146</v>
      </c>
      <c r="L34" s="22"/>
      <c r="M34" s="121">
        <v>13129</v>
      </c>
      <c r="N34" s="121">
        <v>13105</v>
      </c>
      <c r="O34" s="22"/>
      <c r="P34" s="22"/>
      <c r="Q34" s="22"/>
      <c r="S34" s="94"/>
      <c r="W34" s="22"/>
      <c r="X34" s="22"/>
    </row>
    <row r="35" spans="1:24" s="80" customFormat="1">
      <c r="A35" s="22">
        <v>2013</v>
      </c>
      <c r="B35" s="28" t="s">
        <v>11</v>
      </c>
      <c r="C35" s="28" t="str">
        <f t="shared" si="0"/>
        <v>2013:Mar</v>
      </c>
      <c r="D35" s="121">
        <v>46208</v>
      </c>
      <c r="E35" s="121">
        <v>46107</v>
      </c>
      <c r="F35" s="22"/>
      <c r="G35" s="121">
        <v>19851</v>
      </c>
      <c r="H35" s="121">
        <v>19814</v>
      </c>
      <c r="I35" s="22"/>
      <c r="J35" s="121">
        <v>13193</v>
      </c>
      <c r="K35" s="121">
        <v>13171</v>
      </c>
      <c r="L35" s="22"/>
      <c r="M35" s="121">
        <v>13164</v>
      </c>
      <c r="N35" s="121">
        <v>13122</v>
      </c>
      <c r="O35" s="22"/>
      <c r="P35" s="22"/>
      <c r="Q35" s="22"/>
      <c r="W35" s="22"/>
      <c r="X35" s="22"/>
    </row>
    <row r="36" spans="1:24" s="80" customFormat="1">
      <c r="A36" s="22">
        <v>2013</v>
      </c>
      <c r="B36" s="28" t="s">
        <v>12</v>
      </c>
      <c r="C36" s="28" t="str">
        <f t="shared" si="0"/>
        <v>2013:Apr</v>
      </c>
      <c r="D36" s="121">
        <v>46289</v>
      </c>
      <c r="E36" s="121">
        <v>46162</v>
      </c>
      <c r="F36" s="22"/>
      <c r="G36" s="121">
        <v>19847</v>
      </c>
      <c r="H36" s="121">
        <v>19832</v>
      </c>
      <c r="I36" s="22"/>
      <c r="J36" s="121">
        <v>13207</v>
      </c>
      <c r="K36" s="121">
        <v>13186</v>
      </c>
      <c r="L36" s="22"/>
      <c r="M36" s="121">
        <v>13235</v>
      </c>
      <c r="N36" s="121">
        <v>13144</v>
      </c>
      <c r="O36" s="22"/>
      <c r="P36" s="22"/>
      <c r="Q36" s="22"/>
      <c r="W36" s="22"/>
      <c r="X36" s="22"/>
    </row>
    <row r="37" spans="1:24" s="80" customFormat="1">
      <c r="A37" s="22">
        <v>2013</v>
      </c>
      <c r="B37" s="28" t="s">
        <v>13</v>
      </c>
      <c r="C37" s="28" t="str">
        <f t="shared" si="0"/>
        <v>2013:May</v>
      </c>
      <c r="D37" s="121">
        <v>46428</v>
      </c>
      <c r="E37" s="121">
        <v>46195</v>
      </c>
      <c r="F37" s="22"/>
      <c r="G37" s="121">
        <v>19901</v>
      </c>
      <c r="H37" s="121">
        <v>19819</v>
      </c>
      <c r="I37" s="22"/>
      <c r="J37" s="121">
        <v>13286</v>
      </c>
      <c r="K37" s="121">
        <v>13206</v>
      </c>
      <c r="L37" s="22"/>
      <c r="M37" s="121">
        <v>13241</v>
      </c>
      <c r="N37" s="121">
        <v>13170</v>
      </c>
      <c r="O37" s="22"/>
      <c r="P37" s="22"/>
      <c r="Q37" s="22"/>
      <c r="W37" s="22"/>
      <c r="X37" s="22"/>
    </row>
    <row r="38" spans="1:24" s="80" customFormat="1">
      <c r="A38" s="22">
        <v>2013</v>
      </c>
      <c r="B38" s="28" t="s">
        <v>14</v>
      </c>
      <c r="C38" s="28" t="str">
        <f t="shared" si="0"/>
        <v>2013:Jun</v>
      </c>
      <c r="D38" s="121">
        <v>46445</v>
      </c>
      <c r="E38" s="121">
        <v>46241</v>
      </c>
      <c r="F38" s="22"/>
      <c r="G38" s="121">
        <v>19871</v>
      </c>
      <c r="H38" s="121">
        <v>19836</v>
      </c>
      <c r="I38" s="22"/>
      <c r="J38" s="121">
        <v>13323</v>
      </c>
      <c r="K38" s="121">
        <v>13207</v>
      </c>
      <c r="L38" s="22"/>
      <c r="M38" s="121">
        <v>13251</v>
      </c>
      <c r="N38" s="121">
        <v>13198</v>
      </c>
      <c r="O38" s="22"/>
      <c r="P38" s="22"/>
      <c r="Q38" s="22"/>
      <c r="W38" s="22"/>
      <c r="X38" s="22"/>
    </row>
    <row r="39" spans="1:24" s="80" customFormat="1">
      <c r="A39" s="22">
        <v>2013</v>
      </c>
      <c r="B39" s="28" t="s">
        <v>15</v>
      </c>
      <c r="C39" s="28" t="str">
        <f t="shared" si="0"/>
        <v>2013:Jul</v>
      </c>
      <c r="D39" s="121">
        <v>46469</v>
      </c>
      <c r="E39" s="121">
        <v>46325</v>
      </c>
      <c r="F39" s="22"/>
      <c r="G39" s="121">
        <v>19882</v>
      </c>
      <c r="H39" s="121">
        <v>19854</v>
      </c>
      <c r="I39" s="22"/>
      <c r="J39" s="121">
        <v>13355</v>
      </c>
      <c r="K39" s="121">
        <v>13246</v>
      </c>
      <c r="L39" s="22"/>
      <c r="M39" s="121">
        <v>13232</v>
      </c>
      <c r="N39" s="121">
        <v>13225</v>
      </c>
      <c r="O39" s="22"/>
      <c r="P39" s="22"/>
      <c r="Q39" s="22"/>
      <c r="W39" s="22"/>
      <c r="X39" s="22"/>
    </row>
    <row r="40" spans="1:24" s="80" customFormat="1">
      <c r="A40" s="22">
        <v>2013</v>
      </c>
      <c r="B40" s="28" t="s">
        <v>16</v>
      </c>
      <c r="C40" s="28" t="str">
        <f t="shared" si="0"/>
        <v>2013:Aug</v>
      </c>
      <c r="D40" s="121">
        <v>0</v>
      </c>
      <c r="E40" s="121">
        <v>46381</v>
      </c>
      <c r="F40" s="22"/>
      <c r="G40" s="121">
        <v>0</v>
      </c>
      <c r="H40" s="121">
        <v>19875</v>
      </c>
      <c r="I40" s="22"/>
      <c r="J40" s="121">
        <v>0</v>
      </c>
      <c r="K40" s="121">
        <v>13262</v>
      </c>
      <c r="L40" s="22"/>
      <c r="M40" s="121">
        <v>0</v>
      </c>
      <c r="N40" s="121">
        <v>13244</v>
      </c>
      <c r="O40" s="22"/>
      <c r="P40" s="22"/>
      <c r="Q40" s="22"/>
      <c r="W40" s="22"/>
      <c r="X40" s="22"/>
    </row>
    <row r="41" spans="1:24" s="80" customFormat="1">
      <c r="A41" s="22">
        <v>2013</v>
      </c>
      <c r="B41" s="28" t="s">
        <v>17</v>
      </c>
      <c r="C41" s="28" t="str">
        <f t="shared" si="0"/>
        <v>2013:Sep</v>
      </c>
      <c r="D41" s="121">
        <v>0</v>
      </c>
      <c r="E41" s="121">
        <v>46400</v>
      </c>
      <c r="F41" s="22"/>
      <c r="G41" s="121">
        <v>0</v>
      </c>
      <c r="H41" s="121">
        <v>19882</v>
      </c>
      <c r="I41" s="22"/>
      <c r="J41" s="121">
        <v>0</v>
      </c>
      <c r="K41" s="121">
        <v>13283</v>
      </c>
      <c r="L41" s="22"/>
      <c r="M41" s="121">
        <v>0</v>
      </c>
      <c r="N41" s="121">
        <v>13235</v>
      </c>
      <c r="O41" s="22"/>
      <c r="P41" s="22"/>
      <c r="Q41" s="22"/>
      <c r="W41" s="22"/>
      <c r="X41" s="22"/>
    </row>
    <row r="42" spans="1:24" s="80" customFormat="1">
      <c r="A42" s="22">
        <v>2013</v>
      </c>
      <c r="B42" s="28" t="s">
        <v>18</v>
      </c>
      <c r="C42" s="28" t="str">
        <f t="shared" si="0"/>
        <v>2013:Oct</v>
      </c>
      <c r="D42" s="121">
        <v>0</v>
      </c>
      <c r="E42" s="121">
        <v>46391</v>
      </c>
      <c r="F42" s="22"/>
      <c r="G42" s="121">
        <v>0</v>
      </c>
      <c r="H42" s="121">
        <v>19868</v>
      </c>
      <c r="I42" s="22"/>
      <c r="J42" s="121">
        <v>0</v>
      </c>
      <c r="K42" s="121">
        <v>13304</v>
      </c>
      <c r="L42" s="22"/>
      <c r="M42" s="121">
        <v>0</v>
      </c>
      <c r="N42" s="121">
        <v>13219</v>
      </c>
      <c r="O42" s="22"/>
      <c r="P42" s="22"/>
      <c r="Q42" s="22"/>
      <c r="W42" s="22"/>
      <c r="X42" s="22"/>
    </row>
    <row r="43" spans="1:24" s="80" customFormat="1">
      <c r="A43" s="22">
        <v>2013</v>
      </c>
      <c r="B43" s="28" t="s">
        <v>19</v>
      </c>
      <c r="C43" s="28" t="str">
        <f t="shared" si="0"/>
        <v>2013:Nov</v>
      </c>
      <c r="D43" s="121">
        <v>0</v>
      </c>
      <c r="E43" s="121">
        <v>46383</v>
      </c>
      <c r="F43" s="22"/>
      <c r="G43" s="121">
        <v>0</v>
      </c>
      <c r="H43" s="121">
        <v>19886</v>
      </c>
      <c r="I43" s="22"/>
      <c r="J43" s="121">
        <v>0</v>
      </c>
      <c r="K43" s="121">
        <v>13300</v>
      </c>
      <c r="L43" s="22"/>
      <c r="M43" s="121">
        <v>0</v>
      </c>
      <c r="N43" s="121">
        <v>13197</v>
      </c>
      <c r="O43" s="22"/>
      <c r="P43" s="22"/>
      <c r="Q43" s="22"/>
      <c r="W43" s="22"/>
      <c r="X43" s="22"/>
    </row>
    <row r="44" spans="1:24" s="80" customFormat="1">
      <c r="A44" s="22">
        <v>2013</v>
      </c>
      <c r="B44" s="28" t="s">
        <v>20</v>
      </c>
      <c r="C44" s="28" t="str">
        <f t="shared" si="0"/>
        <v>2013:Dec</v>
      </c>
      <c r="D44" s="121">
        <v>0</v>
      </c>
      <c r="E44" s="121">
        <v>46402</v>
      </c>
      <c r="F44" s="22"/>
      <c r="G44" s="121">
        <v>0</v>
      </c>
      <c r="H44" s="121">
        <v>19898</v>
      </c>
      <c r="I44" s="22"/>
      <c r="J44" s="121">
        <v>0</v>
      </c>
      <c r="K44" s="121">
        <v>13321</v>
      </c>
      <c r="L44" s="22"/>
      <c r="M44" s="121">
        <v>0</v>
      </c>
      <c r="N44" s="121">
        <v>13183</v>
      </c>
      <c r="O44" s="22"/>
      <c r="P44" s="22"/>
      <c r="Q44" s="22"/>
      <c r="W44" s="22"/>
      <c r="X44" s="22"/>
    </row>
    <row r="45" spans="1:24" s="80" customFormat="1">
      <c r="A45" s="22">
        <v>2014</v>
      </c>
      <c r="B45" s="28" t="s">
        <v>9</v>
      </c>
      <c r="C45" s="28" t="str">
        <f t="shared" ref="C45:C56" si="5">A45&amp;":"&amp;B45</f>
        <v>2014:Jan</v>
      </c>
      <c r="D45" s="121">
        <v>0</v>
      </c>
      <c r="E45" s="121">
        <v>46469</v>
      </c>
      <c r="F45" s="22"/>
      <c r="G45" s="121">
        <v>0</v>
      </c>
      <c r="H45" s="121">
        <v>19930</v>
      </c>
      <c r="I45" s="22"/>
      <c r="J45" s="121">
        <v>0</v>
      </c>
      <c r="K45" s="121">
        <v>13347</v>
      </c>
      <c r="L45" s="22"/>
      <c r="M45" s="121">
        <v>0</v>
      </c>
      <c r="N45" s="121">
        <v>13192</v>
      </c>
      <c r="O45" s="22"/>
      <c r="P45" s="22"/>
      <c r="Q45" s="22"/>
      <c r="S45" s="94"/>
      <c r="W45" s="22"/>
      <c r="X45" s="22"/>
    </row>
    <row r="46" spans="1:24" s="80" customFormat="1">
      <c r="A46" s="22">
        <v>2014</v>
      </c>
      <c r="B46" s="28" t="s">
        <v>10</v>
      </c>
      <c r="C46" s="28" t="str">
        <f t="shared" si="5"/>
        <v>2014:Feb</v>
      </c>
      <c r="D46" s="121">
        <v>0</v>
      </c>
      <c r="E46" s="121">
        <v>46531</v>
      </c>
      <c r="F46" s="22"/>
      <c r="G46" s="121">
        <v>0</v>
      </c>
      <c r="H46" s="121">
        <v>19959</v>
      </c>
      <c r="I46" s="22"/>
      <c r="J46" s="121">
        <v>0</v>
      </c>
      <c r="K46" s="121">
        <v>13371</v>
      </c>
      <c r="L46" s="22"/>
      <c r="M46" s="121">
        <v>0</v>
      </c>
      <c r="N46" s="121">
        <v>13201</v>
      </c>
      <c r="O46" s="22"/>
      <c r="P46" s="22"/>
      <c r="Q46" s="22"/>
      <c r="S46" s="94"/>
      <c r="W46" s="22"/>
      <c r="X46" s="22"/>
    </row>
    <row r="47" spans="1:24" s="80" customFormat="1">
      <c r="A47" s="22">
        <v>2014</v>
      </c>
      <c r="B47" s="28" t="s">
        <v>11</v>
      </c>
      <c r="C47" s="28" t="str">
        <f t="shared" si="5"/>
        <v>2014:Mar</v>
      </c>
      <c r="D47" s="121">
        <v>0</v>
      </c>
      <c r="E47" s="121">
        <v>46584</v>
      </c>
      <c r="F47" s="22"/>
      <c r="G47" s="121">
        <v>0</v>
      </c>
      <c r="H47" s="121">
        <v>19985</v>
      </c>
      <c r="I47" s="22"/>
      <c r="J47" s="121">
        <v>0</v>
      </c>
      <c r="K47" s="121">
        <v>13391</v>
      </c>
      <c r="L47" s="22"/>
      <c r="M47" s="121">
        <v>0</v>
      </c>
      <c r="N47" s="121">
        <v>13208</v>
      </c>
      <c r="O47" s="22"/>
      <c r="P47" s="22"/>
      <c r="Q47" s="22"/>
      <c r="W47" s="22"/>
      <c r="X47" s="22"/>
    </row>
    <row r="48" spans="1:24" s="80" customFormat="1">
      <c r="A48" s="22">
        <v>2014</v>
      </c>
      <c r="B48" s="28" t="s">
        <v>12</v>
      </c>
      <c r="C48" s="28" t="str">
        <f t="shared" si="5"/>
        <v>2014:Apr</v>
      </c>
      <c r="D48" s="121">
        <v>0</v>
      </c>
      <c r="E48" s="121">
        <v>46636</v>
      </c>
      <c r="F48" s="22"/>
      <c r="G48" s="121">
        <v>0</v>
      </c>
      <c r="H48" s="121">
        <v>20010</v>
      </c>
      <c r="I48" s="22"/>
      <c r="J48" s="121">
        <v>0</v>
      </c>
      <c r="K48" s="121">
        <v>13411</v>
      </c>
      <c r="L48" s="22"/>
      <c r="M48" s="121">
        <v>0</v>
      </c>
      <c r="N48" s="121">
        <v>13215</v>
      </c>
      <c r="O48" s="22"/>
      <c r="P48" s="22"/>
      <c r="Q48" s="22"/>
      <c r="W48" s="22"/>
      <c r="X48" s="22"/>
    </row>
    <row r="49" spans="1:24" s="80" customFormat="1">
      <c r="A49" s="22">
        <v>2014</v>
      </c>
      <c r="B49" s="28" t="s">
        <v>13</v>
      </c>
      <c r="C49" s="28" t="str">
        <f t="shared" si="5"/>
        <v>2014:May</v>
      </c>
      <c r="D49" s="121">
        <v>0</v>
      </c>
      <c r="E49" s="121">
        <v>46691</v>
      </c>
      <c r="F49" s="22"/>
      <c r="G49" s="121">
        <v>0</v>
      </c>
      <c r="H49" s="121">
        <v>20036</v>
      </c>
      <c r="I49" s="22"/>
      <c r="J49" s="121">
        <v>0</v>
      </c>
      <c r="K49" s="121">
        <v>13432</v>
      </c>
      <c r="L49" s="22"/>
      <c r="M49" s="121">
        <v>0</v>
      </c>
      <c r="N49" s="121">
        <v>13223</v>
      </c>
      <c r="O49" s="22"/>
      <c r="P49" s="22"/>
      <c r="Q49" s="22"/>
      <c r="W49" s="22"/>
      <c r="X49" s="22"/>
    </row>
    <row r="50" spans="1:24" s="80" customFormat="1">
      <c r="A50" s="22">
        <v>2014</v>
      </c>
      <c r="B50" s="28" t="s">
        <v>14</v>
      </c>
      <c r="C50" s="28" t="str">
        <f t="shared" si="5"/>
        <v>2014:Jun</v>
      </c>
      <c r="D50" s="121">
        <v>0</v>
      </c>
      <c r="E50" s="121">
        <v>46760</v>
      </c>
      <c r="F50" s="22"/>
      <c r="G50" s="121">
        <v>0</v>
      </c>
      <c r="H50" s="121">
        <v>20069</v>
      </c>
      <c r="I50" s="22"/>
      <c r="J50" s="121">
        <v>0</v>
      </c>
      <c r="K50" s="121">
        <v>13459</v>
      </c>
      <c r="L50" s="22"/>
      <c r="M50" s="121">
        <v>0</v>
      </c>
      <c r="N50" s="121">
        <v>13232</v>
      </c>
      <c r="O50" s="22"/>
      <c r="P50" s="22"/>
      <c r="Q50" s="22"/>
      <c r="W50" s="22"/>
      <c r="X50" s="22"/>
    </row>
    <row r="51" spans="1:24" s="80" customFormat="1">
      <c r="A51" s="22">
        <v>2014</v>
      </c>
      <c r="B51" s="28" t="s">
        <v>15</v>
      </c>
      <c r="C51" s="28" t="str">
        <f t="shared" si="5"/>
        <v>2014:Jul</v>
      </c>
      <c r="D51" s="121">
        <v>0</v>
      </c>
      <c r="E51" s="121">
        <v>46809</v>
      </c>
      <c r="F51" s="22"/>
      <c r="G51" s="121">
        <v>0</v>
      </c>
      <c r="H51" s="121">
        <v>20093</v>
      </c>
      <c r="I51" s="22"/>
      <c r="J51" s="121">
        <v>0</v>
      </c>
      <c r="K51" s="121">
        <v>13477</v>
      </c>
      <c r="L51" s="22"/>
      <c r="M51" s="121">
        <v>0</v>
      </c>
      <c r="N51" s="121">
        <v>13239</v>
      </c>
      <c r="O51" s="22"/>
      <c r="P51" s="22"/>
      <c r="Q51" s="22"/>
      <c r="W51" s="22"/>
      <c r="X51" s="22"/>
    </row>
    <row r="52" spans="1:24" s="80" customFormat="1">
      <c r="A52" s="22">
        <v>2014</v>
      </c>
      <c r="B52" s="28" t="s">
        <v>16</v>
      </c>
      <c r="C52" s="28" t="str">
        <f t="shared" si="5"/>
        <v>2014:Aug</v>
      </c>
      <c r="D52" s="121">
        <v>0</v>
      </c>
      <c r="E52" s="121">
        <v>46849</v>
      </c>
      <c r="F52" s="22"/>
      <c r="G52" s="121">
        <v>0</v>
      </c>
      <c r="H52" s="121">
        <v>20111</v>
      </c>
      <c r="I52" s="22"/>
      <c r="J52" s="121">
        <v>0</v>
      </c>
      <c r="K52" s="121">
        <v>13493</v>
      </c>
      <c r="L52" s="22"/>
      <c r="M52" s="121">
        <v>0</v>
      </c>
      <c r="N52" s="121">
        <v>13245</v>
      </c>
      <c r="O52" s="22"/>
      <c r="P52" s="22"/>
      <c r="Q52" s="22"/>
      <c r="W52" s="22"/>
      <c r="X52" s="22"/>
    </row>
    <row r="53" spans="1:24" s="80" customFormat="1">
      <c r="A53" s="22">
        <v>2014</v>
      </c>
      <c r="B53" s="28" t="s">
        <v>17</v>
      </c>
      <c r="C53" s="28" t="str">
        <f t="shared" si="5"/>
        <v>2014:Sep</v>
      </c>
      <c r="D53" s="121">
        <v>0</v>
      </c>
      <c r="E53" s="121">
        <v>46850</v>
      </c>
      <c r="F53" s="22"/>
      <c r="G53" s="121">
        <v>0</v>
      </c>
      <c r="H53" s="121">
        <v>20112</v>
      </c>
      <c r="I53" s="22"/>
      <c r="J53" s="121">
        <v>0</v>
      </c>
      <c r="K53" s="121">
        <v>13493</v>
      </c>
      <c r="L53" s="22"/>
      <c r="M53" s="121">
        <v>0</v>
      </c>
      <c r="N53" s="121">
        <v>13245</v>
      </c>
      <c r="O53" s="22"/>
      <c r="P53" s="22"/>
      <c r="Q53" s="22"/>
      <c r="W53" s="22"/>
      <c r="X53" s="22"/>
    </row>
    <row r="54" spans="1:24" s="80" customFormat="1">
      <c r="A54" s="22">
        <v>2014</v>
      </c>
      <c r="B54" s="28" t="s">
        <v>18</v>
      </c>
      <c r="C54" s="28" t="str">
        <f t="shared" si="5"/>
        <v>2014:Oct</v>
      </c>
      <c r="D54" s="121">
        <v>0</v>
      </c>
      <c r="E54" s="121">
        <v>46854</v>
      </c>
      <c r="F54" s="22"/>
      <c r="G54" s="121">
        <v>0</v>
      </c>
      <c r="H54" s="121">
        <v>20114</v>
      </c>
      <c r="I54" s="22"/>
      <c r="J54" s="121">
        <v>0</v>
      </c>
      <c r="K54" s="121">
        <v>13495</v>
      </c>
      <c r="L54" s="22"/>
      <c r="M54" s="121">
        <v>0</v>
      </c>
      <c r="N54" s="121">
        <v>13245</v>
      </c>
      <c r="O54" s="22"/>
      <c r="P54" s="22"/>
      <c r="Q54" s="22"/>
      <c r="W54" s="22"/>
      <c r="X54" s="22"/>
    </row>
    <row r="55" spans="1:24" s="80" customFormat="1">
      <c r="A55" s="22">
        <v>2014</v>
      </c>
      <c r="B55" s="28" t="s">
        <v>19</v>
      </c>
      <c r="C55" s="28" t="str">
        <f t="shared" si="5"/>
        <v>2014:Nov</v>
      </c>
      <c r="D55" s="121">
        <v>0</v>
      </c>
      <c r="E55" s="121">
        <v>46872</v>
      </c>
      <c r="F55" s="22"/>
      <c r="G55" s="121">
        <v>0</v>
      </c>
      <c r="H55" s="121">
        <v>20123</v>
      </c>
      <c r="I55" s="22"/>
      <c r="J55" s="121">
        <v>0</v>
      </c>
      <c r="K55" s="121">
        <v>13501</v>
      </c>
      <c r="L55" s="22"/>
      <c r="M55" s="121">
        <v>0</v>
      </c>
      <c r="N55" s="121">
        <v>13248</v>
      </c>
      <c r="O55" s="22"/>
      <c r="P55" s="22"/>
      <c r="Q55" s="22"/>
      <c r="W55" s="22"/>
      <c r="X55" s="22"/>
    </row>
    <row r="56" spans="1:24" s="80" customFormat="1">
      <c r="A56" s="22">
        <v>2014</v>
      </c>
      <c r="B56" s="28" t="s">
        <v>20</v>
      </c>
      <c r="C56" s="28" t="str">
        <f t="shared" si="5"/>
        <v>2014:Dec</v>
      </c>
      <c r="D56" s="121">
        <v>0</v>
      </c>
      <c r="E56" s="121">
        <v>46895</v>
      </c>
      <c r="F56" s="22"/>
      <c r="G56" s="121">
        <v>0</v>
      </c>
      <c r="H56" s="121">
        <v>20134</v>
      </c>
      <c r="I56" s="22"/>
      <c r="J56" s="121">
        <v>0</v>
      </c>
      <c r="K56" s="121">
        <v>13510</v>
      </c>
      <c r="L56" s="22"/>
      <c r="M56" s="121">
        <v>0</v>
      </c>
      <c r="N56" s="121">
        <v>13251</v>
      </c>
      <c r="O56" s="22"/>
      <c r="P56" s="22"/>
      <c r="Q56" s="22"/>
      <c r="W56" s="22"/>
      <c r="X56" s="22"/>
    </row>
    <row r="57" spans="1:24" s="80" customFormat="1">
      <c r="A57" s="22">
        <v>2015</v>
      </c>
      <c r="B57" s="28" t="s">
        <v>9</v>
      </c>
      <c r="C57" s="28" t="str">
        <f t="shared" ref="C57:C68" si="6">A57&amp;":"&amp;B57</f>
        <v>2015:Jan</v>
      </c>
      <c r="D57" s="121">
        <v>0</v>
      </c>
      <c r="E57" s="121">
        <v>46996</v>
      </c>
      <c r="F57" s="22"/>
      <c r="G57" s="121">
        <v>0</v>
      </c>
      <c r="H57" s="121">
        <v>20181</v>
      </c>
      <c r="I57" s="22"/>
      <c r="J57" s="121">
        <v>0</v>
      </c>
      <c r="K57" s="121">
        <v>13542</v>
      </c>
      <c r="L57" s="22"/>
      <c r="M57" s="121">
        <v>0</v>
      </c>
      <c r="N57" s="121">
        <v>13273</v>
      </c>
      <c r="O57" s="22"/>
      <c r="P57" s="22"/>
      <c r="Q57" s="22"/>
      <c r="S57" s="94"/>
      <c r="W57" s="22"/>
      <c r="X57" s="22"/>
    </row>
    <row r="58" spans="1:24" s="80" customFormat="1">
      <c r="A58" s="22">
        <v>2015</v>
      </c>
      <c r="B58" s="28" t="s">
        <v>10</v>
      </c>
      <c r="C58" s="28" t="str">
        <f t="shared" si="6"/>
        <v>2015:Feb</v>
      </c>
      <c r="D58" s="121">
        <v>0</v>
      </c>
      <c r="E58" s="121">
        <v>47085</v>
      </c>
      <c r="F58" s="22"/>
      <c r="G58" s="121">
        <v>0</v>
      </c>
      <c r="H58" s="121">
        <v>20222</v>
      </c>
      <c r="I58" s="22"/>
      <c r="J58" s="121">
        <v>0</v>
      </c>
      <c r="K58" s="121">
        <v>13571</v>
      </c>
      <c r="L58" s="22"/>
      <c r="M58" s="121">
        <v>0</v>
      </c>
      <c r="N58" s="121">
        <v>13292</v>
      </c>
      <c r="O58" s="22"/>
      <c r="P58" s="22"/>
      <c r="Q58" s="22"/>
      <c r="S58" s="94"/>
      <c r="W58" s="22"/>
      <c r="X58" s="22"/>
    </row>
    <row r="59" spans="1:24" s="80" customFormat="1">
      <c r="A59" s="22">
        <v>2015</v>
      </c>
      <c r="B59" s="28" t="s">
        <v>11</v>
      </c>
      <c r="C59" s="28" t="str">
        <f t="shared" si="6"/>
        <v>2015:Mar</v>
      </c>
      <c r="D59" s="121">
        <v>0</v>
      </c>
      <c r="E59" s="121">
        <v>47163</v>
      </c>
      <c r="F59" s="22"/>
      <c r="G59" s="121">
        <v>0</v>
      </c>
      <c r="H59" s="121">
        <v>20258</v>
      </c>
      <c r="I59" s="22"/>
      <c r="J59" s="121">
        <v>0</v>
      </c>
      <c r="K59" s="121">
        <v>13595</v>
      </c>
      <c r="L59" s="22"/>
      <c r="M59" s="121">
        <v>0</v>
      </c>
      <c r="N59" s="121">
        <v>13310</v>
      </c>
      <c r="O59" s="22"/>
      <c r="P59" s="22"/>
      <c r="Q59" s="22"/>
      <c r="W59" s="22"/>
      <c r="X59" s="22"/>
    </row>
    <row r="60" spans="1:24" s="80" customFormat="1">
      <c r="A60" s="22">
        <v>2015</v>
      </c>
      <c r="B60" s="28" t="s">
        <v>12</v>
      </c>
      <c r="C60" s="28" t="str">
        <f t="shared" si="6"/>
        <v>2015:Apr</v>
      </c>
      <c r="D60" s="121">
        <v>0</v>
      </c>
      <c r="E60" s="121">
        <v>47241</v>
      </c>
      <c r="F60" s="22"/>
      <c r="G60" s="121">
        <v>0</v>
      </c>
      <c r="H60" s="121">
        <v>20296</v>
      </c>
      <c r="I60" s="22"/>
      <c r="J60" s="121">
        <v>0</v>
      </c>
      <c r="K60" s="121">
        <v>13619</v>
      </c>
      <c r="L60" s="22"/>
      <c r="M60" s="121">
        <v>0</v>
      </c>
      <c r="N60" s="121">
        <v>13326</v>
      </c>
      <c r="O60" s="22"/>
      <c r="P60" s="22"/>
      <c r="Q60" s="22"/>
      <c r="W60" s="22"/>
      <c r="X60" s="22"/>
    </row>
    <row r="61" spans="1:24" s="80" customFormat="1">
      <c r="A61" s="22">
        <v>2015</v>
      </c>
      <c r="B61" s="28" t="s">
        <v>13</v>
      </c>
      <c r="C61" s="28" t="str">
        <f t="shared" si="6"/>
        <v>2015:May</v>
      </c>
      <c r="D61" s="121">
        <v>0</v>
      </c>
      <c r="E61" s="121">
        <v>47319</v>
      </c>
      <c r="F61" s="22"/>
      <c r="G61" s="121">
        <v>0</v>
      </c>
      <c r="H61" s="121">
        <v>20332</v>
      </c>
      <c r="I61" s="22"/>
      <c r="J61" s="121">
        <v>0</v>
      </c>
      <c r="K61" s="121">
        <v>13644</v>
      </c>
      <c r="L61" s="22"/>
      <c r="M61" s="121">
        <v>0</v>
      </c>
      <c r="N61" s="121">
        <v>13343</v>
      </c>
      <c r="O61" s="22"/>
      <c r="P61" s="22"/>
      <c r="Q61" s="22"/>
      <c r="W61" s="22"/>
      <c r="X61" s="22"/>
    </row>
    <row r="62" spans="1:24" s="80" customFormat="1">
      <c r="A62" s="22">
        <v>2015</v>
      </c>
      <c r="B62" s="28" t="s">
        <v>14</v>
      </c>
      <c r="C62" s="28" t="str">
        <f t="shared" si="6"/>
        <v>2015:Jun</v>
      </c>
      <c r="D62" s="121">
        <v>0</v>
      </c>
      <c r="E62" s="121">
        <v>47419</v>
      </c>
      <c r="F62" s="22"/>
      <c r="G62" s="121">
        <v>0</v>
      </c>
      <c r="H62" s="121">
        <v>20379</v>
      </c>
      <c r="I62" s="22"/>
      <c r="J62" s="121">
        <v>0</v>
      </c>
      <c r="K62" s="121">
        <v>13676</v>
      </c>
      <c r="L62" s="22"/>
      <c r="M62" s="121">
        <v>0</v>
      </c>
      <c r="N62" s="121">
        <v>13364</v>
      </c>
      <c r="O62" s="22"/>
      <c r="P62" s="22"/>
      <c r="Q62" s="22"/>
      <c r="W62" s="22"/>
      <c r="X62" s="22"/>
    </row>
    <row r="63" spans="1:24" s="80" customFormat="1">
      <c r="A63" s="22">
        <v>2015</v>
      </c>
      <c r="B63" s="28" t="s">
        <v>15</v>
      </c>
      <c r="C63" s="28" t="str">
        <f t="shared" si="6"/>
        <v>2015:Jul</v>
      </c>
      <c r="D63" s="121">
        <v>0</v>
      </c>
      <c r="E63" s="121">
        <v>47491</v>
      </c>
      <c r="F63" s="22"/>
      <c r="G63" s="121">
        <v>0</v>
      </c>
      <c r="H63" s="121">
        <v>20413</v>
      </c>
      <c r="I63" s="22"/>
      <c r="J63" s="121">
        <v>0</v>
      </c>
      <c r="K63" s="121">
        <v>13698</v>
      </c>
      <c r="L63" s="22"/>
      <c r="M63" s="121">
        <v>0</v>
      </c>
      <c r="N63" s="121">
        <v>13380</v>
      </c>
      <c r="O63" s="22"/>
      <c r="P63" s="22"/>
      <c r="Q63" s="22"/>
      <c r="W63" s="22"/>
      <c r="X63" s="22"/>
    </row>
    <row r="64" spans="1:24" s="80" customFormat="1">
      <c r="A64" s="22">
        <v>2015</v>
      </c>
      <c r="B64" s="28" t="s">
        <v>16</v>
      </c>
      <c r="C64" s="28" t="str">
        <f t="shared" si="6"/>
        <v>2015:Aug</v>
      </c>
      <c r="D64" s="121">
        <v>0</v>
      </c>
      <c r="E64" s="121">
        <v>47549</v>
      </c>
      <c r="F64" s="22"/>
      <c r="G64" s="121">
        <v>0</v>
      </c>
      <c r="H64" s="121">
        <v>20440</v>
      </c>
      <c r="I64" s="22"/>
      <c r="J64" s="121">
        <v>0</v>
      </c>
      <c r="K64" s="121">
        <v>13716</v>
      </c>
      <c r="L64" s="22"/>
      <c r="M64" s="121">
        <v>0</v>
      </c>
      <c r="N64" s="121">
        <v>13393</v>
      </c>
      <c r="O64" s="22"/>
      <c r="P64" s="22"/>
      <c r="Q64" s="22"/>
      <c r="W64" s="22"/>
      <c r="X64" s="22"/>
    </row>
    <row r="65" spans="1:24" s="80" customFormat="1">
      <c r="A65" s="22">
        <v>2015</v>
      </c>
      <c r="B65" s="28" t="s">
        <v>17</v>
      </c>
      <c r="C65" s="28" t="str">
        <f t="shared" si="6"/>
        <v>2015:Sep</v>
      </c>
      <c r="D65" s="121">
        <v>0</v>
      </c>
      <c r="E65" s="121">
        <v>47550</v>
      </c>
      <c r="F65" s="22"/>
      <c r="G65" s="121">
        <v>0</v>
      </c>
      <c r="H65" s="121">
        <v>20440</v>
      </c>
      <c r="I65" s="22"/>
      <c r="J65" s="121">
        <v>0</v>
      </c>
      <c r="K65" s="121">
        <v>13717</v>
      </c>
      <c r="L65" s="22"/>
      <c r="M65" s="121">
        <v>0</v>
      </c>
      <c r="N65" s="121">
        <v>13393</v>
      </c>
      <c r="O65" s="22"/>
      <c r="P65" s="22"/>
      <c r="Q65" s="22"/>
      <c r="W65" s="22"/>
      <c r="X65" s="22"/>
    </row>
    <row r="66" spans="1:24" s="80" customFormat="1">
      <c r="A66" s="22">
        <v>2015</v>
      </c>
      <c r="B66" s="28" t="s">
        <v>18</v>
      </c>
      <c r="C66" s="28" t="str">
        <f t="shared" si="6"/>
        <v>2015:Oct</v>
      </c>
      <c r="D66" s="121">
        <v>0</v>
      </c>
      <c r="E66" s="121">
        <v>47559</v>
      </c>
      <c r="F66" s="22"/>
      <c r="G66" s="121">
        <v>0</v>
      </c>
      <c r="H66" s="121">
        <v>20444</v>
      </c>
      <c r="I66" s="22"/>
      <c r="J66" s="121">
        <v>0</v>
      </c>
      <c r="K66" s="121">
        <v>13720</v>
      </c>
      <c r="L66" s="22"/>
      <c r="M66" s="121">
        <v>0</v>
      </c>
      <c r="N66" s="121">
        <v>13395</v>
      </c>
      <c r="O66" s="22"/>
      <c r="P66" s="22"/>
      <c r="Q66" s="22"/>
      <c r="W66" s="22"/>
      <c r="X66" s="22"/>
    </row>
    <row r="67" spans="1:24" s="80" customFormat="1">
      <c r="A67" s="22">
        <v>2015</v>
      </c>
      <c r="B67" s="28" t="s">
        <v>19</v>
      </c>
      <c r="C67" s="28" t="str">
        <f t="shared" si="6"/>
        <v>2015:Nov</v>
      </c>
      <c r="D67" s="121">
        <v>0</v>
      </c>
      <c r="E67" s="121">
        <v>47583</v>
      </c>
      <c r="F67" s="22"/>
      <c r="G67" s="121">
        <v>0</v>
      </c>
      <c r="H67" s="121">
        <v>20456</v>
      </c>
      <c r="I67" s="22"/>
      <c r="J67" s="121">
        <v>0</v>
      </c>
      <c r="K67" s="121">
        <v>13727</v>
      </c>
      <c r="L67" s="22"/>
      <c r="M67" s="121">
        <v>0</v>
      </c>
      <c r="N67" s="121">
        <v>13400</v>
      </c>
      <c r="O67" s="22"/>
      <c r="P67" s="22"/>
      <c r="Q67" s="22"/>
      <c r="W67" s="22"/>
      <c r="X67" s="22"/>
    </row>
    <row r="68" spans="1:24" s="80" customFormat="1">
      <c r="A68" s="22">
        <v>2015</v>
      </c>
      <c r="B68" s="28" t="s">
        <v>20</v>
      </c>
      <c r="C68" s="28" t="str">
        <f t="shared" si="6"/>
        <v>2015:Dec</v>
      </c>
      <c r="D68" s="121">
        <v>0</v>
      </c>
      <c r="E68" s="121">
        <v>47618</v>
      </c>
      <c r="F68" s="22"/>
      <c r="G68" s="121">
        <v>0</v>
      </c>
      <c r="H68" s="121">
        <v>20472</v>
      </c>
      <c r="I68" s="22"/>
      <c r="J68" s="121">
        <v>0</v>
      </c>
      <c r="K68" s="121">
        <v>13738</v>
      </c>
      <c r="L68" s="22"/>
      <c r="M68" s="121">
        <v>0</v>
      </c>
      <c r="N68" s="121">
        <v>13408</v>
      </c>
      <c r="O68" s="22"/>
      <c r="P68" s="22"/>
      <c r="Q68" s="22"/>
      <c r="W68" s="22"/>
      <c r="X68" s="22"/>
    </row>
    <row r="70" spans="1:24" s="80" customFormat="1">
      <c r="A70" s="22"/>
      <c r="B70" s="22"/>
      <c r="C70" s="22"/>
      <c r="D70" s="22" t="s">
        <v>90</v>
      </c>
      <c r="E70" s="94">
        <f>E44-D32</f>
        <v>442</v>
      </c>
      <c r="F70" s="22"/>
      <c r="G70" s="22" t="s">
        <v>90</v>
      </c>
      <c r="H70" s="94">
        <f>H44-G32</f>
        <v>152</v>
      </c>
      <c r="I70" s="22"/>
      <c r="J70" s="22" t="s">
        <v>90</v>
      </c>
      <c r="K70" s="94">
        <f>K44-J32</f>
        <v>191</v>
      </c>
      <c r="L70" s="22"/>
      <c r="M70" s="22" t="s">
        <v>90</v>
      </c>
      <c r="N70" s="94">
        <f>N44-M32</f>
        <v>99</v>
      </c>
      <c r="O70" s="22"/>
      <c r="P70" s="22"/>
      <c r="Q70" s="22"/>
      <c r="W70" s="22"/>
      <c r="X70" s="22"/>
    </row>
    <row r="71" spans="1:24" s="80" customFormat="1">
      <c r="A71" s="22"/>
      <c r="B71" s="22"/>
      <c r="C71" s="22">
        <v>2013</v>
      </c>
      <c r="D71" s="22" t="s">
        <v>91</v>
      </c>
      <c r="E71" s="46">
        <f>SUM(E33:E44)/SUM(D21:D32)-1</f>
        <v>8.5984304048638549E-3</v>
      </c>
      <c r="F71" s="22"/>
      <c r="G71" s="22"/>
      <c r="H71" s="46">
        <f>SUM(H33:H44)/SUM(G21:G32)-1</f>
        <v>6.8570752164502924E-3</v>
      </c>
      <c r="I71" s="22"/>
      <c r="J71" s="22"/>
      <c r="K71" s="46">
        <f>SUM(K33:K44)/SUM(J21:J32)-1</f>
        <v>1.0983623258538522E-2</v>
      </c>
      <c r="L71" s="22"/>
      <c r="M71" s="22"/>
      <c r="N71" s="46">
        <f>SUM(N33:N44)/SUM(M21:M32)-1</f>
        <v>8.836458526065849E-3</v>
      </c>
      <c r="O71" s="22"/>
      <c r="P71" s="22"/>
      <c r="Q71" s="22"/>
      <c r="W71" s="22"/>
      <c r="X71" s="22"/>
    </row>
    <row r="72" spans="1:24" s="80" customFormat="1">
      <c r="A72" s="22"/>
      <c r="B72" s="22"/>
      <c r="C72" s="22">
        <v>2014</v>
      </c>
      <c r="D72" s="22" t="s">
        <v>91</v>
      </c>
      <c r="E72" s="46">
        <f>SUM(E45:E56)/SUM(E33:E44)-1</f>
        <v>1.0332123264842785E-2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W72" s="22"/>
      <c r="X72" s="22"/>
    </row>
    <row r="73" spans="1:24">
      <c r="C73" s="22">
        <v>2015</v>
      </c>
      <c r="D73" s="22" t="s">
        <v>91</v>
      </c>
      <c r="E73" s="46">
        <f>SUM(E57:E68)/SUM(E45:E56)-1</f>
        <v>1.386055634807426E-2</v>
      </c>
    </row>
    <row r="74" spans="1:24">
      <c r="E74" s="94">
        <f>D32-D20</f>
        <v>357</v>
      </c>
      <c r="H74" s="94">
        <f>G32-G20</f>
        <v>124</v>
      </c>
      <c r="K74" s="94">
        <f>J32-J20</f>
        <v>97</v>
      </c>
      <c r="N74" s="94">
        <f>M32-M20</f>
        <v>136</v>
      </c>
    </row>
    <row r="75" spans="1:24">
      <c r="E75" s="46">
        <f>E74/D20</f>
        <v>7.8284323399776326E-3</v>
      </c>
      <c r="H75" s="46">
        <f>H74/G20</f>
        <v>6.3194373662215884E-3</v>
      </c>
      <c r="K75" s="46">
        <f>K74/J20</f>
        <v>7.4426455919588737E-3</v>
      </c>
      <c r="N75" s="46">
        <f>N74/M20</f>
        <v>1.050355267222737E-2</v>
      </c>
    </row>
  </sheetData>
  <mergeCells count="3">
    <mergeCell ref="V2:V3"/>
    <mergeCell ref="R27:T27"/>
    <mergeCell ref="E1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E1" sqref="E1:I3"/>
    </sheetView>
  </sheetViews>
  <sheetFormatPr defaultRowHeight="15"/>
  <cols>
    <col min="1" max="1" width="13.85546875" bestFit="1" customWidth="1"/>
    <col min="2" max="2" width="18.7109375" bestFit="1" customWidth="1"/>
    <col min="3" max="3" width="8" bestFit="1" customWidth="1"/>
    <col min="257" max="257" width="13.85546875" bestFit="1" customWidth="1"/>
    <col min="258" max="258" width="18.7109375" bestFit="1" customWidth="1"/>
    <col min="259" max="259" width="8" bestFit="1" customWidth="1"/>
    <col min="513" max="513" width="13.85546875" bestFit="1" customWidth="1"/>
    <col min="514" max="514" width="18.7109375" bestFit="1" customWidth="1"/>
    <col min="515" max="515" width="8" bestFit="1" customWidth="1"/>
    <col min="769" max="769" width="13.85546875" bestFit="1" customWidth="1"/>
    <col min="770" max="770" width="18.7109375" bestFit="1" customWidth="1"/>
    <col min="771" max="771" width="8" bestFit="1" customWidth="1"/>
    <col min="1025" max="1025" width="13.85546875" bestFit="1" customWidth="1"/>
    <col min="1026" max="1026" width="18.7109375" bestFit="1" customWidth="1"/>
    <col min="1027" max="1027" width="8" bestFit="1" customWidth="1"/>
    <col min="1281" max="1281" width="13.85546875" bestFit="1" customWidth="1"/>
    <col min="1282" max="1282" width="18.7109375" bestFit="1" customWidth="1"/>
    <col min="1283" max="1283" width="8" bestFit="1" customWidth="1"/>
    <col min="1537" max="1537" width="13.85546875" bestFit="1" customWidth="1"/>
    <col min="1538" max="1538" width="18.7109375" bestFit="1" customWidth="1"/>
    <col min="1539" max="1539" width="8" bestFit="1" customWidth="1"/>
    <col min="1793" max="1793" width="13.85546875" bestFit="1" customWidth="1"/>
    <col min="1794" max="1794" width="18.7109375" bestFit="1" customWidth="1"/>
    <col min="1795" max="1795" width="8" bestFit="1" customWidth="1"/>
    <col min="2049" max="2049" width="13.85546875" bestFit="1" customWidth="1"/>
    <col min="2050" max="2050" width="18.7109375" bestFit="1" customWidth="1"/>
    <col min="2051" max="2051" width="8" bestFit="1" customWidth="1"/>
    <col min="2305" max="2305" width="13.85546875" bestFit="1" customWidth="1"/>
    <col min="2306" max="2306" width="18.7109375" bestFit="1" customWidth="1"/>
    <col min="2307" max="2307" width="8" bestFit="1" customWidth="1"/>
    <col min="2561" max="2561" width="13.85546875" bestFit="1" customWidth="1"/>
    <col min="2562" max="2562" width="18.7109375" bestFit="1" customWidth="1"/>
    <col min="2563" max="2563" width="8" bestFit="1" customWidth="1"/>
    <col min="2817" max="2817" width="13.85546875" bestFit="1" customWidth="1"/>
    <col min="2818" max="2818" width="18.7109375" bestFit="1" customWidth="1"/>
    <col min="2819" max="2819" width="8" bestFit="1" customWidth="1"/>
    <col min="3073" max="3073" width="13.85546875" bestFit="1" customWidth="1"/>
    <col min="3074" max="3074" width="18.7109375" bestFit="1" customWidth="1"/>
    <col min="3075" max="3075" width="8" bestFit="1" customWidth="1"/>
    <col min="3329" max="3329" width="13.85546875" bestFit="1" customWidth="1"/>
    <col min="3330" max="3330" width="18.7109375" bestFit="1" customWidth="1"/>
    <col min="3331" max="3331" width="8" bestFit="1" customWidth="1"/>
    <col min="3585" max="3585" width="13.85546875" bestFit="1" customWidth="1"/>
    <col min="3586" max="3586" width="18.7109375" bestFit="1" customWidth="1"/>
    <col min="3587" max="3587" width="8" bestFit="1" customWidth="1"/>
    <col min="3841" max="3841" width="13.85546875" bestFit="1" customWidth="1"/>
    <col min="3842" max="3842" width="18.7109375" bestFit="1" customWidth="1"/>
    <col min="3843" max="3843" width="8" bestFit="1" customWidth="1"/>
    <col min="4097" max="4097" width="13.85546875" bestFit="1" customWidth="1"/>
    <col min="4098" max="4098" width="18.7109375" bestFit="1" customWidth="1"/>
    <col min="4099" max="4099" width="8" bestFit="1" customWidth="1"/>
    <col min="4353" max="4353" width="13.85546875" bestFit="1" customWidth="1"/>
    <col min="4354" max="4354" width="18.7109375" bestFit="1" customWidth="1"/>
    <col min="4355" max="4355" width="8" bestFit="1" customWidth="1"/>
    <col min="4609" max="4609" width="13.85546875" bestFit="1" customWidth="1"/>
    <col min="4610" max="4610" width="18.7109375" bestFit="1" customWidth="1"/>
    <col min="4611" max="4611" width="8" bestFit="1" customWidth="1"/>
    <col min="4865" max="4865" width="13.85546875" bestFit="1" customWidth="1"/>
    <col min="4866" max="4866" width="18.7109375" bestFit="1" customWidth="1"/>
    <col min="4867" max="4867" width="8" bestFit="1" customWidth="1"/>
    <col min="5121" max="5121" width="13.85546875" bestFit="1" customWidth="1"/>
    <col min="5122" max="5122" width="18.7109375" bestFit="1" customWidth="1"/>
    <col min="5123" max="5123" width="8" bestFit="1" customWidth="1"/>
    <col min="5377" max="5377" width="13.85546875" bestFit="1" customWidth="1"/>
    <col min="5378" max="5378" width="18.7109375" bestFit="1" customWidth="1"/>
    <col min="5379" max="5379" width="8" bestFit="1" customWidth="1"/>
    <col min="5633" max="5633" width="13.85546875" bestFit="1" customWidth="1"/>
    <col min="5634" max="5634" width="18.7109375" bestFit="1" customWidth="1"/>
    <col min="5635" max="5635" width="8" bestFit="1" customWidth="1"/>
    <col min="5889" max="5889" width="13.85546875" bestFit="1" customWidth="1"/>
    <col min="5890" max="5890" width="18.7109375" bestFit="1" customWidth="1"/>
    <col min="5891" max="5891" width="8" bestFit="1" customWidth="1"/>
    <col min="6145" max="6145" width="13.85546875" bestFit="1" customWidth="1"/>
    <col min="6146" max="6146" width="18.7109375" bestFit="1" customWidth="1"/>
    <col min="6147" max="6147" width="8" bestFit="1" customWidth="1"/>
    <col min="6401" max="6401" width="13.85546875" bestFit="1" customWidth="1"/>
    <col min="6402" max="6402" width="18.7109375" bestFit="1" customWidth="1"/>
    <col min="6403" max="6403" width="8" bestFit="1" customWidth="1"/>
    <col min="6657" max="6657" width="13.85546875" bestFit="1" customWidth="1"/>
    <col min="6658" max="6658" width="18.7109375" bestFit="1" customWidth="1"/>
    <col min="6659" max="6659" width="8" bestFit="1" customWidth="1"/>
    <col min="6913" max="6913" width="13.85546875" bestFit="1" customWidth="1"/>
    <col min="6914" max="6914" width="18.7109375" bestFit="1" customWidth="1"/>
    <col min="6915" max="6915" width="8" bestFit="1" customWidth="1"/>
    <col min="7169" max="7169" width="13.85546875" bestFit="1" customWidth="1"/>
    <col min="7170" max="7170" width="18.7109375" bestFit="1" customWidth="1"/>
    <col min="7171" max="7171" width="8" bestFit="1" customWidth="1"/>
    <col min="7425" max="7425" width="13.85546875" bestFit="1" customWidth="1"/>
    <col min="7426" max="7426" width="18.7109375" bestFit="1" customWidth="1"/>
    <col min="7427" max="7427" width="8" bestFit="1" customWidth="1"/>
    <col min="7681" max="7681" width="13.85546875" bestFit="1" customWidth="1"/>
    <col min="7682" max="7682" width="18.7109375" bestFit="1" customWidth="1"/>
    <col min="7683" max="7683" width="8" bestFit="1" customWidth="1"/>
    <col min="7937" max="7937" width="13.85546875" bestFit="1" customWidth="1"/>
    <col min="7938" max="7938" width="18.7109375" bestFit="1" customWidth="1"/>
    <col min="7939" max="7939" width="8" bestFit="1" customWidth="1"/>
    <col min="8193" max="8193" width="13.85546875" bestFit="1" customWidth="1"/>
    <col min="8194" max="8194" width="18.7109375" bestFit="1" customWidth="1"/>
    <col min="8195" max="8195" width="8" bestFit="1" customWidth="1"/>
    <col min="8449" max="8449" width="13.85546875" bestFit="1" customWidth="1"/>
    <col min="8450" max="8450" width="18.7109375" bestFit="1" customWidth="1"/>
    <col min="8451" max="8451" width="8" bestFit="1" customWidth="1"/>
    <col min="8705" max="8705" width="13.85546875" bestFit="1" customWidth="1"/>
    <col min="8706" max="8706" width="18.7109375" bestFit="1" customWidth="1"/>
    <col min="8707" max="8707" width="8" bestFit="1" customWidth="1"/>
    <col min="8961" max="8961" width="13.85546875" bestFit="1" customWidth="1"/>
    <col min="8962" max="8962" width="18.7109375" bestFit="1" customWidth="1"/>
    <col min="8963" max="8963" width="8" bestFit="1" customWidth="1"/>
    <col min="9217" max="9217" width="13.85546875" bestFit="1" customWidth="1"/>
    <col min="9218" max="9218" width="18.7109375" bestFit="1" customWidth="1"/>
    <col min="9219" max="9219" width="8" bestFit="1" customWidth="1"/>
    <col min="9473" max="9473" width="13.85546875" bestFit="1" customWidth="1"/>
    <col min="9474" max="9474" width="18.7109375" bestFit="1" customWidth="1"/>
    <col min="9475" max="9475" width="8" bestFit="1" customWidth="1"/>
    <col min="9729" max="9729" width="13.85546875" bestFit="1" customWidth="1"/>
    <col min="9730" max="9730" width="18.7109375" bestFit="1" customWidth="1"/>
    <col min="9731" max="9731" width="8" bestFit="1" customWidth="1"/>
    <col min="9985" max="9985" width="13.85546875" bestFit="1" customWidth="1"/>
    <col min="9986" max="9986" width="18.7109375" bestFit="1" customWidth="1"/>
    <col min="9987" max="9987" width="8" bestFit="1" customWidth="1"/>
    <col min="10241" max="10241" width="13.85546875" bestFit="1" customWidth="1"/>
    <col min="10242" max="10242" width="18.7109375" bestFit="1" customWidth="1"/>
    <col min="10243" max="10243" width="8" bestFit="1" customWidth="1"/>
    <col min="10497" max="10497" width="13.85546875" bestFit="1" customWidth="1"/>
    <col min="10498" max="10498" width="18.7109375" bestFit="1" customWidth="1"/>
    <col min="10499" max="10499" width="8" bestFit="1" customWidth="1"/>
    <col min="10753" max="10753" width="13.85546875" bestFit="1" customWidth="1"/>
    <col min="10754" max="10754" width="18.7109375" bestFit="1" customWidth="1"/>
    <col min="10755" max="10755" width="8" bestFit="1" customWidth="1"/>
    <col min="11009" max="11009" width="13.85546875" bestFit="1" customWidth="1"/>
    <col min="11010" max="11010" width="18.7109375" bestFit="1" customWidth="1"/>
    <col min="11011" max="11011" width="8" bestFit="1" customWidth="1"/>
    <col min="11265" max="11265" width="13.85546875" bestFit="1" customWidth="1"/>
    <col min="11266" max="11266" width="18.7109375" bestFit="1" customWidth="1"/>
    <col min="11267" max="11267" width="8" bestFit="1" customWidth="1"/>
    <col min="11521" max="11521" width="13.85546875" bestFit="1" customWidth="1"/>
    <col min="11522" max="11522" width="18.7109375" bestFit="1" customWidth="1"/>
    <col min="11523" max="11523" width="8" bestFit="1" customWidth="1"/>
    <col min="11777" max="11777" width="13.85546875" bestFit="1" customWidth="1"/>
    <col min="11778" max="11778" width="18.7109375" bestFit="1" customWidth="1"/>
    <col min="11779" max="11779" width="8" bestFit="1" customWidth="1"/>
    <col min="12033" max="12033" width="13.85546875" bestFit="1" customWidth="1"/>
    <col min="12034" max="12034" width="18.7109375" bestFit="1" customWidth="1"/>
    <col min="12035" max="12035" width="8" bestFit="1" customWidth="1"/>
    <col min="12289" max="12289" width="13.85546875" bestFit="1" customWidth="1"/>
    <col min="12290" max="12290" width="18.7109375" bestFit="1" customWidth="1"/>
    <col min="12291" max="12291" width="8" bestFit="1" customWidth="1"/>
    <col min="12545" max="12545" width="13.85546875" bestFit="1" customWidth="1"/>
    <col min="12546" max="12546" width="18.7109375" bestFit="1" customWidth="1"/>
    <col min="12547" max="12547" width="8" bestFit="1" customWidth="1"/>
    <col min="12801" max="12801" width="13.85546875" bestFit="1" customWidth="1"/>
    <col min="12802" max="12802" width="18.7109375" bestFit="1" customWidth="1"/>
    <col min="12803" max="12803" width="8" bestFit="1" customWidth="1"/>
    <col min="13057" max="13057" width="13.85546875" bestFit="1" customWidth="1"/>
    <col min="13058" max="13058" width="18.7109375" bestFit="1" customWidth="1"/>
    <col min="13059" max="13059" width="8" bestFit="1" customWidth="1"/>
    <col min="13313" max="13313" width="13.85546875" bestFit="1" customWidth="1"/>
    <col min="13314" max="13314" width="18.7109375" bestFit="1" customWidth="1"/>
    <col min="13315" max="13315" width="8" bestFit="1" customWidth="1"/>
    <col min="13569" max="13569" width="13.85546875" bestFit="1" customWidth="1"/>
    <col min="13570" max="13570" width="18.7109375" bestFit="1" customWidth="1"/>
    <col min="13571" max="13571" width="8" bestFit="1" customWidth="1"/>
    <col min="13825" max="13825" width="13.85546875" bestFit="1" customWidth="1"/>
    <col min="13826" max="13826" width="18.7109375" bestFit="1" customWidth="1"/>
    <col min="13827" max="13827" width="8" bestFit="1" customWidth="1"/>
    <col min="14081" max="14081" width="13.85546875" bestFit="1" customWidth="1"/>
    <col min="14082" max="14082" width="18.7109375" bestFit="1" customWidth="1"/>
    <col min="14083" max="14083" width="8" bestFit="1" customWidth="1"/>
    <col min="14337" max="14337" width="13.85546875" bestFit="1" customWidth="1"/>
    <col min="14338" max="14338" width="18.7109375" bestFit="1" customWidth="1"/>
    <col min="14339" max="14339" width="8" bestFit="1" customWidth="1"/>
    <col min="14593" max="14593" width="13.85546875" bestFit="1" customWidth="1"/>
    <col min="14594" max="14594" width="18.7109375" bestFit="1" customWidth="1"/>
    <col min="14595" max="14595" width="8" bestFit="1" customWidth="1"/>
    <col min="14849" max="14849" width="13.85546875" bestFit="1" customWidth="1"/>
    <col min="14850" max="14850" width="18.7109375" bestFit="1" customWidth="1"/>
    <col min="14851" max="14851" width="8" bestFit="1" customWidth="1"/>
    <col min="15105" max="15105" width="13.85546875" bestFit="1" customWidth="1"/>
    <col min="15106" max="15106" width="18.7109375" bestFit="1" customWidth="1"/>
    <col min="15107" max="15107" width="8" bestFit="1" customWidth="1"/>
    <col min="15361" max="15361" width="13.85546875" bestFit="1" customWidth="1"/>
    <col min="15362" max="15362" width="18.7109375" bestFit="1" customWidth="1"/>
    <col min="15363" max="15363" width="8" bestFit="1" customWidth="1"/>
    <col min="15617" max="15617" width="13.85546875" bestFit="1" customWidth="1"/>
    <col min="15618" max="15618" width="18.7109375" bestFit="1" customWidth="1"/>
    <col min="15619" max="15619" width="8" bestFit="1" customWidth="1"/>
    <col min="15873" max="15873" width="13.85546875" bestFit="1" customWidth="1"/>
    <col min="15874" max="15874" width="18.7109375" bestFit="1" customWidth="1"/>
    <col min="15875" max="15875" width="8" bestFit="1" customWidth="1"/>
    <col min="16129" max="16129" width="13.85546875" bestFit="1" customWidth="1"/>
    <col min="16130" max="16130" width="18.7109375" bestFit="1" customWidth="1"/>
    <col min="16131" max="16131" width="8" bestFit="1" customWidth="1"/>
  </cols>
  <sheetData>
    <row r="1" spans="1:9">
      <c r="A1" t="s">
        <v>0</v>
      </c>
      <c r="B1" s="117" t="s">
        <v>143</v>
      </c>
      <c r="E1" s="119" t="s">
        <v>157</v>
      </c>
      <c r="F1" s="119"/>
      <c r="G1" s="119"/>
      <c r="H1" s="119"/>
      <c r="I1" s="119"/>
    </row>
    <row r="2" spans="1:9">
      <c r="A2" s="1" t="s">
        <v>96</v>
      </c>
      <c r="B2" t="s">
        <v>57</v>
      </c>
      <c r="E2" s="119"/>
      <c r="F2" s="119"/>
      <c r="G2" s="119"/>
      <c r="H2" s="119"/>
      <c r="I2" s="119"/>
    </row>
    <row r="3" spans="1:9">
      <c r="A3" s="1" t="s">
        <v>1</v>
      </c>
      <c r="B3" s="117" t="s">
        <v>22</v>
      </c>
      <c r="E3" s="119"/>
      <c r="F3" s="119"/>
      <c r="G3" s="119"/>
      <c r="H3" s="119"/>
      <c r="I3" s="119"/>
    </row>
    <row r="4" spans="1:9">
      <c r="A4" s="1" t="s">
        <v>72</v>
      </c>
      <c r="B4" s="117" t="s">
        <v>161</v>
      </c>
    </row>
    <row r="5" spans="1:9">
      <c r="A5" s="1" t="s">
        <v>74</v>
      </c>
      <c r="B5" s="117" t="s">
        <v>2</v>
      </c>
    </row>
    <row r="8" spans="1:9">
      <c r="C8" t="s">
        <v>97</v>
      </c>
    </row>
    <row r="9" spans="1:9">
      <c r="A9" s="29" t="s">
        <v>8</v>
      </c>
      <c r="B9" s="29" t="s">
        <v>19</v>
      </c>
      <c r="C9" s="122">
        <v>97841</v>
      </c>
    </row>
    <row r="10" spans="1:9">
      <c r="A10" s="29" t="s">
        <v>8</v>
      </c>
      <c r="B10" s="29" t="s">
        <v>20</v>
      </c>
      <c r="C10" s="122">
        <v>106736</v>
      </c>
    </row>
    <row r="11" spans="1:9">
      <c r="A11" s="29" t="s">
        <v>45</v>
      </c>
      <c r="B11" s="29" t="s">
        <v>9</v>
      </c>
      <c r="C11" s="122">
        <v>126367</v>
      </c>
    </row>
    <row r="12" spans="1:9">
      <c r="A12" s="29" t="s">
        <v>45</v>
      </c>
      <c r="B12" s="29" t="s">
        <v>10</v>
      </c>
      <c r="C12" s="122">
        <v>145999</v>
      </c>
    </row>
    <row r="13" spans="1:9">
      <c r="A13" s="29" t="s">
        <v>45</v>
      </c>
      <c r="B13" s="29" t="s">
        <v>11</v>
      </c>
      <c r="C13" s="122">
        <v>165630</v>
      </c>
    </row>
    <row r="14" spans="1:9">
      <c r="A14" s="29" t="s">
        <v>45</v>
      </c>
      <c r="B14" s="29" t="s">
        <v>12</v>
      </c>
      <c r="C14" s="122">
        <v>185261</v>
      </c>
    </row>
    <row r="15" spans="1:9">
      <c r="A15" s="29" t="s">
        <v>45</v>
      </c>
      <c r="B15" s="29" t="s">
        <v>13</v>
      </c>
      <c r="C15" s="122">
        <v>204893</v>
      </c>
    </row>
    <row r="16" spans="1:9">
      <c r="A16" s="29" t="s">
        <v>45</v>
      </c>
      <c r="B16" s="29" t="s">
        <v>14</v>
      </c>
      <c r="C16" s="122">
        <v>224524</v>
      </c>
    </row>
    <row r="17" spans="1:3">
      <c r="A17" s="29" t="s">
        <v>45</v>
      </c>
      <c r="B17" s="29" t="s">
        <v>15</v>
      </c>
      <c r="C17" s="122">
        <v>244155</v>
      </c>
    </row>
    <row r="18" spans="1:3">
      <c r="A18" s="29" t="s">
        <v>45</v>
      </c>
      <c r="B18" s="29" t="s">
        <v>16</v>
      </c>
      <c r="C18" s="122">
        <v>263786</v>
      </c>
    </row>
    <row r="19" spans="1:3">
      <c r="A19" s="29" t="s">
        <v>45</v>
      </c>
      <c r="B19" s="29" t="s">
        <v>17</v>
      </c>
      <c r="C19" s="122">
        <v>283418</v>
      </c>
    </row>
    <row r="20" spans="1:3">
      <c r="A20" s="29" t="s">
        <v>45</v>
      </c>
      <c r="B20" s="29" t="s">
        <v>18</v>
      </c>
      <c r="C20" s="122">
        <v>303049</v>
      </c>
    </row>
    <row r="21" spans="1:3">
      <c r="A21" s="29" t="s">
        <v>45</v>
      </c>
      <c r="B21" s="29" t="s">
        <v>19</v>
      </c>
      <c r="C21" s="122">
        <v>322680</v>
      </c>
    </row>
    <row r="22" spans="1:3">
      <c r="A22" s="29" t="s">
        <v>45</v>
      </c>
      <c r="B22" s="29" t="s">
        <v>20</v>
      </c>
      <c r="C22" s="122">
        <v>342312</v>
      </c>
    </row>
    <row r="23" spans="1:3">
      <c r="A23" s="29" t="s">
        <v>46</v>
      </c>
      <c r="B23" s="29" t="s">
        <v>9</v>
      </c>
      <c r="C23" s="122">
        <v>360385</v>
      </c>
    </row>
    <row r="24" spans="1:3">
      <c r="A24" s="29" t="s">
        <v>46</v>
      </c>
      <c r="B24" s="29" t="s">
        <v>10</v>
      </c>
      <c r="C24" s="122">
        <v>378457</v>
      </c>
    </row>
    <row r="25" spans="1:3">
      <c r="A25" s="29" t="s">
        <v>46</v>
      </c>
      <c r="B25" s="29" t="s">
        <v>11</v>
      </c>
      <c r="C25" s="122">
        <v>396530</v>
      </c>
    </row>
    <row r="26" spans="1:3">
      <c r="A26" s="29" t="s">
        <v>46</v>
      </c>
      <c r="B26" s="29" t="s">
        <v>12</v>
      </c>
      <c r="C26" s="122">
        <v>414603</v>
      </c>
    </row>
    <row r="27" spans="1:3">
      <c r="A27" s="29" t="s">
        <v>46</v>
      </c>
      <c r="B27" s="29" t="s">
        <v>13</v>
      </c>
      <c r="C27" s="122">
        <v>432675</v>
      </c>
    </row>
    <row r="28" spans="1:3">
      <c r="A28" s="29" t="s">
        <v>46</v>
      </c>
      <c r="B28" s="29" t="s">
        <v>14</v>
      </c>
      <c r="C28" s="122">
        <v>450748</v>
      </c>
    </row>
    <row r="29" spans="1:3">
      <c r="A29" s="29" t="s">
        <v>46</v>
      </c>
      <c r="B29" s="29" t="s">
        <v>15</v>
      </c>
      <c r="C29" s="122">
        <v>468821</v>
      </c>
    </row>
    <row r="30" spans="1:3">
      <c r="A30" s="29" t="s">
        <v>46</v>
      </c>
      <c r="B30" s="29" t="s">
        <v>16</v>
      </c>
      <c r="C30" s="122">
        <v>486893</v>
      </c>
    </row>
    <row r="31" spans="1:3">
      <c r="A31" s="29" t="s">
        <v>46</v>
      </c>
      <c r="B31" s="29" t="s">
        <v>17</v>
      </c>
      <c r="C31" s="122">
        <v>504966</v>
      </c>
    </row>
    <row r="32" spans="1:3">
      <c r="A32" s="29" t="s">
        <v>46</v>
      </c>
      <c r="B32" s="29" t="s">
        <v>18</v>
      </c>
      <c r="C32" s="122">
        <v>523039</v>
      </c>
    </row>
    <row r="33" spans="1:3">
      <c r="A33" s="29" t="s">
        <v>46</v>
      </c>
      <c r="B33" s="29" t="s">
        <v>19</v>
      </c>
      <c r="C33" s="122">
        <v>541111</v>
      </c>
    </row>
    <row r="34" spans="1:3">
      <c r="A34" s="29" t="s">
        <v>46</v>
      </c>
      <c r="B34" s="29" t="s">
        <v>20</v>
      </c>
      <c r="C34" s="122">
        <v>559184</v>
      </c>
    </row>
    <row r="35" spans="1:3">
      <c r="A35" s="29" t="s">
        <v>47</v>
      </c>
      <c r="B35" s="29" t="s">
        <v>9</v>
      </c>
      <c r="C35" s="122">
        <v>584681</v>
      </c>
    </row>
    <row r="36" spans="1:3">
      <c r="A36" s="29" t="s">
        <v>47</v>
      </c>
      <c r="B36" s="29" t="s">
        <v>10</v>
      </c>
      <c r="C36" s="122">
        <v>610177</v>
      </c>
    </row>
    <row r="37" spans="1:3">
      <c r="A37" s="29" t="s">
        <v>47</v>
      </c>
      <c r="B37" s="29" t="s">
        <v>11</v>
      </c>
      <c r="C37" s="122">
        <v>635674</v>
      </c>
    </row>
    <row r="38" spans="1:3">
      <c r="A38" s="29" t="s">
        <v>47</v>
      </c>
      <c r="B38" s="29" t="s">
        <v>12</v>
      </c>
      <c r="C38" s="122">
        <v>661171</v>
      </c>
    </row>
    <row r="39" spans="1:3">
      <c r="A39" s="29" t="s">
        <v>47</v>
      </c>
      <c r="B39" s="29" t="s">
        <v>13</v>
      </c>
      <c r="C39" s="122">
        <v>686668</v>
      </c>
    </row>
    <row r="40" spans="1:3">
      <c r="A40" s="29" t="s">
        <v>47</v>
      </c>
      <c r="B40" s="29" t="s">
        <v>14</v>
      </c>
      <c r="C40" s="122">
        <v>712164</v>
      </c>
    </row>
    <row r="41" spans="1:3">
      <c r="A41" s="29" t="s">
        <v>47</v>
      </c>
      <c r="B41" s="29" t="s">
        <v>15</v>
      </c>
      <c r="C41" s="122">
        <v>737661</v>
      </c>
    </row>
    <row r="42" spans="1:3">
      <c r="A42" s="29" t="s">
        <v>47</v>
      </c>
      <c r="B42" s="29" t="s">
        <v>16</v>
      </c>
      <c r="C42" s="122">
        <v>763158</v>
      </c>
    </row>
    <row r="43" spans="1:3">
      <c r="A43" s="29" t="s">
        <v>47</v>
      </c>
      <c r="B43" s="29" t="s">
        <v>17</v>
      </c>
      <c r="C43" s="122">
        <v>788655</v>
      </c>
    </row>
    <row r="44" spans="1:3">
      <c r="A44" s="29" t="s">
        <v>47</v>
      </c>
      <c r="B44" s="29" t="s">
        <v>18</v>
      </c>
      <c r="C44" s="122">
        <v>814151</v>
      </c>
    </row>
    <row r="45" spans="1:3">
      <c r="A45" s="29" t="s">
        <v>47</v>
      </c>
      <c r="B45" s="29" t="s">
        <v>19</v>
      </c>
      <c r="C45" s="122">
        <v>839648</v>
      </c>
    </row>
    <row r="46" spans="1:3">
      <c r="A46" s="29" t="s">
        <v>47</v>
      </c>
      <c r="B46" s="29" t="s">
        <v>20</v>
      </c>
      <c r="C46" s="122">
        <v>865145</v>
      </c>
    </row>
    <row r="47" spans="1:3">
      <c r="A47" s="29" t="s">
        <v>48</v>
      </c>
      <c r="B47" s="29" t="s">
        <v>9</v>
      </c>
      <c r="C47" s="122">
        <v>890728</v>
      </c>
    </row>
    <row r="48" spans="1:3">
      <c r="A48" s="29" t="s">
        <v>48</v>
      </c>
      <c r="B48" s="29" t="s">
        <v>10</v>
      </c>
      <c r="C48" s="122">
        <v>916311</v>
      </c>
    </row>
    <row r="49" spans="1:3">
      <c r="A49" s="29" t="s">
        <v>48</v>
      </c>
      <c r="B49" s="29" t="s">
        <v>11</v>
      </c>
      <c r="C49" s="122">
        <v>941895</v>
      </c>
    </row>
    <row r="50" spans="1:3">
      <c r="A50" s="29" t="s">
        <v>48</v>
      </c>
      <c r="B50" s="29" t="s">
        <v>12</v>
      </c>
      <c r="C50" s="122">
        <v>967478</v>
      </c>
    </row>
    <row r="51" spans="1:3">
      <c r="A51" s="29" t="s">
        <v>48</v>
      </c>
      <c r="B51" s="29" t="s">
        <v>13</v>
      </c>
      <c r="C51" s="122">
        <v>993061</v>
      </c>
    </row>
    <row r="52" spans="1:3">
      <c r="A52" s="29" t="s">
        <v>48</v>
      </c>
      <c r="B52" s="29" t="s">
        <v>14</v>
      </c>
      <c r="C52" s="122">
        <v>1018644</v>
      </c>
    </row>
    <row r="53" spans="1:3">
      <c r="A53" s="29" t="s">
        <v>48</v>
      </c>
      <c r="B53" s="29" t="s">
        <v>15</v>
      </c>
      <c r="C53" s="122">
        <v>1044227</v>
      </c>
    </row>
    <row r="54" spans="1:3">
      <c r="A54" s="29" t="s">
        <v>48</v>
      </c>
      <c r="B54" s="29" t="s">
        <v>16</v>
      </c>
      <c r="C54" s="122">
        <v>1069811</v>
      </c>
    </row>
    <row r="55" spans="1:3">
      <c r="A55" s="29" t="s">
        <v>48</v>
      </c>
      <c r="B55" s="29" t="s">
        <v>17</v>
      </c>
      <c r="C55" s="122">
        <v>1095394</v>
      </c>
    </row>
    <row r="56" spans="1:3">
      <c r="A56" s="29" t="s">
        <v>48</v>
      </c>
      <c r="B56" s="29" t="s">
        <v>18</v>
      </c>
      <c r="C56" s="122">
        <v>1120977</v>
      </c>
    </row>
    <row r="57" spans="1:3">
      <c r="A57" s="29" t="s">
        <v>48</v>
      </c>
      <c r="B57" s="29" t="s">
        <v>19</v>
      </c>
      <c r="C57" s="122">
        <v>1146560</v>
      </c>
    </row>
    <row r="58" spans="1:3">
      <c r="A58" s="29" t="s">
        <v>48</v>
      </c>
      <c r="B58" s="29" t="s">
        <v>20</v>
      </c>
      <c r="C58" s="122">
        <v>1172143</v>
      </c>
    </row>
  </sheetData>
  <mergeCells count="1">
    <mergeCell ref="E1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80"/>
  <sheetViews>
    <sheetView workbookViewId="0">
      <selection activeCell="E1" sqref="E1:I3"/>
    </sheetView>
  </sheetViews>
  <sheetFormatPr defaultRowHeight="15"/>
  <cols>
    <col min="1" max="1" width="14.42578125" style="22" bestFit="1" customWidth="1"/>
    <col min="2" max="2" width="12.85546875" style="22" customWidth="1"/>
    <col min="3" max="3" width="10.42578125" style="22" customWidth="1"/>
    <col min="4" max="5" width="12" style="22" customWidth="1"/>
    <col min="6" max="6" width="5.5703125" style="22" customWidth="1"/>
    <col min="7" max="8" width="12" style="22" customWidth="1"/>
    <col min="9" max="9" width="5.5703125" style="22" customWidth="1"/>
    <col min="10" max="11" width="12" style="22" customWidth="1"/>
    <col min="12" max="12" width="5.5703125" style="22" customWidth="1"/>
    <col min="13" max="14" width="12" style="22" customWidth="1"/>
    <col min="15" max="15" width="5.5703125" style="22" customWidth="1"/>
    <col min="16" max="16" width="2.28515625" style="22" customWidth="1"/>
    <col min="17" max="17" width="9.28515625" style="22" customWidth="1"/>
    <col min="18" max="18" width="9.85546875" style="80" customWidth="1"/>
    <col min="19" max="21" width="11" style="80" customWidth="1"/>
    <col min="22" max="22" width="12.42578125" style="80" customWidth="1"/>
    <col min="23" max="256" width="9.140625" style="22"/>
    <col min="257" max="257" width="14.42578125" style="22" bestFit="1" customWidth="1"/>
    <col min="258" max="258" width="12.85546875" style="22" customWidth="1"/>
    <col min="259" max="259" width="10.42578125" style="22" customWidth="1"/>
    <col min="260" max="261" width="12" style="22" customWidth="1"/>
    <col min="262" max="262" width="5.5703125" style="22" customWidth="1"/>
    <col min="263" max="264" width="12" style="22" customWidth="1"/>
    <col min="265" max="265" width="5.5703125" style="22" customWidth="1"/>
    <col min="266" max="267" width="12" style="22" customWidth="1"/>
    <col min="268" max="268" width="5.5703125" style="22" customWidth="1"/>
    <col min="269" max="270" width="12" style="22" customWidth="1"/>
    <col min="271" max="271" width="5.5703125" style="22" customWidth="1"/>
    <col min="272" max="272" width="2.28515625" style="22" customWidth="1"/>
    <col min="273" max="273" width="9.28515625" style="22" customWidth="1"/>
    <col min="274" max="274" width="9.85546875" style="22" customWidth="1"/>
    <col min="275" max="277" width="11" style="22" customWidth="1"/>
    <col min="278" max="278" width="12.42578125" style="22" customWidth="1"/>
    <col min="279" max="512" width="9.140625" style="22"/>
    <col min="513" max="513" width="14.42578125" style="22" bestFit="1" customWidth="1"/>
    <col min="514" max="514" width="12.85546875" style="22" customWidth="1"/>
    <col min="515" max="515" width="10.42578125" style="22" customWidth="1"/>
    <col min="516" max="517" width="12" style="22" customWidth="1"/>
    <col min="518" max="518" width="5.5703125" style="22" customWidth="1"/>
    <col min="519" max="520" width="12" style="22" customWidth="1"/>
    <col min="521" max="521" width="5.5703125" style="22" customWidth="1"/>
    <col min="522" max="523" width="12" style="22" customWidth="1"/>
    <col min="524" max="524" width="5.5703125" style="22" customWidth="1"/>
    <col min="525" max="526" width="12" style="22" customWidth="1"/>
    <col min="527" max="527" width="5.5703125" style="22" customWidth="1"/>
    <col min="528" max="528" width="2.28515625" style="22" customWidth="1"/>
    <col min="529" max="529" width="9.28515625" style="22" customWidth="1"/>
    <col min="530" max="530" width="9.85546875" style="22" customWidth="1"/>
    <col min="531" max="533" width="11" style="22" customWidth="1"/>
    <col min="534" max="534" width="12.42578125" style="22" customWidth="1"/>
    <col min="535" max="768" width="9.140625" style="22"/>
    <col min="769" max="769" width="14.42578125" style="22" bestFit="1" customWidth="1"/>
    <col min="770" max="770" width="12.85546875" style="22" customWidth="1"/>
    <col min="771" max="771" width="10.42578125" style="22" customWidth="1"/>
    <col min="772" max="773" width="12" style="22" customWidth="1"/>
    <col min="774" max="774" width="5.5703125" style="22" customWidth="1"/>
    <col min="775" max="776" width="12" style="22" customWidth="1"/>
    <col min="777" max="777" width="5.5703125" style="22" customWidth="1"/>
    <col min="778" max="779" width="12" style="22" customWidth="1"/>
    <col min="780" max="780" width="5.5703125" style="22" customWidth="1"/>
    <col min="781" max="782" width="12" style="22" customWidth="1"/>
    <col min="783" max="783" width="5.5703125" style="22" customWidth="1"/>
    <col min="784" max="784" width="2.28515625" style="22" customWidth="1"/>
    <col min="785" max="785" width="9.28515625" style="22" customWidth="1"/>
    <col min="786" max="786" width="9.85546875" style="22" customWidth="1"/>
    <col min="787" max="789" width="11" style="22" customWidth="1"/>
    <col min="790" max="790" width="12.42578125" style="22" customWidth="1"/>
    <col min="791" max="1024" width="9.140625" style="22"/>
    <col min="1025" max="1025" width="14.42578125" style="22" bestFit="1" customWidth="1"/>
    <col min="1026" max="1026" width="12.85546875" style="22" customWidth="1"/>
    <col min="1027" max="1027" width="10.42578125" style="22" customWidth="1"/>
    <col min="1028" max="1029" width="12" style="22" customWidth="1"/>
    <col min="1030" max="1030" width="5.5703125" style="22" customWidth="1"/>
    <col min="1031" max="1032" width="12" style="22" customWidth="1"/>
    <col min="1033" max="1033" width="5.5703125" style="22" customWidth="1"/>
    <col min="1034" max="1035" width="12" style="22" customWidth="1"/>
    <col min="1036" max="1036" width="5.5703125" style="22" customWidth="1"/>
    <col min="1037" max="1038" width="12" style="22" customWidth="1"/>
    <col min="1039" max="1039" width="5.5703125" style="22" customWidth="1"/>
    <col min="1040" max="1040" width="2.28515625" style="22" customWidth="1"/>
    <col min="1041" max="1041" width="9.28515625" style="22" customWidth="1"/>
    <col min="1042" max="1042" width="9.85546875" style="22" customWidth="1"/>
    <col min="1043" max="1045" width="11" style="22" customWidth="1"/>
    <col min="1046" max="1046" width="12.42578125" style="22" customWidth="1"/>
    <col min="1047" max="1280" width="9.140625" style="22"/>
    <col min="1281" max="1281" width="14.42578125" style="22" bestFit="1" customWidth="1"/>
    <col min="1282" max="1282" width="12.85546875" style="22" customWidth="1"/>
    <col min="1283" max="1283" width="10.42578125" style="22" customWidth="1"/>
    <col min="1284" max="1285" width="12" style="22" customWidth="1"/>
    <col min="1286" max="1286" width="5.5703125" style="22" customWidth="1"/>
    <col min="1287" max="1288" width="12" style="22" customWidth="1"/>
    <col min="1289" max="1289" width="5.5703125" style="22" customWidth="1"/>
    <col min="1290" max="1291" width="12" style="22" customWidth="1"/>
    <col min="1292" max="1292" width="5.5703125" style="22" customWidth="1"/>
    <col min="1293" max="1294" width="12" style="22" customWidth="1"/>
    <col min="1295" max="1295" width="5.5703125" style="22" customWidth="1"/>
    <col min="1296" max="1296" width="2.28515625" style="22" customWidth="1"/>
    <col min="1297" max="1297" width="9.28515625" style="22" customWidth="1"/>
    <col min="1298" max="1298" width="9.85546875" style="22" customWidth="1"/>
    <col min="1299" max="1301" width="11" style="22" customWidth="1"/>
    <col min="1302" max="1302" width="12.42578125" style="22" customWidth="1"/>
    <col min="1303" max="1536" width="9.140625" style="22"/>
    <col min="1537" max="1537" width="14.42578125" style="22" bestFit="1" customWidth="1"/>
    <col min="1538" max="1538" width="12.85546875" style="22" customWidth="1"/>
    <col min="1539" max="1539" width="10.42578125" style="22" customWidth="1"/>
    <col min="1540" max="1541" width="12" style="22" customWidth="1"/>
    <col min="1542" max="1542" width="5.5703125" style="22" customWidth="1"/>
    <col min="1543" max="1544" width="12" style="22" customWidth="1"/>
    <col min="1545" max="1545" width="5.5703125" style="22" customWidth="1"/>
    <col min="1546" max="1547" width="12" style="22" customWidth="1"/>
    <col min="1548" max="1548" width="5.5703125" style="22" customWidth="1"/>
    <col min="1549" max="1550" width="12" style="22" customWidth="1"/>
    <col min="1551" max="1551" width="5.5703125" style="22" customWidth="1"/>
    <col min="1552" max="1552" width="2.28515625" style="22" customWidth="1"/>
    <col min="1553" max="1553" width="9.28515625" style="22" customWidth="1"/>
    <col min="1554" max="1554" width="9.85546875" style="22" customWidth="1"/>
    <col min="1555" max="1557" width="11" style="22" customWidth="1"/>
    <col min="1558" max="1558" width="12.42578125" style="22" customWidth="1"/>
    <col min="1559" max="1792" width="9.140625" style="22"/>
    <col min="1793" max="1793" width="14.42578125" style="22" bestFit="1" customWidth="1"/>
    <col min="1794" max="1794" width="12.85546875" style="22" customWidth="1"/>
    <col min="1795" max="1795" width="10.42578125" style="22" customWidth="1"/>
    <col min="1796" max="1797" width="12" style="22" customWidth="1"/>
    <col min="1798" max="1798" width="5.5703125" style="22" customWidth="1"/>
    <col min="1799" max="1800" width="12" style="22" customWidth="1"/>
    <col min="1801" max="1801" width="5.5703125" style="22" customWidth="1"/>
    <col min="1802" max="1803" width="12" style="22" customWidth="1"/>
    <col min="1804" max="1804" width="5.5703125" style="22" customWidth="1"/>
    <col min="1805" max="1806" width="12" style="22" customWidth="1"/>
    <col min="1807" max="1807" width="5.5703125" style="22" customWidth="1"/>
    <col min="1808" max="1808" width="2.28515625" style="22" customWidth="1"/>
    <col min="1809" max="1809" width="9.28515625" style="22" customWidth="1"/>
    <col min="1810" max="1810" width="9.85546875" style="22" customWidth="1"/>
    <col min="1811" max="1813" width="11" style="22" customWidth="1"/>
    <col min="1814" max="1814" width="12.42578125" style="22" customWidth="1"/>
    <col min="1815" max="2048" width="9.140625" style="22"/>
    <col min="2049" max="2049" width="14.42578125" style="22" bestFit="1" customWidth="1"/>
    <col min="2050" max="2050" width="12.85546875" style="22" customWidth="1"/>
    <col min="2051" max="2051" width="10.42578125" style="22" customWidth="1"/>
    <col min="2052" max="2053" width="12" style="22" customWidth="1"/>
    <col min="2054" max="2054" width="5.5703125" style="22" customWidth="1"/>
    <col min="2055" max="2056" width="12" style="22" customWidth="1"/>
    <col min="2057" max="2057" width="5.5703125" style="22" customWidth="1"/>
    <col min="2058" max="2059" width="12" style="22" customWidth="1"/>
    <col min="2060" max="2060" width="5.5703125" style="22" customWidth="1"/>
    <col min="2061" max="2062" width="12" style="22" customWidth="1"/>
    <col min="2063" max="2063" width="5.5703125" style="22" customWidth="1"/>
    <col min="2064" max="2064" width="2.28515625" style="22" customWidth="1"/>
    <col min="2065" max="2065" width="9.28515625" style="22" customWidth="1"/>
    <col min="2066" max="2066" width="9.85546875" style="22" customWidth="1"/>
    <col min="2067" max="2069" width="11" style="22" customWidth="1"/>
    <col min="2070" max="2070" width="12.42578125" style="22" customWidth="1"/>
    <col min="2071" max="2304" width="9.140625" style="22"/>
    <col min="2305" max="2305" width="14.42578125" style="22" bestFit="1" customWidth="1"/>
    <col min="2306" max="2306" width="12.85546875" style="22" customWidth="1"/>
    <col min="2307" max="2307" width="10.42578125" style="22" customWidth="1"/>
    <col min="2308" max="2309" width="12" style="22" customWidth="1"/>
    <col min="2310" max="2310" width="5.5703125" style="22" customWidth="1"/>
    <col min="2311" max="2312" width="12" style="22" customWidth="1"/>
    <col min="2313" max="2313" width="5.5703125" style="22" customWidth="1"/>
    <col min="2314" max="2315" width="12" style="22" customWidth="1"/>
    <col min="2316" max="2316" width="5.5703125" style="22" customWidth="1"/>
    <col min="2317" max="2318" width="12" style="22" customWidth="1"/>
    <col min="2319" max="2319" width="5.5703125" style="22" customWidth="1"/>
    <col min="2320" max="2320" width="2.28515625" style="22" customWidth="1"/>
    <col min="2321" max="2321" width="9.28515625" style="22" customWidth="1"/>
    <col min="2322" max="2322" width="9.85546875" style="22" customWidth="1"/>
    <col min="2323" max="2325" width="11" style="22" customWidth="1"/>
    <col min="2326" max="2326" width="12.42578125" style="22" customWidth="1"/>
    <col min="2327" max="2560" width="9.140625" style="22"/>
    <col min="2561" max="2561" width="14.42578125" style="22" bestFit="1" customWidth="1"/>
    <col min="2562" max="2562" width="12.85546875" style="22" customWidth="1"/>
    <col min="2563" max="2563" width="10.42578125" style="22" customWidth="1"/>
    <col min="2564" max="2565" width="12" style="22" customWidth="1"/>
    <col min="2566" max="2566" width="5.5703125" style="22" customWidth="1"/>
    <col min="2567" max="2568" width="12" style="22" customWidth="1"/>
    <col min="2569" max="2569" width="5.5703125" style="22" customWidth="1"/>
    <col min="2570" max="2571" width="12" style="22" customWidth="1"/>
    <col min="2572" max="2572" width="5.5703125" style="22" customWidth="1"/>
    <col min="2573" max="2574" width="12" style="22" customWidth="1"/>
    <col min="2575" max="2575" width="5.5703125" style="22" customWidth="1"/>
    <col min="2576" max="2576" width="2.28515625" style="22" customWidth="1"/>
    <col min="2577" max="2577" width="9.28515625" style="22" customWidth="1"/>
    <col min="2578" max="2578" width="9.85546875" style="22" customWidth="1"/>
    <col min="2579" max="2581" width="11" style="22" customWidth="1"/>
    <col min="2582" max="2582" width="12.42578125" style="22" customWidth="1"/>
    <col min="2583" max="2816" width="9.140625" style="22"/>
    <col min="2817" max="2817" width="14.42578125" style="22" bestFit="1" customWidth="1"/>
    <col min="2818" max="2818" width="12.85546875" style="22" customWidth="1"/>
    <col min="2819" max="2819" width="10.42578125" style="22" customWidth="1"/>
    <col min="2820" max="2821" width="12" style="22" customWidth="1"/>
    <col min="2822" max="2822" width="5.5703125" style="22" customWidth="1"/>
    <col min="2823" max="2824" width="12" style="22" customWidth="1"/>
    <col min="2825" max="2825" width="5.5703125" style="22" customWidth="1"/>
    <col min="2826" max="2827" width="12" style="22" customWidth="1"/>
    <col min="2828" max="2828" width="5.5703125" style="22" customWidth="1"/>
    <col min="2829" max="2830" width="12" style="22" customWidth="1"/>
    <col min="2831" max="2831" width="5.5703125" style="22" customWidth="1"/>
    <col min="2832" max="2832" width="2.28515625" style="22" customWidth="1"/>
    <col min="2833" max="2833" width="9.28515625" style="22" customWidth="1"/>
    <col min="2834" max="2834" width="9.85546875" style="22" customWidth="1"/>
    <col min="2835" max="2837" width="11" style="22" customWidth="1"/>
    <col min="2838" max="2838" width="12.42578125" style="22" customWidth="1"/>
    <col min="2839" max="3072" width="9.140625" style="22"/>
    <col min="3073" max="3073" width="14.42578125" style="22" bestFit="1" customWidth="1"/>
    <col min="3074" max="3074" width="12.85546875" style="22" customWidth="1"/>
    <col min="3075" max="3075" width="10.42578125" style="22" customWidth="1"/>
    <col min="3076" max="3077" width="12" style="22" customWidth="1"/>
    <col min="3078" max="3078" width="5.5703125" style="22" customWidth="1"/>
    <col min="3079" max="3080" width="12" style="22" customWidth="1"/>
    <col min="3081" max="3081" width="5.5703125" style="22" customWidth="1"/>
    <col min="3082" max="3083" width="12" style="22" customWidth="1"/>
    <col min="3084" max="3084" width="5.5703125" style="22" customWidth="1"/>
    <col min="3085" max="3086" width="12" style="22" customWidth="1"/>
    <col min="3087" max="3087" width="5.5703125" style="22" customWidth="1"/>
    <col min="3088" max="3088" width="2.28515625" style="22" customWidth="1"/>
    <col min="3089" max="3089" width="9.28515625" style="22" customWidth="1"/>
    <col min="3090" max="3090" width="9.85546875" style="22" customWidth="1"/>
    <col min="3091" max="3093" width="11" style="22" customWidth="1"/>
    <col min="3094" max="3094" width="12.42578125" style="22" customWidth="1"/>
    <col min="3095" max="3328" width="9.140625" style="22"/>
    <col min="3329" max="3329" width="14.42578125" style="22" bestFit="1" customWidth="1"/>
    <col min="3330" max="3330" width="12.85546875" style="22" customWidth="1"/>
    <col min="3331" max="3331" width="10.42578125" style="22" customWidth="1"/>
    <col min="3332" max="3333" width="12" style="22" customWidth="1"/>
    <col min="3334" max="3334" width="5.5703125" style="22" customWidth="1"/>
    <col min="3335" max="3336" width="12" style="22" customWidth="1"/>
    <col min="3337" max="3337" width="5.5703125" style="22" customWidth="1"/>
    <col min="3338" max="3339" width="12" style="22" customWidth="1"/>
    <col min="3340" max="3340" width="5.5703125" style="22" customWidth="1"/>
    <col min="3341" max="3342" width="12" style="22" customWidth="1"/>
    <col min="3343" max="3343" width="5.5703125" style="22" customWidth="1"/>
    <col min="3344" max="3344" width="2.28515625" style="22" customWidth="1"/>
    <col min="3345" max="3345" width="9.28515625" style="22" customWidth="1"/>
    <col min="3346" max="3346" width="9.85546875" style="22" customWidth="1"/>
    <col min="3347" max="3349" width="11" style="22" customWidth="1"/>
    <col min="3350" max="3350" width="12.42578125" style="22" customWidth="1"/>
    <col min="3351" max="3584" width="9.140625" style="22"/>
    <col min="3585" max="3585" width="14.42578125" style="22" bestFit="1" customWidth="1"/>
    <col min="3586" max="3586" width="12.85546875" style="22" customWidth="1"/>
    <col min="3587" max="3587" width="10.42578125" style="22" customWidth="1"/>
    <col min="3588" max="3589" width="12" style="22" customWidth="1"/>
    <col min="3590" max="3590" width="5.5703125" style="22" customWidth="1"/>
    <col min="3591" max="3592" width="12" style="22" customWidth="1"/>
    <col min="3593" max="3593" width="5.5703125" style="22" customWidth="1"/>
    <col min="3594" max="3595" width="12" style="22" customWidth="1"/>
    <col min="3596" max="3596" width="5.5703125" style="22" customWidth="1"/>
    <col min="3597" max="3598" width="12" style="22" customWidth="1"/>
    <col min="3599" max="3599" width="5.5703125" style="22" customWidth="1"/>
    <col min="3600" max="3600" width="2.28515625" style="22" customWidth="1"/>
    <col min="3601" max="3601" width="9.28515625" style="22" customWidth="1"/>
    <col min="3602" max="3602" width="9.85546875" style="22" customWidth="1"/>
    <col min="3603" max="3605" width="11" style="22" customWidth="1"/>
    <col min="3606" max="3606" width="12.42578125" style="22" customWidth="1"/>
    <col min="3607" max="3840" width="9.140625" style="22"/>
    <col min="3841" max="3841" width="14.42578125" style="22" bestFit="1" customWidth="1"/>
    <col min="3842" max="3842" width="12.85546875" style="22" customWidth="1"/>
    <col min="3843" max="3843" width="10.42578125" style="22" customWidth="1"/>
    <col min="3844" max="3845" width="12" style="22" customWidth="1"/>
    <col min="3846" max="3846" width="5.5703125" style="22" customWidth="1"/>
    <col min="3847" max="3848" width="12" style="22" customWidth="1"/>
    <col min="3849" max="3849" width="5.5703125" style="22" customWidth="1"/>
    <col min="3850" max="3851" width="12" style="22" customWidth="1"/>
    <col min="3852" max="3852" width="5.5703125" style="22" customWidth="1"/>
    <col min="3853" max="3854" width="12" style="22" customWidth="1"/>
    <col min="3855" max="3855" width="5.5703125" style="22" customWidth="1"/>
    <col min="3856" max="3856" width="2.28515625" style="22" customWidth="1"/>
    <col min="3857" max="3857" width="9.28515625" style="22" customWidth="1"/>
    <col min="3858" max="3858" width="9.85546875" style="22" customWidth="1"/>
    <col min="3859" max="3861" width="11" style="22" customWidth="1"/>
    <col min="3862" max="3862" width="12.42578125" style="22" customWidth="1"/>
    <col min="3863" max="4096" width="9.140625" style="22"/>
    <col min="4097" max="4097" width="14.42578125" style="22" bestFit="1" customWidth="1"/>
    <col min="4098" max="4098" width="12.85546875" style="22" customWidth="1"/>
    <col min="4099" max="4099" width="10.42578125" style="22" customWidth="1"/>
    <col min="4100" max="4101" width="12" style="22" customWidth="1"/>
    <col min="4102" max="4102" width="5.5703125" style="22" customWidth="1"/>
    <col min="4103" max="4104" width="12" style="22" customWidth="1"/>
    <col min="4105" max="4105" width="5.5703125" style="22" customWidth="1"/>
    <col min="4106" max="4107" width="12" style="22" customWidth="1"/>
    <col min="4108" max="4108" width="5.5703125" style="22" customWidth="1"/>
    <col min="4109" max="4110" width="12" style="22" customWidth="1"/>
    <col min="4111" max="4111" width="5.5703125" style="22" customWidth="1"/>
    <col min="4112" max="4112" width="2.28515625" style="22" customWidth="1"/>
    <col min="4113" max="4113" width="9.28515625" style="22" customWidth="1"/>
    <col min="4114" max="4114" width="9.85546875" style="22" customWidth="1"/>
    <col min="4115" max="4117" width="11" style="22" customWidth="1"/>
    <col min="4118" max="4118" width="12.42578125" style="22" customWidth="1"/>
    <col min="4119" max="4352" width="9.140625" style="22"/>
    <col min="4353" max="4353" width="14.42578125" style="22" bestFit="1" customWidth="1"/>
    <col min="4354" max="4354" width="12.85546875" style="22" customWidth="1"/>
    <col min="4355" max="4355" width="10.42578125" style="22" customWidth="1"/>
    <col min="4356" max="4357" width="12" style="22" customWidth="1"/>
    <col min="4358" max="4358" width="5.5703125" style="22" customWidth="1"/>
    <col min="4359" max="4360" width="12" style="22" customWidth="1"/>
    <col min="4361" max="4361" width="5.5703125" style="22" customWidth="1"/>
    <col min="4362" max="4363" width="12" style="22" customWidth="1"/>
    <col min="4364" max="4364" width="5.5703125" style="22" customWidth="1"/>
    <col min="4365" max="4366" width="12" style="22" customWidth="1"/>
    <col min="4367" max="4367" width="5.5703125" style="22" customWidth="1"/>
    <col min="4368" max="4368" width="2.28515625" style="22" customWidth="1"/>
    <col min="4369" max="4369" width="9.28515625" style="22" customWidth="1"/>
    <col min="4370" max="4370" width="9.85546875" style="22" customWidth="1"/>
    <col min="4371" max="4373" width="11" style="22" customWidth="1"/>
    <col min="4374" max="4374" width="12.42578125" style="22" customWidth="1"/>
    <col min="4375" max="4608" width="9.140625" style="22"/>
    <col min="4609" max="4609" width="14.42578125" style="22" bestFit="1" customWidth="1"/>
    <col min="4610" max="4610" width="12.85546875" style="22" customWidth="1"/>
    <col min="4611" max="4611" width="10.42578125" style="22" customWidth="1"/>
    <col min="4612" max="4613" width="12" style="22" customWidth="1"/>
    <col min="4614" max="4614" width="5.5703125" style="22" customWidth="1"/>
    <col min="4615" max="4616" width="12" style="22" customWidth="1"/>
    <col min="4617" max="4617" width="5.5703125" style="22" customWidth="1"/>
    <col min="4618" max="4619" width="12" style="22" customWidth="1"/>
    <col min="4620" max="4620" width="5.5703125" style="22" customWidth="1"/>
    <col min="4621" max="4622" width="12" style="22" customWidth="1"/>
    <col min="4623" max="4623" width="5.5703125" style="22" customWidth="1"/>
    <col min="4624" max="4624" width="2.28515625" style="22" customWidth="1"/>
    <col min="4625" max="4625" width="9.28515625" style="22" customWidth="1"/>
    <col min="4626" max="4626" width="9.85546875" style="22" customWidth="1"/>
    <col min="4627" max="4629" width="11" style="22" customWidth="1"/>
    <col min="4630" max="4630" width="12.42578125" style="22" customWidth="1"/>
    <col min="4631" max="4864" width="9.140625" style="22"/>
    <col min="4865" max="4865" width="14.42578125" style="22" bestFit="1" customWidth="1"/>
    <col min="4866" max="4866" width="12.85546875" style="22" customWidth="1"/>
    <col min="4867" max="4867" width="10.42578125" style="22" customWidth="1"/>
    <col min="4868" max="4869" width="12" style="22" customWidth="1"/>
    <col min="4870" max="4870" width="5.5703125" style="22" customWidth="1"/>
    <col min="4871" max="4872" width="12" style="22" customWidth="1"/>
    <col min="4873" max="4873" width="5.5703125" style="22" customWidth="1"/>
    <col min="4874" max="4875" width="12" style="22" customWidth="1"/>
    <col min="4876" max="4876" width="5.5703125" style="22" customWidth="1"/>
    <col min="4877" max="4878" width="12" style="22" customWidth="1"/>
    <col min="4879" max="4879" width="5.5703125" style="22" customWidth="1"/>
    <col min="4880" max="4880" width="2.28515625" style="22" customWidth="1"/>
    <col min="4881" max="4881" width="9.28515625" style="22" customWidth="1"/>
    <col min="4882" max="4882" width="9.85546875" style="22" customWidth="1"/>
    <col min="4883" max="4885" width="11" style="22" customWidth="1"/>
    <col min="4886" max="4886" width="12.42578125" style="22" customWidth="1"/>
    <col min="4887" max="5120" width="9.140625" style="22"/>
    <col min="5121" max="5121" width="14.42578125" style="22" bestFit="1" customWidth="1"/>
    <col min="5122" max="5122" width="12.85546875" style="22" customWidth="1"/>
    <col min="5123" max="5123" width="10.42578125" style="22" customWidth="1"/>
    <col min="5124" max="5125" width="12" style="22" customWidth="1"/>
    <col min="5126" max="5126" width="5.5703125" style="22" customWidth="1"/>
    <col min="5127" max="5128" width="12" style="22" customWidth="1"/>
    <col min="5129" max="5129" width="5.5703125" style="22" customWidth="1"/>
    <col min="5130" max="5131" width="12" style="22" customWidth="1"/>
    <col min="5132" max="5132" width="5.5703125" style="22" customWidth="1"/>
    <col min="5133" max="5134" width="12" style="22" customWidth="1"/>
    <col min="5135" max="5135" width="5.5703125" style="22" customWidth="1"/>
    <col min="5136" max="5136" width="2.28515625" style="22" customWidth="1"/>
    <col min="5137" max="5137" width="9.28515625" style="22" customWidth="1"/>
    <col min="5138" max="5138" width="9.85546875" style="22" customWidth="1"/>
    <col min="5139" max="5141" width="11" style="22" customWidth="1"/>
    <col min="5142" max="5142" width="12.42578125" style="22" customWidth="1"/>
    <col min="5143" max="5376" width="9.140625" style="22"/>
    <col min="5377" max="5377" width="14.42578125" style="22" bestFit="1" customWidth="1"/>
    <col min="5378" max="5378" width="12.85546875" style="22" customWidth="1"/>
    <col min="5379" max="5379" width="10.42578125" style="22" customWidth="1"/>
    <col min="5380" max="5381" width="12" style="22" customWidth="1"/>
    <col min="5382" max="5382" width="5.5703125" style="22" customWidth="1"/>
    <col min="5383" max="5384" width="12" style="22" customWidth="1"/>
    <col min="5385" max="5385" width="5.5703125" style="22" customWidth="1"/>
    <col min="5386" max="5387" width="12" style="22" customWidth="1"/>
    <col min="5388" max="5388" width="5.5703125" style="22" customWidth="1"/>
    <col min="5389" max="5390" width="12" style="22" customWidth="1"/>
    <col min="5391" max="5391" width="5.5703125" style="22" customWidth="1"/>
    <col min="5392" max="5392" width="2.28515625" style="22" customWidth="1"/>
    <col min="5393" max="5393" width="9.28515625" style="22" customWidth="1"/>
    <col min="5394" max="5394" width="9.85546875" style="22" customWidth="1"/>
    <col min="5395" max="5397" width="11" style="22" customWidth="1"/>
    <col min="5398" max="5398" width="12.42578125" style="22" customWidth="1"/>
    <col min="5399" max="5632" width="9.140625" style="22"/>
    <col min="5633" max="5633" width="14.42578125" style="22" bestFit="1" customWidth="1"/>
    <col min="5634" max="5634" width="12.85546875" style="22" customWidth="1"/>
    <col min="5635" max="5635" width="10.42578125" style="22" customWidth="1"/>
    <col min="5636" max="5637" width="12" style="22" customWidth="1"/>
    <col min="5638" max="5638" width="5.5703125" style="22" customWidth="1"/>
    <col min="5639" max="5640" width="12" style="22" customWidth="1"/>
    <col min="5641" max="5641" width="5.5703125" style="22" customWidth="1"/>
    <col min="5642" max="5643" width="12" style="22" customWidth="1"/>
    <col min="5644" max="5644" width="5.5703125" style="22" customWidth="1"/>
    <col min="5645" max="5646" width="12" style="22" customWidth="1"/>
    <col min="5647" max="5647" width="5.5703125" style="22" customWidth="1"/>
    <col min="5648" max="5648" width="2.28515625" style="22" customWidth="1"/>
    <col min="5649" max="5649" width="9.28515625" style="22" customWidth="1"/>
    <col min="5650" max="5650" width="9.85546875" style="22" customWidth="1"/>
    <col min="5651" max="5653" width="11" style="22" customWidth="1"/>
    <col min="5654" max="5654" width="12.42578125" style="22" customWidth="1"/>
    <col min="5655" max="5888" width="9.140625" style="22"/>
    <col min="5889" max="5889" width="14.42578125" style="22" bestFit="1" customWidth="1"/>
    <col min="5890" max="5890" width="12.85546875" style="22" customWidth="1"/>
    <col min="5891" max="5891" width="10.42578125" style="22" customWidth="1"/>
    <col min="5892" max="5893" width="12" style="22" customWidth="1"/>
    <col min="5894" max="5894" width="5.5703125" style="22" customWidth="1"/>
    <col min="5895" max="5896" width="12" style="22" customWidth="1"/>
    <col min="5897" max="5897" width="5.5703125" style="22" customWidth="1"/>
    <col min="5898" max="5899" width="12" style="22" customWidth="1"/>
    <col min="5900" max="5900" width="5.5703125" style="22" customWidth="1"/>
    <col min="5901" max="5902" width="12" style="22" customWidth="1"/>
    <col min="5903" max="5903" width="5.5703125" style="22" customWidth="1"/>
    <col min="5904" max="5904" width="2.28515625" style="22" customWidth="1"/>
    <col min="5905" max="5905" width="9.28515625" style="22" customWidth="1"/>
    <col min="5906" max="5906" width="9.85546875" style="22" customWidth="1"/>
    <col min="5907" max="5909" width="11" style="22" customWidth="1"/>
    <col min="5910" max="5910" width="12.42578125" style="22" customWidth="1"/>
    <col min="5911" max="6144" width="9.140625" style="22"/>
    <col min="6145" max="6145" width="14.42578125" style="22" bestFit="1" customWidth="1"/>
    <col min="6146" max="6146" width="12.85546875" style="22" customWidth="1"/>
    <col min="6147" max="6147" width="10.42578125" style="22" customWidth="1"/>
    <col min="6148" max="6149" width="12" style="22" customWidth="1"/>
    <col min="6150" max="6150" width="5.5703125" style="22" customWidth="1"/>
    <col min="6151" max="6152" width="12" style="22" customWidth="1"/>
    <col min="6153" max="6153" width="5.5703125" style="22" customWidth="1"/>
    <col min="6154" max="6155" width="12" style="22" customWidth="1"/>
    <col min="6156" max="6156" width="5.5703125" style="22" customWidth="1"/>
    <col min="6157" max="6158" width="12" style="22" customWidth="1"/>
    <col min="6159" max="6159" width="5.5703125" style="22" customWidth="1"/>
    <col min="6160" max="6160" width="2.28515625" style="22" customWidth="1"/>
    <col min="6161" max="6161" width="9.28515625" style="22" customWidth="1"/>
    <col min="6162" max="6162" width="9.85546875" style="22" customWidth="1"/>
    <col min="6163" max="6165" width="11" style="22" customWidth="1"/>
    <col min="6166" max="6166" width="12.42578125" style="22" customWidth="1"/>
    <col min="6167" max="6400" width="9.140625" style="22"/>
    <col min="6401" max="6401" width="14.42578125" style="22" bestFit="1" customWidth="1"/>
    <col min="6402" max="6402" width="12.85546875" style="22" customWidth="1"/>
    <col min="6403" max="6403" width="10.42578125" style="22" customWidth="1"/>
    <col min="6404" max="6405" width="12" style="22" customWidth="1"/>
    <col min="6406" max="6406" width="5.5703125" style="22" customWidth="1"/>
    <col min="6407" max="6408" width="12" style="22" customWidth="1"/>
    <col min="6409" max="6409" width="5.5703125" style="22" customWidth="1"/>
    <col min="6410" max="6411" width="12" style="22" customWidth="1"/>
    <col min="6412" max="6412" width="5.5703125" style="22" customWidth="1"/>
    <col min="6413" max="6414" width="12" style="22" customWidth="1"/>
    <col min="6415" max="6415" width="5.5703125" style="22" customWidth="1"/>
    <col min="6416" max="6416" width="2.28515625" style="22" customWidth="1"/>
    <col min="6417" max="6417" width="9.28515625" style="22" customWidth="1"/>
    <col min="6418" max="6418" width="9.85546875" style="22" customWidth="1"/>
    <col min="6419" max="6421" width="11" style="22" customWidth="1"/>
    <col min="6422" max="6422" width="12.42578125" style="22" customWidth="1"/>
    <col min="6423" max="6656" width="9.140625" style="22"/>
    <col min="6657" max="6657" width="14.42578125" style="22" bestFit="1" customWidth="1"/>
    <col min="6658" max="6658" width="12.85546875" style="22" customWidth="1"/>
    <col min="6659" max="6659" width="10.42578125" style="22" customWidth="1"/>
    <col min="6660" max="6661" width="12" style="22" customWidth="1"/>
    <col min="6662" max="6662" width="5.5703125" style="22" customWidth="1"/>
    <col min="6663" max="6664" width="12" style="22" customWidth="1"/>
    <col min="6665" max="6665" width="5.5703125" style="22" customWidth="1"/>
    <col min="6666" max="6667" width="12" style="22" customWidth="1"/>
    <col min="6668" max="6668" width="5.5703125" style="22" customWidth="1"/>
    <col min="6669" max="6670" width="12" style="22" customWidth="1"/>
    <col min="6671" max="6671" width="5.5703125" style="22" customWidth="1"/>
    <col min="6672" max="6672" width="2.28515625" style="22" customWidth="1"/>
    <col min="6673" max="6673" width="9.28515625" style="22" customWidth="1"/>
    <col min="6674" max="6674" width="9.85546875" style="22" customWidth="1"/>
    <col min="6675" max="6677" width="11" style="22" customWidth="1"/>
    <col min="6678" max="6678" width="12.42578125" style="22" customWidth="1"/>
    <col min="6679" max="6912" width="9.140625" style="22"/>
    <col min="6913" max="6913" width="14.42578125" style="22" bestFit="1" customWidth="1"/>
    <col min="6914" max="6914" width="12.85546875" style="22" customWidth="1"/>
    <col min="6915" max="6915" width="10.42578125" style="22" customWidth="1"/>
    <col min="6916" max="6917" width="12" style="22" customWidth="1"/>
    <col min="6918" max="6918" width="5.5703125" style="22" customWidth="1"/>
    <col min="6919" max="6920" width="12" style="22" customWidth="1"/>
    <col min="6921" max="6921" width="5.5703125" style="22" customWidth="1"/>
    <col min="6922" max="6923" width="12" style="22" customWidth="1"/>
    <col min="6924" max="6924" width="5.5703125" style="22" customWidth="1"/>
    <col min="6925" max="6926" width="12" style="22" customWidth="1"/>
    <col min="6927" max="6927" width="5.5703125" style="22" customWidth="1"/>
    <col min="6928" max="6928" width="2.28515625" style="22" customWidth="1"/>
    <col min="6929" max="6929" width="9.28515625" style="22" customWidth="1"/>
    <col min="6930" max="6930" width="9.85546875" style="22" customWidth="1"/>
    <col min="6931" max="6933" width="11" style="22" customWidth="1"/>
    <col min="6934" max="6934" width="12.42578125" style="22" customWidth="1"/>
    <col min="6935" max="7168" width="9.140625" style="22"/>
    <col min="7169" max="7169" width="14.42578125" style="22" bestFit="1" customWidth="1"/>
    <col min="7170" max="7170" width="12.85546875" style="22" customWidth="1"/>
    <col min="7171" max="7171" width="10.42578125" style="22" customWidth="1"/>
    <col min="7172" max="7173" width="12" style="22" customWidth="1"/>
    <col min="7174" max="7174" width="5.5703125" style="22" customWidth="1"/>
    <col min="7175" max="7176" width="12" style="22" customWidth="1"/>
    <col min="7177" max="7177" width="5.5703125" style="22" customWidth="1"/>
    <col min="7178" max="7179" width="12" style="22" customWidth="1"/>
    <col min="7180" max="7180" width="5.5703125" style="22" customWidth="1"/>
    <col min="7181" max="7182" width="12" style="22" customWidth="1"/>
    <col min="7183" max="7183" width="5.5703125" style="22" customWidth="1"/>
    <col min="7184" max="7184" width="2.28515625" style="22" customWidth="1"/>
    <col min="7185" max="7185" width="9.28515625" style="22" customWidth="1"/>
    <col min="7186" max="7186" width="9.85546875" style="22" customWidth="1"/>
    <col min="7187" max="7189" width="11" style="22" customWidth="1"/>
    <col min="7190" max="7190" width="12.42578125" style="22" customWidth="1"/>
    <col min="7191" max="7424" width="9.140625" style="22"/>
    <col min="7425" max="7425" width="14.42578125" style="22" bestFit="1" customWidth="1"/>
    <col min="7426" max="7426" width="12.85546875" style="22" customWidth="1"/>
    <col min="7427" max="7427" width="10.42578125" style="22" customWidth="1"/>
    <col min="7428" max="7429" width="12" style="22" customWidth="1"/>
    <col min="7430" max="7430" width="5.5703125" style="22" customWidth="1"/>
    <col min="7431" max="7432" width="12" style="22" customWidth="1"/>
    <col min="7433" max="7433" width="5.5703125" style="22" customWidth="1"/>
    <col min="7434" max="7435" width="12" style="22" customWidth="1"/>
    <col min="7436" max="7436" width="5.5703125" style="22" customWidth="1"/>
    <col min="7437" max="7438" width="12" style="22" customWidth="1"/>
    <col min="7439" max="7439" width="5.5703125" style="22" customWidth="1"/>
    <col min="7440" max="7440" width="2.28515625" style="22" customWidth="1"/>
    <col min="7441" max="7441" width="9.28515625" style="22" customWidth="1"/>
    <col min="7442" max="7442" width="9.85546875" style="22" customWidth="1"/>
    <col min="7443" max="7445" width="11" style="22" customWidth="1"/>
    <col min="7446" max="7446" width="12.42578125" style="22" customWidth="1"/>
    <col min="7447" max="7680" width="9.140625" style="22"/>
    <col min="7681" max="7681" width="14.42578125" style="22" bestFit="1" customWidth="1"/>
    <col min="7682" max="7682" width="12.85546875" style="22" customWidth="1"/>
    <col min="7683" max="7683" width="10.42578125" style="22" customWidth="1"/>
    <col min="7684" max="7685" width="12" style="22" customWidth="1"/>
    <col min="7686" max="7686" width="5.5703125" style="22" customWidth="1"/>
    <col min="7687" max="7688" width="12" style="22" customWidth="1"/>
    <col min="7689" max="7689" width="5.5703125" style="22" customWidth="1"/>
    <col min="7690" max="7691" width="12" style="22" customWidth="1"/>
    <col min="7692" max="7692" width="5.5703125" style="22" customWidth="1"/>
    <col min="7693" max="7694" width="12" style="22" customWidth="1"/>
    <col min="7695" max="7695" width="5.5703125" style="22" customWidth="1"/>
    <col min="7696" max="7696" width="2.28515625" style="22" customWidth="1"/>
    <col min="7697" max="7697" width="9.28515625" style="22" customWidth="1"/>
    <col min="7698" max="7698" width="9.85546875" style="22" customWidth="1"/>
    <col min="7699" max="7701" width="11" style="22" customWidth="1"/>
    <col min="7702" max="7702" width="12.42578125" style="22" customWidth="1"/>
    <col min="7703" max="7936" width="9.140625" style="22"/>
    <col min="7937" max="7937" width="14.42578125" style="22" bestFit="1" customWidth="1"/>
    <col min="7938" max="7938" width="12.85546875" style="22" customWidth="1"/>
    <col min="7939" max="7939" width="10.42578125" style="22" customWidth="1"/>
    <col min="7940" max="7941" width="12" style="22" customWidth="1"/>
    <col min="7942" max="7942" width="5.5703125" style="22" customWidth="1"/>
    <col min="7943" max="7944" width="12" style="22" customWidth="1"/>
    <col min="7945" max="7945" width="5.5703125" style="22" customWidth="1"/>
    <col min="7946" max="7947" width="12" style="22" customWidth="1"/>
    <col min="7948" max="7948" width="5.5703125" style="22" customWidth="1"/>
    <col min="7949" max="7950" width="12" style="22" customWidth="1"/>
    <col min="7951" max="7951" width="5.5703125" style="22" customWidth="1"/>
    <col min="7952" max="7952" width="2.28515625" style="22" customWidth="1"/>
    <col min="7953" max="7953" width="9.28515625" style="22" customWidth="1"/>
    <col min="7954" max="7954" width="9.85546875" style="22" customWidth="1"/>
    <col min="7955" max="7957" width="11" style="22" customWidth="1"/>
    <col min="7958" max="7958" width="12.42578125" style="22" customWidth="1"/>
    <col min="7959" max="8192" width="9.140625" style="22"/>
    <col min="8193" max="8193" width="14.42578125" style="22" bestFit="1" customWidth="1"/>
    <col min="8194" max="8194" width="12.85546875" style="22" customWidth="1"/>
    <col min="8195" max="8195" width="10.42578125" style="22" customWidth="1"/>
    <col min="8196" max="8197" width="12" style="22" customWidth="1"/>
    <col min="8198" max="8198" width="5.5703125" style="22" customWidth="1"/>
    <col min="8199" max="8200" width="12" style="22" customWidth="1"/>
    <col min="8201" max="8201" width="5.5703125" style="22" customWidth="1"/>
    <col min="8202" max="8203" width="12" style="22" customWidth="1"/>
    <col min="8204" max="8204" width="5.5703125" style="22" customWidth="1"/>
    <col min="8205" max="8206" width="12" style="22" customWidth="1"/>
    <col min="8207" max="8207" width="5.5703125" style="22" customWidth="1"/>
    <col min="8208" max="8208" width="2.28515625" style="22" customWidth="1"/>
    <col min="8209" max="8209" width="9.28515625" style="22" customWidth="1"/>
    <col min="8210" max="8210" width="9.85546875" style="22" customWidth="1"/>
    <col min="8211" max="8213" width="11" style="22" customWidth="1"/>
    <col min="8214" max="8214" width="12.42578125" style="22" customWidth="1"/>
    <col min="8215" max="8448" width="9.140625" style="22"/>
    <col min="8449" max="8449" width="14.42578125" style="22" bestFit="1" customWidth="1"/>
    <col min="8450" max="8450" width="12.85546875" style="22" customWidth="1"/>
    <col min="8451" max="8451" width="10.42578125" style="22" customWidth="1"/>
    <col min="8452" max="8453" width="12" style="22" customWidth="1"/>
    <col min="8454" max="8454" width="5.5703125" style="22" customWidth="1"/>
    <col min="8455" max="8456" width="12" style="22" customWidth="1"/>
    <col min="8457" max="8457" width="5.5703125" style="22" customWidth="1"/>
    <col min="8458" max="8459" width="12" style="22" customWidth="1"/>
    <col min="8460" max="8460" width="5.5703125" style="22" customWidth="1"/>
    <col min="8461" max="8462" width="12" style="22" customWidth="1"/>
    <col min="8463" max="8463" width="5.5703125" style="22" customWidth="1"/>
    <col min="8464" max="8464" width="2.28515625" style="22" customWidth="1"/>
    <col min="8465" max="8465" width="9.28515625" style="22" customWidth="1"/>
    <col min="8466" max="8466" width="9.85546875" style="22" customWidth="1"/>
    <col min="8467" max="8469" width="11" style="22" customWidth="1"/>
    <col min="8470" max="8470" width="12.42578125" style="22" customWidth="1"/>
    <col min="8471" max="8704" width="9.140625" style="22"/>
    <col min="8705" max="8705" width="14.42578125" style="22" bestFit="1" customWidth="1"/>
    <col min="8706" max="8706" width="12.85546875" style="22" customWidth="1"/>
    <col min="8707" max="8707" width="10.42578125" style="22" customWidth="1"/>
    <col min="8708" max="8709" width="12" style="22" customWidth="1"/>
    <col min="8710" max="8710" width="5.5703125" style="22" customWidth="1"/>
    <col min="8711" max="8712" width="12" style="22" customWidth="1"/>
    <col min="8713" max="8713" width="5.5703125" style="22" customWidth="1"/>
    <col min="8714" max="8715" width="12" style="22" customWidth="1"/>
    <col min="8716" max="8716" width="5.5703125" style="22" customWidth="1"/>
    <col min="8717" max="8718" width="12" style="22" customWidth="1"/>
    <col min="8719" max="8719" width="5.5703125" style="22" customWidth="1"/>
    <col min="8720" max="8720" width="2.28515625" style="22" customWidth="1"/>
    <col min="8721" max="8721" width="9.28515625" style="22" customWidth="1"/>
    <col min="8722" max="8722" width="9.85546875" style="22" customWidth="1"/>
    <col min="8723" max="8725" width="11" style="22" customWidth="1"/>
    <col min="8726" max="8726" width="12.42578125" style="22" customWidth="1"/>
    <col min="8727" max="8960" width="9.140625" style="22"/>
    <col min="8961" max="8961" width="14.42578125" style="22" bestFit="1" customWidth="1"/>
    <col min="8962" max="8962" width="12.85546875" style="22" customWidth="1"/>
    <col min="8963" max="8963" width="10.42578125" style="22" customWidth="1"/>
    <col min="8964" max="8965" width="12" style="22" customWidth="1"/>
    <col min="8966" max="8966" width="5.5703125" style="22" customWidth="1"/>
    <col min="8967" max="8968" width="12" style="22" customWidth="1"/>
    <col min="8969" max="8969" width="5.5703125" style="22" customWidth="1"/>
    <col min="8970" max="8971" width="12" style="22" customWidth="1"/>
    <col min="8972" max="8972" width="5.5703125" style="22" customWidth="1"/>
    <col min="8973" max="8974" width="12" style="22" customWidth="1"/>
    <col min="8975" max="8975" width="5.5703125" style="22" customWidth="1"/>
    <col min="8976" max="8976" width="2.28515625" style="22" customWidth="1"/>
    <col min="8977" max="8977" width="9.28515625" style="22" customWidth="1"/>
    <col min="8978" max="8978" width="9.85546875" style="22" customWidth="1"/>
    <col min="8979" max="8981" width="11" style="22" customWidth="1"/>
    <col min="8982" max="8982" width="12.42578125" style="22" customWidth="1"/>
    <col min="8983" max="9216" width="9.140625" style="22"/>
    <col min="9217" max="9217" width="14.42578125" style="22" bestFit="1" customWidth="1"/>
    <col min="9218" max="9218" width="12.85546875" style="22" customWidth="1"/>
    <col min="9219" max="9219" width="10.42578125" style="22" customWidth="1"/>
    <col min="9220" max="9221" width="12" style="22" customWidth="1"/>
    <col min="9222" max="9222" width="5.5703125" style="22" customWidth="1"/>
    <col min="9223" max="9224" width="12" style="22" customWidth="1"/>
    <col min="9225" max="9225" width="5.5703125" style="22" customWidth="1"/>
    <col min="9226" max="9227" width="12" style="22" customWidth="1"/>
    <col min="9228" max="9228" width="5.5703125" style="22" customWidth="1"/>
    <col min="9229" max="9230" width="12" style="22" customWidth="1"/>
    <col min="9231" max="9231" width="5.5703125" style="22" customWidth="1"/>
    <col min="9232" max="9232" width="2.28515625" style="22" customWidth="1"/>
    <col min="9233" max="9233" width="9.28515625" style="22" customWidth="1"/>
    <col min="9234" max="9234" width="9.85546875" style="22" customWidth="1"/>
    <col min="9235" max="9237" width="11" style="22" customWidth="1"/>
    <col min="9238" max="9238" width="12.42578125" style="22" customWidth="1"/>
    <col min="9239" max="9472" width="9.140625" style="22"/>
    <col min="9473" max="9473" width="14.42578125" style="22" bestFit="1" customWidth="1"/>
    <col min="9474" max="9474" width="12.85546875" style="22" customWidth="1"/>
    <col min="9475" max="9475" width="10.42578125" style="22" customWidth="1"/>
    <col min="9476" max="9477" width="12" style="22" customWidth="1"/>
    <col min="9478" max="9478" width="5.5703125" style="22" customWidth="1"/>
    <col min="9479" max="9480" width="12" style="22" customWidth="1"/>
    <col min="9481" max="9481" width="5.5703125" style="22" customWidth="1"/>
    <col min="9482" max="9483" width="12" style="22" customWidth="1"/>
    <col min="9484" max="9484" width="5.5703125" style="22" customWidth="1"/>
    <col min="9485" max="9486" width="12" style="22" customWidth="1"/>
    <col min="9487" max="9487" width="5.5703125" style="22" customWidth="1"/>
    <col min="9488" max="9488" width="2.28515625" style="22" customWidth="1"/>
    <col min="9489" max="9489" width="9.28515625" style="22" customWidth="1"/>
    <col min="9490" max="9490" width="9.85546875" style="22" customWidth="1"/>
    <col min="9491" max="9493" width="11" style="22" customWidth="1"/>
    <col min="9494" max="9494" width="12.42578125" style="22" customWidth="1"/>
    <col min="9495" max="9728" width="9.140625" style="22"/>
    <col min="9729" max="9729" width="14.42578125" style="22" bestFit="1" customWidth="1"/>
    <col min="9730" max="9730" width="12.85546875" style="22" customWidth="1"/>
    <col min="9731" max="9731" width="10.42578125" style="22" customWidth="1"/>
    <col min="9732" max="9733" width="12" style="22" customWidth="1"/>
    <col min="9734" max="9734" width="5.5703125" style="22" customWidth="1"/>
    <col min="9735" max="9736" width="12" style="22" customWidth="1"/>
    <col min="9737" max="9737" width="5.5703125" style="22" customWidth="1"/>
    <col min="9738" max="9739" width="12" style="22" customWidth="1"/>
    <col min="9740" max="9740" width="5.5703125" style="22" customWidth="1"/>
    <col min="9741" max="9742" width="12" style="22" customWidth="1"/>
    <col min="9743" max="9743" width="5.5703125" style="22" customWidth="1"/>
    <col min="9744" max="9744" width="2.28515625" style="22" customWidth="1"/>
    <col min="9745" max="9745" width="9.28515625" style="22" customWidth="1"/>
    <col min="9746" max="9746" width="9.85546875" style="22" customWidth="1"/>
    <col min="9747" max="9749" width="11" style="22" customWidth="1"/>
    <col min="9750" max="9750" width="12.42578125" style="22" customWidth="1"/>
    <col min="9751" max="9984" width="9.140625" style="22"/>
    <col min="9985" max="9985" width="14.42578125" style="22" bestFit="1" customWidth="1"/>
    <col min="9986" max="9986" width="12.85546875" style="22" customWidth="1"/>
    <col min="9987" max="9987" width="10.42578125" style="22" customWidth="1"/>
    <col min="9988" max="9989" width="12" style="22" customWidth="1"/>
    <col min="9990" max="9990" width="5.5703125" style="22" customWidth="1"/>
    <col min="9991" max="9992" width="12" style="22" customWidth="1"/>
    <col min="9993" max="9993" width="5.5703125" style="22" customWidth="1"/>
    <col min="9994" max="9995" width="12" style="22" customWidth="1"/>
    <col min="9996" max="9996" width="5.5703125" style="22" customWidth="1"/>
    <col min="9997" max="9998" width="12" style="22" customWidth="1"/>
    <col min="9999" max="9999" width="5.5703125" style="22" customWidth="1"/>
    <col min="10000" max="10000" width="2.28515625" style="22" customWidth="1"/>
    <col min="10001" max="10001" width="9.28515625" style="22" customWidth="1"/>
    <col min="10002" max="10002" width="9.85546875" style="22" customWidth="1"/>
    <col min="10003" max="10005" width="11" style="22" customWidth="1"/>
    <col min="10006" max="10006" width="12.42578125" style="22" customWidth="1"/>
    <col min="10007" max="10240" width="9.140625" style="22"/>
    <col min="10241" max="10241" width="14.42578125" style="22" bestFit="1" customWidth="1"/>
    <col min="10242" max="10242" width="12.85546875" style="22" customWidth="1"/>
    <col min="10243" max="10243" width="10.42578125" style="22" customWidth="1"/>
    <col min="10244" max="10245" width="12" style="22" customWidth="1"/>
    <col min="10246" max="10246" width="5.5703125" style="22" customWidth="1"/>
    <col min="10247" max="10248" width="12" style="22" customWidth="1"/>
    <col min="10249" max="10249" width="5.5703125" style="22" customWidth="1"/>
    <col min="10250" max="10251" width="12" style="22" customWidth="1"/>
    <col min="10252" max="10252" width="5.5703125" style="22" customWidth="1"/>
    <col min="10253" max="10254" width="12" style="22" customWidth="1"/>
    <col min="10255" max="10255" width="5.5703125" style="22" customWidth="1"/>
    <col min="10256" max="10256" width="2.28515625" style="22" customWidth="1"/>
    <col min="10257" max="10257" width="9.28515625" style="22" customWidth="1"/>
    <col min="10258" max="10258" width="9.85546875" style="22" customWidth="1"/>
    <col min="10259" max="10261" width="11" style="22" customWidth="1"/>
    <col min="10262" max="10262" width="12.42578125" style="22" customWidth="1"/>
    <col min="10263" max="10496" width="9.140625" style="22"/>
    <col min="10497" max="10497" width="14.42578125" style="22" bestFit="1" customWidth="1"/>
    <col min="10498" max="10498" width="12.85546875" style="22" customWidth="1"/>
    <col min="10499" max="10499" width="10.42578125" style="22" customWidth="1"/>
    <col min="10500" max="10501" width="12" style="22" customWidth="1"/>
    <col min="10502" max="10502" width="5.5703125" style="22" customWidth="1"/>
    <col min="10503" max="10504" width="12" style="22" customWidth="1"/>
    <col min="10505" max="10505" width="5.5703125" style="22" customWidth="1"/>
    <col min="10506" max="10507" width="12" style="22" customWidth="1"/>
    <col min="10508" max="10508" width="5.5703125" style="22" customWidth="1"/>
    <col min="10509" max="10510" width="12" style="22" customWidth="1"/>
    <col min="10511" max="10511" width="5.5703125" style="22" customWidth="1"/>
    <col min="10512" max="10512" width="2.28515625" style="22" customWidth="1"/>
    <col min="10513" max="10513" width="9.28515625" style="22" customWidth="1"/>
    <col min="10514" max="10514" width="9.85546875" style="22" customWidth="1"/>
    <col min="10515" max="10517" width="11" style="22" customWidth="1"/>
    <col min="10518" max="10518" width="12.42578125" style="22" customWidth="1"/>
    <col min="10519" max="10752" width="9.140625" style="22"/>
    <col min="10753" max="10753" width="14.42578125" style="22" bestFit="1" customWidth="1"/>
    <col min="10754" max="10754" width="12.85546875" style="22" customWidth="1"/>
    <col min="10755" max="10755" width="10.42578125" style="22" customWidth="1"/>
    <col min="10756" max="10757" width="12" style="22" customWidth="1"/>
    <col min="10758" max="10758" width="5.5703125" style="22" customWidth="1"/>
    <col min="10759" max="10760" width="12" style="22" customWidth="1"/>
    <col min="10761" max="10761" width="5.5703125" style="22" customWidth="1"/>
    <col min="10762" max="10763" width="12" style="22" customWidth="1"/>
    <col min="10764" max="10764" width="5.5703125" style="22" customWidth="1"/>
    <col min="10765" max="10766" width="12" style="22" customWidth="1"/>
    <col min="10767" max="10767" width="5.5703125" style="22" customWidth="1"/>
    <col min="10768" max="10768" width="2.28515625" style="22" customWidth="1"/>
    <col min="10769" max="10769" width="9.28515625" style="22" customWidth="1"/>
    <col min="10770" max="10770" width="9.85546875" style="22" customWidth="1"/>
    <col min="10771" max="10773" width="11" style="22" customWidth="1"/>
    <col min="10774" max="10774" width="12.42578125" style="22" customWidth="1"/>
    <col min="10775" max="11008" width="9.140625" style="22"/>
    <col min="11009" max="11009" width="14.42578125" style="22" bestFit="1" customWidth="1"/>
    <col min="11010" max="11010" width="12.85546875" style="22" customWidth="1"/>
    <col min="11011" max="11011" width="10.42578125" style="22" customWidth="1"/>
    <col min="11012" max="11013" width="12" style="22" customWidth="1"/>
    <col min="11014" max="11014" width="5.5703125" style="22" customWidth="1"/>
    <col min="11015" max="11016" width="12" style="22" customWidth="1"/>
    <col min="11017" max="11017" width="5.5703125" style="22" customWidth="1"/>
    <col min="11018" max="11019" width="12" style="22" customWidth="1"/>
    <col min="11020" max="11020" width="5.5703125" style="22" customWidth="1"/>
    <col min="11021" max="11022" width="12" style="22" customWidth="1"/>
    <col min="11023" max="11023" width="5.5703125" style="22" customWidth="1"/>
    <col min="11024" max="11024" width="2.28515625" style="22" customWidth="1"/>
    <col min="11025" max="11025" width="9.28515625" style="22" customWidth="1"/>
    <col min="11026" max="11026" width="9.85546875" style="22" customWidth="1"/>
    <col min="11027" max="11029" width="11" style="22" customWidth="1"/>
    <col min="11030" max="11030" width="12.42578125" style="22" customWidth="1"/>
    <col min="11031" max="11264" width="9.140625" style="22"/>
    <col min="11265" max="11265" width="14.42578125" style="22" bestFit="1" customWidth="1"/>
    <col min="11266" max="11266" width="12.85546875" style="22" customWidth="1"/>
    <col min="11267" max="11267" width="10.42578125" style="22" customWidth="1"/>
    <col min="11268" max="11269" width="12" style="22" customWidth="1"/>
    <col min="11270" max="11270" width="5.5703125" style="22" customWidth="1"/>
    <col min="11271" max="11272" width="12" style="22" customWidth="1"/>
    <col min="11273" max="11273" width="5.5703125" style="22" customWidth="1"/>
    <col min="11274" max="11275" width="12" style="22" customWidth="1"/>
    <col min="11276" max="11276" width="5.5703125" style="22" customWidth="1"/>
    <col min="11277" max="11278" width="12" style="22" customWidth="1"/>
    <col min="11279" max="11279" width="5.5703125" style="22" customWidth="1"/>
    <col min="11280" max="11280" width="2.28515625" style="22" customWidth="1"/>
    <col min="11281" max="11281" width="9.28515625" style="22" customWidth="1"/>
    <col min="11282" max="11282" width="9.85546875" style="22" customWidth="1"/>
    <col min="11283" max="11285" width="11" style="22" customWidth="1"/>
    <col min="11286" max="11286" width="12.42578125" style="22" customWidth="1"/>
    <col min="11287" max="11520" width="9.140625" style="22"/>
    <col min="11521" max="11521" width="14.42578125" style="22" bestFit="1" customWidth="1"/>
    <col min="11522" max="11522" width="12.85546875" style="22" customWidth="1"/>
    <col min="11523" max="11523" width="10.42578125" style="22" customWidth="1"/>
    <col min="11524" max="11525" width="12" style="22" customWidth="1"/>
    <col min="11526" max="11526" width="5.5703125" style="22" customWidth="1"/>
    <col min="11527" max="11528" width="12" style="22" customWidth="1"/>
    <col min="11529" max="11529" width="5.5703125" style="22" customWidth="1"/>
    <col min="11530" max="11531" width="12" style="22" customWidth="1"/>
    <col min="11532" max="11532" width="5.5703125" style="22" customWidth="1"/>
    <col min="11533" max="11534" width="12" style="22" customWidth="1"/>
    <col min="11535" max="11535" width="5.5703125" style="22" customWidth="1"/>
    <col min="11536" max="11536" width="2.28515625" style="22" customWidth="1"/>
    <col min="11537" max="11537" width="9.28515625" style="22" customWidth="1"/>
    <col min="11538" max="11538" width="9.85546875" style="22" customWidth="1"/>
    <col min="11539" max="11541" width="11" style="22" customWidth="1"/>
    <col min="11542" max="11542" width="12.42578125" style="22" customWidth="1"/>
    <col min="11543" max="11776" width="9.140625" style="22"/>
    <col min="11777" max="11777" width="14.42578125" style="22" bestFit="1" customWidth="1"/>
    <col min="11778" max="11778" width="12.85546875" style="22" customWidth="1"/>
    <col min="11779" max="11779" width="10.42578125" style="22" customWidth="1"/>
    <col min="11780" max="11781" width="12" style="22" customWidth="1"/>
    <col min="11782" max="11782" width="5.5703125" style="22" customWidth="1"/>
    <col min="11783" max="11784" width="12" style="22" customWidth="1"/>
    <col min="11785" max="11785" width="5.5703125" style="22" customWidth="1"/>
    <col min="11786" max="11787" width="12" style="22" customWidth="1"/>
    <col min="11788" max="11788" width="5.5703125" style="22" customWidth="1"/>
    <col min="11789" max="11790" width="12" style="22" customWidth="1"/>
    <col min="11791" max="11791" width="5.5703125" style="22" customWidth="1"/>
    <col min="11792" max="11792" width="2.28515625" style="22" customWidth="1"/>
    <col min="11793" max="11793" width="9.28515625" style="22" customWidth="1"/>
    <col min="11794" max="11794" width="9.85546875" style="22" customWidth="1"/>
    <col min="11795" max="11797" width="11" style="22" customWidth="1"/>
    <col min="11798" max="11798" width="12.42578125" style="22" customWidth="1"/>
    <col min="11799" max="12032" width="9.140625" style="22"/>
    <col min="12033" max="12033" width="14.42578125" style="22" bestFit="1" customWidth="1"/>
    <col min="12034" max="12034" width="12.85546875" style="22" customWidth="1"/>
    <col min="12035" max="12035" width="10.42578125" style="22" customWidth="1"/>
    <col min="12036" max="12037" width="12" style="22" customWidth="1"/>
    <col min="12038" max="12038" width="5.5703125" style="22" customWidth="1"/>
    <col min="12039" max="12040" width="12" style="22" customWidth="1"/>
    <col min="12041" max="12041" width="5.5703125" style="22" customWidth="1"/>
    <col min="12042" max="12043" width="12" style="22" customWidth="1"/>
    <col min="12044" max="12044" width="5.5703125" style="22" customWidth="1"/>
    <col min="12045" max="12046" width="12" style="22" customWidth="1"/>
    <col min="12047" max="12047" width="5.5703125" style="22" customWidth="1"/>
    <col min="12048" max="12048" width="2.28515625" style="22" customWidth="1"/>
    <col min="12049" max="12049" width="9.28515625" style="22" customWidth="1"/>
    <col min="12050" max="12050" width="9.85546875" style="22" customWidth="1"/>
    <col min="12051" max="12053" width="11" style="22" customWidth="1"/>
    <col min="12054" max="12054" width="12.42578125" style="22" customWidth="1"/>
    <col min="12055" max="12288" width="9.140625" style="22"/>
    <col min="12289" max="12289" width="14.42578125" style="22" bestFit="1" customWidth="1"/>
    <col min="12290" max="12290" width="12.85546875" style="22" customWidth="1"/>
    <col min="12291" max="12291" width="10.42578125" style="22" customWidth="1"/>
    <col min="12292" max="12293" width="12" style="22" customWidth="1"/>
    <col min="12294" max="12294" width="5.5703125" style="22" customWidth="1"/>
    <col min="12295" max="12296" width="12" style="22" customWidth="1"/>
    <col min="12297" max="12297" width="5.5703125" style="22" customWidth="1"/>
    <col min="12298" max="12299" width="12" style="22" customWidth="1"/>
    <col min="12300" max="12300" width="5.5703125" style="22" customWidth="1"/>
    <col min="12301" max="12302" width="12" style="22" customWidth="1"/>
    <col min="12303" max="12303" width="5.5703125" style="22" customWidth="1"/>
    <col min="12304" max="12304" width="2.28515625" style="22" customWidth="1"/>
    <col min="12305" max="12305" width="9.28515625" style="22" customWidth="1"/>
    <col min="12306" max="12306" width="9.85546875" style="22" customWidth="1"/>
    <col min="12307" max="12309" width="11" style="22" customWidth="1"/>
    <col min="12310" max="12310" width="12.42578125" style="22" customWidth="1"/>
    <col min="12311" max="12544" width="9.140625" style="22"/>
    <col min="12545" max="12545" width="14.42578125" style="22" bestFit="1" customWidth="1"/>
    <col min="12546" max="12546" width="12.85546875" style="22" customWidth="1"/>
    <col min="12547" max="12547" width="10.42578125" style="22" customWidth="1"/>
    <col min="12548" max="12549" width="12" style="22" customWidth="1"/>
    <col min="12550" max="12550" width="5.5703125" style="22" customWidth="1"/>
    <col min="12551" max="12552" width="12" style="22" customWidth="1"/>
    <col min="12553" max="12553" width="5.5703125" style="22" customWidth="1"/>
    <col min="12554" max="12555" width="12" style="22" customWidth="1"/>
    <col min="12556" max="12556" width="5.5703125" style="22" customWidth="1"/>
    <col min="12557" max="12558" width="12" style="22" customWidth="1"/>
    <col min="12559" max="12559" width="5.5703125" style="22" customWidth="1"/>
    <col min="12560" max="12560" width="2.28515625" style="22" customWidth="1"/>
    <col min="12561" max="12561" width="9.28515625" style="22" customWidth="1"/>
    <col min="12562" max="12562" width="9.85546875" style="22" customWidth="1"/>
    <col min="12563" max="12565" width="11" style="22" customWidth="1"/>
    <col min="12566" max="12566" width="12.42578125" style="22" customWidth="1"/>
    <col min="12567" max="12800" width="9.140625" style="22"/>
    <col min="12801" max="12801" width="14.42578125" style="22" bestFit="1" customWidth="1"/>
    <col min="12802" max="12802" width="12.85546875" style="22" customWidth="1"/>
    <col min="12803" max="12803" width="10.42578125" style="22" customWidth="1"/>
    <col min="12804" max="12805" width="12" style="22" customWidth="1"/>
    <col min="12806" max="12806" width="5.5703125" style="22" customWidth="1"/>
    <col min="12807" max="12808" width="12" style="22" customWidth="1"/>
    <col min="12809" max="12809" width="5.5703125" style="22" customWidth="1"/>
    <col min="12810" max="12811" width="12" style="22" customWidth="1"/>
    <col min="12812" max="12812" width="5.5703125" style="22" customWidth="1"/>
    <col min="12813" max="12814" width="12" style="22" customWidth="1"/>
    <col min="12815" max="12815" width="5.5703125" style="22" customWidth="1"/>
    <col min="12816" max="12816" width="2.28515625" style="22" customWidth="1"/>
    <col min="12817" max="12817" width="9.28515625" style="22" customWidth="1"/>
    <col min="12818" max="12818" width="9.85546875" style="22" customWidth="1"/>
    <col min="12819" max="12821" width="11" style="22" customWidth="1"/>
    <col min="12822" max="12822" width="12.42578125" style="22" customWidth="1"/>
    <col min="12823" max="13056" width="9.140625" style="22"/>
    <col min="13057" max="13057" width="14.42578125" style="22" bestFit="1" customWidth="1"/>
    <col min="13058" max="13058" width="12.85546875" style="22" customWidth="1"/>
    <col min="13059" max="13059" width="10.42578125" style="22" customWidth="1"/>
    <col min="13060" max="13061" width="12" style="22" customWidth="1"/>
    <col min="13062" max="13062" width="5.5703125" style="22" customWidth="1"/>
    <col min="13063" max="13064" width="12" style="22" customWidth="1"/>
    <col min="13065" max="13065" width="5.5703125" style="22" customWidth="1"/>
    <col min="13066" max="13067" width="12" style="22" customWidth="1"/>
    <col min="13068" max="13068" width="5.5703125" style="22" customWidth="1"/>
    <col min="13069" max="13070" width="12" style="22" customWidth="1"/>
    <col min="13071" max="13071" width="5.5703125" style="22" customWidth="1"/>
    <col min="13072" max="13072" width="2.28515625" style="22" customWidth="1"/>
    <col min="13073" max="13073" width="9.28515625" style="22" customWidth="1"/>
    <col min="13074" max="13074" width="9.85546875" style="22" customWidth="1"/>
    <col min="13075" max="13077" width="11" style="22" customWidth="1"/>
    <col min="13078" max="13078" width="12.42578125" style="22" customWidth="1"/>
    <col min="13079" max="13312" width="9.140625" style="22"/>
    <col min="13313" max="13313" width="14.42578125" style="22" bestFit="1" customWidth="1"/>
    <col min="13314" max="13314" width="12.85546875" style="22" customWidth="1"/>
    <col min="13315" max="13315" width="10.42578125" style="22" customWidth="1"/>
    <col min="13316" max="13317" width="12" style="22" customWidth="1"/>
    <col min="13318" max="13318" width="5.5703125" style="22" customWidth="1"/>
    <col min="13319" max="13320" width="12" style="22" customWidth="1"/>
    <col min="13321" max="13321" width="5.5703125" style="22" customWidth="1"/>
    <col min="13322" max="13323" width="12" style="22" customWidth="1"/>
    <col min="13324" max="13324" width="5.5703125" style="22" customWidth="1"/>
    <col min="13325" max="13326" width="12" style="22" customWidth="1"/>
    <col min="13327" max="13327" width="5.5703125" style="22" customWidth="1"/>
    <col min="13328" max="13328" width="2.28515625" style="22" customWidth="1"/>
    <col min="13329" max="13329" width="9.28515625" style="22" customWidth="1"/>
    <col min="13330" max="13330" width="9.85546875" style="22" customWidth="1"/>
    <col min="13331" max="13333" width="11" style="22" customWidth="1"/>
    <col min="13334" max="13334" width="12.42578125" style="22" customWidth="1"/>
    <col min="13335" max="13568" width="9.140625" style="22"/>
    <col min="13569" max="13569" width="14.42578125" style="22" bestFit="1" customWidth="1"/>
    <col min="13570" max="13570" width="12.85546875" style="22" customWidth="1"/>
    <col min="13571" max="13571" width="10.42578125" style="22" customWidth="1"/>
    <col min="13572" max="13573" width="12" style="22" customWidth="1"/>
    <col min="13574" max="13574" width="5.5703125" style="22" customWidth="1"/>
    <col min="13575" max="13576" width="12" style="22" customWidth="1"/>
    <col min="13577" max="13577" width="5.5703125" style="22" customWidth="1"/>
    <col min="13578" max="13579" width="12" style="22" customWidth="1"/>
    <col min="13580" max="13580" width="5.5703125" style="22" customWidth="1"/>
    <col min="13581" max="13582" width="12" style="22" customWidth="1"/>
    <col min="13583" max="13583" width="5.5703125" style="22" customWidth="1"/>
    <col min="13584" max="13584" width="2.28515625" style="22" customWidth="1"/>
    <col min="13585" max="13585" width="9.28515625" style="22" customWidth="1"/>
    <col min="13586" max="13586" width="9.85546875" style="22" customWidth="1"/>
    <col min="13587" max="13589" width="11" style="22" customWidth="1"/>
    <col min="13590" max="13590" width="12.42578125" style="22" customWidth="1"/>
    <col min="13591" max="13824" width="9.140625" style="22"/>
    <col min="13825" max="13825" width="14.42578125" style="22" bestFit="1" customWidth="1"/>
    <col min="13826" max="13826" width="12.85546875" style="22" customWidth="1"/>
    <col min="13827" max="13827" width="10.42578125" style="22" customWidth="1"/>
    <col min="13828" max="13829" width="12" style="22" customWidth="1"/>
    <col min="13830" max="13830" width="5.5703125" style="22" customWidth="1"/>
    <col min="13831" max="13832" width="12" style="22" customWidth="1"/>
    <col min="13833" max="13833" width="5.5703125" style="22" customWidth="1"/>
    <col min="13834" max="13835" width="12" style="22" customWidth="1"/>
    <col min="13836" max="13836" width="5.5703125" style="22" customWidth="1"/>
    <col min="13837" max="13838" width="12" style="22" customWidth="1"/>
    <col min="13839" max="13839" width="5.5703125" style="22" customWidth="1"/>
    <col min="13840" max="13840" width="2.28515625" style="22" customWidth="1"/>
    <col min="13841" max="13841" width="9.28515625" style="22" customWidth="1"/>
    <col min="13842" max="13842" width="9.85546875" style="22" customWidth="1"/>
    <col min="13843" max="13845" width="11" style="22" customWidth="1"/>
    <col min="13846" max="13846" width="12.42578125" style="22" customWidth="1"/>
    <col min="13847" max="14080" width="9.140625" style="22"/>
    <col min="14081" max="14081" width="14.42578125" style="22" bestFit="1" customWidth="1"/>
    <col min="14082" max="14082" width="12.85546875" style="22" customWidth="1"/>
    <col min="14083" max="14083" width="10.42578125" style="22" customWidth="1"/>
    <col min="14084" max="14085" width="12" style="22" customWidth="1"/>
    <col min="14086" max="14086" width="5.5703125" style="22" customWidth="1"/>
    <col min="14087" max="14088" width="12" style="22" customWidth="1"/>
    <col min="14089" max="14089" width="5.5703125" style="22" customWidth="1"/>
    <col min="14090" max="14091" width="12" style="22" customWidth="1"/>
    <col min="14092" max="14092" width="5.5703125" style="22" customWidth="1"/>
    <col min="14093" max="14094" width="12" style="22" customWidth="1"/>
    <col min="14095" max="14095" width="5.5703125" style="22" customWidth="1"/>
    <col min="14096" max="14096" width="2.28515625" style="22" customWidth="1"/>
    <col min="14097" max="14097" width="9.28515625" style="22" customWidth="1"/>
    <col min="14098" max="14098" width="9.85546875" style="22" customWidth="1"/>
    <col min="14099" max="14101" width="11" style="22" customWidth="1"/>
    <col min="14102" max="14102" width="12.42578125" style="22" customWidth="1"/>
    <col min="14103" max="14336" width="9.140625" style="22"/>
    <col min="14337" max="14337" width="14.42578125" style="22" bestFit="1" customWidth="1"/>
    <col min="14338" max="14338" width="12.85546875" style="22" customWidth="1"/>
    <col min="14339" max="14339" width="10.42578125" style="22" customWidth="1"/>
    <col min="14340" max="14341" width="12" style="22" customWidth="1"/>
    <col min="14342" max="14342" width="5.5703125" style="22" customWidth="1"/>
    <col min="14343" max="14344" width="12" style="22" customWidth="1"/>
    <col min="14345" max="14345" width="5.5703125" style="22" customWidth="1"/>
    <col min="14346" max="14347" width="12" style="22" customWidth="1"/>
    <col min="14348" max="14348" width="5.5703125" style="22" customWidth="1"/>
    <col min="14349" max="14350" width="12" style="22" customWidth="1"/>
    <col min="14351" max="14351" width="5.5703125" style="22" customWidth="1"/>
    <col min="14352" max="14352" width="2.28515625" style="22" customWidth="1"/>
    <col min="14353" max="14353" width="9.28515625" style="22" customWidth="1"/>
    <col min="14354" max="14354" width="9.85546875" style="22" customWidth="1"/>
    <col min="14355" max="14357" width="11" style="22" customWidth="1"/>
    <col min="14358" max="14358" width="12.42578125" style="22" customWidth="1"/>
    <col min="14359" max="14592" width="9.140625" style="22"/>
    <col min="14593" max="14593" width="14.42578125" style="22" bestFit="1" customWidth="1"/>
    <col min="14594" max="14594" width="12.85546875" style="22" customWidth="1"/>
    <col min="14595" max="14595" width="10.42578125" style="22" customWidth="1"/>
    <col min="14596" max="14597" width="12" style="22" customWidth="1"/>
    <col min="14598" max="14598" width="5.5703125" style="22" customWidth="1"/>
    <col min="14599" max="14600" width="12" style="22" customWidth="1"/>
    <col min="14601" max="14601" width="5.5703125" style="22" customWidth="1"/>
    <col min="14602" max="14603" width="12" style="22" customWidth="1"/>
    <col min="14604" max="14604" width="5.5703125" style="22" customWidth="1"/>
    <col min="14605" max="14606" width="12" style="22" customWidth="1"/>
    <col min="14607" max="14607" width="5.5703125" style="22" customWidth="1"/>
    <col min="14608" max="14608" width="2.28515625" style="22" customWidth="1"/>
    <col min="14609" max="14609" width="9.28515625" style="22" customWidth="1"/>
    <col min="14610" max="14610" width="9.85546875" style="22" customWidth="1"/>
    <col min="14611" max="14613" width="11" style="22" customWidth="1"/>
    <col min="14614" max="14614" width="12.42578125" style="22" customWidth="1"/>
    <col min="14615" max="14848" width="9.140625" style="22"/>
    <col min="14849" max="14849" width="14.42578125" style="22" bestFit="1" customWidth="1"/>
    <col min="14850" max="14850" width="12.85546875" style="22" customWidth="1"/>
    <col min="14851" max="14851" width="10.42578125" style="22" customWidth="1"/>
    <col min="14852" max="14853" width="12" style="22" customWidth="1"/>
    <col min="14854" max="14854" width="5.5703125" style="22" customWidth="1"/>
    <col min="14855" max="14856" width="12" style="22" customWidth="1"/>
    <col min="14857" max="14857" width="5.5703125" style="22" customWidth="1"/>
    <col min="14858" max="14859" width="12" style="22" customWidth="1"/>
    <col min="14860" max="14860" width="5.5703125" style="22" customWidth="1"/>
    <col min="14861" max="14862" width="12" style="22" customWidth="1"/>
    <col min="14863" max="14863" width="5.5703125" style="22" customWidth="1"/>
    <col min="14864" max="14864" width="2.28515625" style="22" customWidth="1"/>
    <col min="14865" max="14865" width="9.28515625" style="22" customWidth="1"/>
    <col min="14866" max="14866" width="9.85546875" style="22" customWidth="1"/>
    <col min="14867" max="14869" width="11" style="22" customWidth="1"/>
    <col min="14870" max="14870" width="12.42578125" style="22" customWidth="1"/>
    <col min="14871" max="15104" width="9.140625" style="22"/>
    <col min="15105" max="15105" width="14.42578125" style="22" bestFit="1" customWidth="1"/>
    <col min="15106" max="15106" width="12.85546875" style="22" customWidth="1"/>
    <col min="15107" max="15107" width="10.42578125" style="22" customWidth="1"/>
    <col min="15108" max="15109" width="12" style="22" customWidth="1"/>
    <col min="15110" max="15110" width="5.5703125" style="22" customWidth="1"/>
    <col min="15111" max="15112" width="12" style="22" customWidth="1"/>
    <col min="15113" max="15113" width="5.5703125" style="22" customWidth="1"/>
    <col min="15114" max="15115" width="12" style="22" customWidth="1"/>
    <col min="15116" max="15116" width="5.5703125" style="22" customWidth="1"/>
    <col min="15117" max="15118" width="12" style="22" customWidth="1"/>
    <col min="15119" max="15119" width="5.5703125" style="22" customWidth="1"/>
    <col min="15120" max="15120" width="2.28515625" style="22" customWidth="1"/>
    <col min="15121" max="15121" width="9.28515625" style="22" customWidth="1"/>
    <col min="15122" max="15122" width="9.85546875" style="22" customWidth="1"/>
    <col min="15123" max="15125" width="11" style="22" customWidth="1"/>
    <col min="15126" max="15126" width="12.42578125" style="22" customWidth="1"/>
    <col min="15127" max="15360" width="9.140625" style="22"/>
    <col min="15361" max="15361" width="14.42578125" style="22" bestFit="1" customWidth="1"/>
    <col min="15362" max="15362" width="12.85546875" style="22" customWidth="1"/>
    <col min="15363" max="15363" width="10.42578125" style="22" customWidth="1"/>
    <col min="15364" max="15365" width="12" style="22" customWidth="1"/>
    <col min="15366" max="15366" width="5.5703125" style="22" customWidth="1"/>
    <col min="15367" max="15368" width="12" style="22" customWidth="1"/>
    <col min="15369" max="15369" width="5.5703125" style="22" customWidth="1"/>
    <col min="15370" max="15371" width="12" style="22" customWidth="1"/>
    <col min="15372" max="15372" width="5.5703125" style="22" customWidth="1"/>
    <col min="15373" max="15374" width="12" style="22" customWidth="1"/>
    <col min="15375" max="15375" width="5.5703125" style="22" customWidth="1"/>
    <col min="15376" max="15376" width="2.28515625" style="22" customWidth="1"/>
    <col min="15377" max="15377" width="9.28515625" style="22" customWidth="1"/>
    <col min="15378" max="15378" width="9.85546875" style="22" customWidth="1"/>
    <col min="15379" max="15381" width="11" style="22" customWidth="1"/>
    <col min="15382" max="15382" width="12.42578125" style="22" customWidth="1"/>
    <col min="15383" max="15616" width="9.140625" style="22"/>
    <col min="15617" max="15617" width="14.42578125" style="22" bestFit="1" customWidth="1"/>
    <col min="15618" max="15618" width="12.85546875" style="22" customWidth="1"/>
    <col min="15619" max="15619" width="10.42578125" style="22" customWidth="1"/>
    <col min="15620" max="15621" width="12" style="22" customWidth="1"/>
    <col min="15622" max="15622" width="5.5703125" style="22" customWidth="1"/>
    <col min="15623" max="15624" width="12" style="22" customWidth="1"/>
    <col min="15625" max="15625" width="5.5703125" style="22" customWidth="1"/>
    <col min="15626" max="15627" width="12" style="22" customWidth="1"/>
    <col min="15628" max="15628" width="5.5703125" style="22" customWidth="1"/>
    <col min="15629" max="15630" width="12" style="22" customWidth="1"/>
    <col min="15631" max="15631" width="5.5703125" style="22" customWidth="1"/>
    <col min="15632" max="15632" width="2.28515625" style="22" customWidth="1"/>
    <col min="15633" max="15633" width="9.28515625" style="22" customWidth="1"/>
    <col min="15634" max="15634" width="9.85546875" style="22" customWidth="1"/>
    <col min="15635" max="15637" width="11" style="22" customWidth="1"/>
    <col min="15638" max="15638" width="12.42578125" style="22" customWidth="1"/>
    <col min="15639" max="15872" width="9.140625" style="22"/>
    <col min="15873" max="15873" width="14.42578125" style="22" bestFit="1" customWidth="1"/>
    <col min="15874" max="15874" width="12.85546875" style="22" customWidth="1"/>
    <col min="15875" max="15875" width="10.42578125" style="22" customWidth="1"/>
    <col min="15876" max="15877" width="12" style="22" customWidth="1"/>
    <col min="15878" max="15878" width="5.5703125" style="22" customWidth="1"/>
    <col min="15879" max="15880" width="12" style="22" customWidth="1"/>
    <col min="15881" max="15881" width="5.5703125" style="22" customWidth="1"/>
    <col min="15882" max="15883" width="12" style="22" customWidth="1"/>
    <col min="15884" max="15884" width="5.5703125" style="22" customWidth="1"/>
    <col min="15885" max="15886" width="12" style="22" customWidth="1"/>
    <col min="15887" max="15887" width="5.5703125" style="22" customWidth="1"/>
    <col min="15888" max="15888" width="2.28515625" style="22" customWidth="1"/>
    <col min="15889" max="15889" width="9.28515625" style="22" customWidth="1"/>
    <col min="15890" max="15890" width="9.85546875" style="22" customWidth="1"/>
    <col min="15891" max="15893" width="11" style="22" customWidth="1"/>
    <col min="15894" max="15894" width="12.42578125" style="22" customWidth="1"/>
    <col min="15895" max="16128" width="9.140625" style="22"/>
    <col min="16129" max="16129" width="14.42578125" style="22" bestFit="1" customWidth="1"/>
    <col min="16130" max="16130" width="12.85546875" style="22" customWidth="1"/>
    <col min="16131" max="16131" width="10.42578125" style="22" customWidth="1"/>
    <col min="16132" max="16133" width="12" style="22" customWidth="1"/>
    <col min="16134" max="16134" width="5.5703125" style="22" customWidth="1"/>
    <col min="16135" max="16136" width="12" style="22" customWidth="1"/>
    <col min="16137" max="16137" width="5.5703125" style="22" customWidth="1"/>
    <col min="16138" max="16139" width="12" style="22" customWidth="1"/>
    <col min="16140" max="16140" width="5.5703125" style="22" customWidth="1"/>
    <col min="16141" max="16142" width="12" style="22" customWidth="1"/>
    <col min="16143" max="16143" width="5.5703125" style="22" customWidth="1"/>
    <col min="16144" max="16144" width="2.28515625" style="22" customWidth="1"/>
    <col min="16145" max="16145" width="9.28515625" style="22" customWidth="1"/>
    <col min="16146" max="16146" width="9.85546875" style="22" customWidth="1"/>
    <col min="16147" max="16149" width="11" style="22" customWidth="1"/>
    <col min="16150" max="16150" width="12.42578125" style="22" customWidth="1"/>
    <col min="16151" max="16384" width="9.140625" style="22"/>
  </cols>
  <sheetData>
    <row r="1" spans="1:22" ht="15" customHeight="1">
      <c r="A1" s="26" t="s">
        <v>0</v>
      </c>
      <c r="B1" s="117" t="s">
        <v>143</v>
      </c>
      <c r="E1" s="119" t="s">
        <v>157</v>
      </c>
      <c r="F1" s="119"/>
      <c r="G1" s="119"/>
      <c r="H1" s="119"/>
      <c r="I1" s="119"/>
      <c r="Q1" s="64" t="str">
        <f>'[5]TM1 ComLg'!Q1</f>
        <v>2012:Dec</v>
      </c>
      <c r="R1" s="65" t="s">
        <v>71</v>
      </c>
      <c r="S1" s="66"/>
      <c r="T1" s="66"/>
      <c r="U1" s="66"/>
      <c r="V1" s="67"/>
    </row>
    <row r="2" spans="1:22" ht="15" customHeight="1">
      <c r="A2" s="26" t="s">
        <v>72</v>
      </c>
      <c r="B2" s="22" t="s">
        <v>117</v>
      </c>
      <c r="E2" s="119"/>
      <c r="F2" s="119"/>
      <c r="G2" s="119"/>
      <c r="H2" s="119"/>
      <c r="I2" s="119"/>
      <c r="R2" s="68"/>
      <c r="S2" s="69" t="str">
        <f>RIGHT($Q$1,3)&amp;" "&amp;LEFT($Q$1,4)</f>
        <v>Dec 2012</v>
      </c>
      <c r="T2" s="69" t="str">
        <f>RIGHT($Q$1,3)&amp;" "&amp;LEFT($Q$1,4)</f>
        <v>Dec 2012</v>
      </c>
      <c r="U2" s="70"/>
      <c r="V2" s="106" t="s">
        <v>73</v>
      </c>
    </row>
    <row r="3" spans="1:22">
      <c r="A3" s="26" t="s">
        <v>74</v>
      </c>
      <c r="B3" s="22" t="s">
        <v>63</v>
      </c>
      <c r="E3" s="119"/>
      <c r="F3" s="119"/>
      <c r="G3" s="119"/>
      <c r="H3" s="119"/>
      <c r="I3" s="119"/>
      <c r="R3" s="68"/>
      <c r="S3" s="71" t="s">
        <v>75</v>
      </c>
      <c r="T3" s="71" t="s">
        <v>76</v>
      </c>
      <c r="U3" s="71" t="s">
        <v>77</v>
      </c>
      <c r="V3" s="107"/>
    </row>
    <row r="4" spans="1:22">
      <c r="A4" s="26" t="s">
        <v>78</v>
      </c>
      <c r="B4" s="22" t="s">
        <v>50</v>
      </c>
      <c r="R4" s="68" t="s">
        <v>79</v>
      </c>
      <c r="S4" s="72">
        <f>SUMIF(C:C,$Q$1,M:M)</f>
        <v>111480</v>
      </c>
      <c r="T4" s="72">
        <f>SUMIF(C:C,$Q$1,N:N)</f>
        <v>109199</v>
      </c>
      <c r="U4" s="72">
        <f>S4-T4</f>
        <v>2281</v>
      </c>
      <c r="V4" s="73">
        <f>SUMIF(C:C,$Q$1,O:O)</f>
        <v>2.7163647484214071E-3</v>
      </c>
    </row>
    <row r="5" spans="1:22">
      <c r="R5" s="68" t="s">
        <v>80</v>
      </c>
      <c r="S5" s="72">
        <f>SUMIF(C:C,$Q$1,J:J)</f>
        <v>111854</v>
      </c>
      <c r="T5" s="72">
        <f>SUMIF(C:C,$Q$1,K:K)</f>
        <v>110308</v>
      </c>
      <c r="U5" s="72">
        <f>S5-T5</f>
        <v>1546</v>
      </c>
      <c r="V5" s="73">
        <f>SUMIF(C:C,$Q$1,L:L)</f>
        <v>6.17084052964878E-3</v>
      </c>
    </row>
    <row r="6" spans="1:22">
      <c r="R6" s="68" t="s">
        <v>81</v>
      </c>
      <c r="S6" s="74">
        <f>SUMIF(C:C,$Q$1,G:G)</f>
        <v>211236</v>
      </c>
      <c r="T6" s="74">
        <f>SUMIF(C:C,$Q$1,H:H)</f>
        <v>205430</v>
      </c>
      <c r="U6" s="74">
        <f>S6-T6</f>
        <v>5806</v>
      </c>
      <c r="V6" s="73">
        <f>SUMIF(C:C,$Q$1,I:I)</f>
        <v>4.9860125221230511E-3</v>
      </c>
    </row>
    <row r="7" spans="1:22" ht="15.75" thickBot="1">
      <c r="D7" s="75" t="s">
        <v>22</v>
      </c>
      <c r="E7" s="75" t="s">
        <v>22</v>
      </c>
      <c r="F7" s="75"/>
      <c r="G7" s="75" t="s">
        <v>82</v>
      </c>
      <c r="H7" s="75" t="s">
        <v>82</v>
      </c>
      <c r="I7" s="75"/>
      <c r="J7" s="75" t="s">
        <v>83</v>
      </c>
      <c r="K7" s="75" t="s">
        <v>83</v>
      </c>
      <c r="L7" s="75"/>
      <c r="M7" s="75" t="s">
        <v>84</v>
      </c>
      <c r="N7" s="75" t="s">
        <v>84</v>
      </c>
      <c r="O7" s="75"/>
      <c r="R7" s="76" t="s">
        <v>33</v>
      </c>
      <c r="S7" s="77">
        <f>SUM(S4:S6)</f>
        <v>434570</v>
      </c>
      <c r="T7" s="77">
        <f>SUM(T4:T6)</f>
        <v>424937</v>
      </c>
      <c r="U7" s="77">
        <f>S7-T7</f>
        <v>9633</v>
      </c>
      <c r="V7" s="78">
        <f>SUMIF(C:C,$Q$1,F:F)</f>
        <v>4.7071444094568538E-3</v>
      </c>
    </row>
    <row r="8" spans="1:22">
      <c r="D8" s="79" t="s">
        <v>21</v>
      </c>
      <c r="E8" s="79" t="s">
        <v>85</v>
      </c>
      <c r="F8" s="79"/>
      <c r="G8" s="79" t="s">
        <v>21</v>
      </c>
      <c r="H8" s="79" t="str">
        <f>E8</f>
        <v>b2013a</v>
      </c>
      <c r="I8" s="79"/>
      <c r="J8" s="79" t="s">
        <v>21</v>
      </c>
      <c r="K8" s="79" t="str">
        <f>E8</f>
        <v>b2013a</v>
      </c>
      <c r="L8" s="79"/>
      <c r="M8" s="79" t="s">
        <v>21</v>
      </c>
      <c r="N8" s="79" t="str">
        <f>E8</f>
        <v>b2013a</v>
      </c>
      <c r="O8" s="79"/>
    </row>
    <row r="9" spans="1:22">
      <c r="A9" s="22">
        <v>2011</v>
      </c>
      <c r="B9" s="28" t="s">
        <v>9</v>
      </c>
      <c r="C9" s="28" t="str">
        <f>A9&amp;":"&amp;B9</f>
        <v>2011:Jan</v>
      </c>
      <c r="D9" s="121">
        <v>430872</v>
      </c>
      <c r="E9" s="81"/>
      <c r="F9" s="81"/>
      <c r="G9" s="121">
        <v>209956</v>
      </c>
      <c r="H9" s="81"/>
      <c r="I9" s="81"/>
      <c r="J9" s="121">
        <v>110045</v>
      </c>
      <c r="K9" s="81"/>
      <c r="L9" s="81"/>
      <c r="M9" s="121">
        <v>110871</v>
      </c>
      <c r="N9" s="81"/>
      <c r="O9" s="81"/>
    </row>
    <row r="10" spans="1:22">
      <c r="A10" s="22">
        <v>2011</v>
      </c>
      <c r="B10" s="28" t="s">
        <v>10</v>
      </c>
      <c r="C10" s="28" t="str">
        <f t="shared" ref="C10:C68" si="0">A10&amp;":"&amp;B10</f>
        <v>2011:Feb</v>
      </c>
      <c r="D10" s="121">
        <v>431370</v>
      </c>
      <c r="E10" s="81"/>
      <c r="F10" s="81"/>
      <c r="G10" s="121">
        <v>210236</v>
      </c>
      <c r="H10" s="81"/>
      <c r="I10" s="81"/>
      <c r="J10" s="121">
        <v>110143</v>
      </c>
      <c r="K10" s="81"/>
      <c r="L10" s="81"/>
      <c r="M10" s="121">
        <v>110991</v>
      </c>
      <c r="N10" s="81"/>
      <c r="O10" s="81"/>
    </row>
    <row r="11" spans="1:22">
      <c r="A11" s="22">
        <v>2011</v>
      </c>
      <c r="B11" s="28" t="s">
        <v>11</v>
      </c>
      <c r="C11" s="28" t="str">
        <f t="shared" si="0"/>
        <v>2011:Mar</v>
      </c>
      <c r="D11" s="121">
        <v>431741</v>
      </c>
      <c r="E11" s="81"/>
      <c r="F11" s="81"/>
      <c r="G11" s="121">
        <v>210326</v>
      </c>
      <c r="H11" s="81"/>
      <c r="I11" s="81"/>
      <c r="J11" s="121">
        <v>110219</v>
      </c>
      <c r="K11" s="81"/>
      <c r="L11" s="81"/>
      <c r="M11" s="121">
        <v>111196</v>
      </c>
      <c r="N11" s="81"/>
      <c r="O11" s="81"/>
    </row>
    <row r="12" spans="1:22">
      <c r="A12" s="22">
        <v>2011</v>
      </c>
      <c r="B12" s="28" t="s">
        <v>12</v>
      </c>
      <c r="C12" s="28" t="str">
        <f t="shared" si="0"/>
        <v>2011:Apr</v>
      </c>
      <c r="D12" s="121">
        <v>432309</v>
      </c>
      <c r="E12" s="81"/>
      <c r="F12" s="81"/>
      <c r="G12" s="121">
        <v>210541</v>
      </c>
      <c r="H12" s="81"/>
      <c r="I12" s="81"/>
      <c r="J12" s="121">
        <v>110469</v>
      </c>
      <c r="K12" s="81"/>
      <c r="L12" s="81"/>
      <c r="M12" s="121">
        <v>111299</v>
      </c>
      <c r="N12" s="81"/>
      <c r="O12" s="81"/>
    </row>
    <row r="13" spans="1:22">
      <c r="A13" s="22">
        <v>2011</v>
      </c>
      <c r="B13" s="28" t="s">
        <v>13</v>
      </c>
      <c r="C13" s="28" t="str">
        <f t="shared" si="0"/>
        <v>2011:May</v>
      </c>
      <c r="D13" s="121">
        <v>432291</v>
      </c>
      <c r="E13" s="81"/>
      <c r="F13" s="81"/>
      <c r="G13" s="121">
        <v>210315</v>
      </c>
      <c r="H13" s="81"/>
      <c r="I13" s="81"/>
      <c r="J13" s="121">
        <v>110726</v>
      </c>
      <c r="K13" s="81"/>
      <c r="L13" s="81"/>
      <c r="M13" s="121">
        <v>111250</v>
      </c>
      <c r="N13" s="81"/>
      <c r="O13" s="81"/>
    </row>
    <row r="14" spans="1:22">
      <c r="A14" s="22">
        <v>2011</v>
      </c>
      <c r="B14" s="28" t="s">
        <v>14</v>
      </c>
      <c r="C14" s="28" t="str">
        <f t="shared" si="0"/>
        <v>2011:Jun</v>
      </c>
      <c r="D14" s="121">
        <v>433223</v>
      </c>
      <c r="E14" s="81"/>
      <c r="F14" s="81"/>
      <c r="G14" s="121">
        <v>210585</v>
      </c>
      <c r="H14" s="81"/>
      <c r="I14" s="81"/>
      <c r="J14" s="121">
        <v>111072</v>
      </c>
      <c r="K14" s="81"/>
      <c r="L14" s="81"/>
      <c r="M14" s="121">
        <v>111566</v>
      </c>
      <c r="N14" s="81"/>
      <c r="O14" s="81"/>
    </row>
    <row r="15" spans="1:22">
      <c r="A15" s="22">
        <v>2011</v>
      </c>
      <c r="B15" s="28" t="s">
        <v>15</v>
      </c>
      <c r="C15" s="28" t="str">
        <f t="shared" si="0"/>
        <v>2011:Jul</v>
      </c>
      <c r="D15" s="121">
        <v>433502</v>
      </c>
      <c r="E15" s="81"/>
      <c r="F15" s="81"/>
      <c r="G15" s="121">
        <v>210674</v>
      </c>
      <c r="H15" s="81"/>
      <c r="I15" s="81"/>
      <c r="J15" s="121">
        <v>111186</v>
      </c>
      <c r="K15" s="81"/>
      <c r="L15" s="81"/>
      <c r="M15" s="121">
        <v>111642</v>
      </c>
      <c r="N15" s="81"/>
      <c r="O15" s="81"/>
    </row>
    <row r="16" spans="1:22">
      <c r="A16" s="22">
        <v>2011</v>
      </c>
      <c r="B16" s="28" t="s">
        <v>16</v>
      </c>
      <c r="C16" s="28" t="str">
        <f t="shared" si="0"/>
        <v>2011:Aug</v>
      </c>
      <c r="D16" s="121">
        <v>433559</v>
      </c>
      <c r="E16" s="81"/>
      <c r="F16" s="81"/>
      <c r="G16" s="121">
        <v>210594</v>
      </c>
      <c r="H16" s="81"/>
      <c r="I16" s="81"/>
      <c r="J16" s="121">
        <v>111270</v>
      </c>
      <c r="K16" s="81"/>
      <c r="L16" s="81"/>
      <c r="M16" s="121">
        <v>111695</v>
      </c>
      <c r="N16" s="81"/>
      <c r="O16" s="81"/>
    </row>
    <row r="17" spans="1:24">
      <c r="A17" s="22">
        <v>2011</v>
      </c>
      <c r="B17" s="28" t="s">
        <v>17</v>
      </c>
      <c r="C17" s="28" t="str">
        <f t="shared" si="0"/>
        <v>2011:Sep</v>
      </c>
      <c r="D17" s="121">
        <v>432887</v>
      </c>
      <c r="E17" s="81"/>
      <c r="F17" s="81"/>
      <c r="G17" s="121">
        <v>210310</v>
      </c>
      <c r="H17" s="81"/>
      <c r="I17" s="81"/>
      <c r="J17" s="121">
        <v>111099</v>
      </c>
      <c r="K17" s="81"/>
      <c r="L17" s="81"/>
      <c r="M17" s="121">
        <v>111478</v>
      </c>
      <c r="N17" s="81"/>
      <c r="O17" s="81"/>
    </row>
    <row r="18" spans="1:24">
      <c r="A18" s="22">
        <v>2011</v>
      </c>
      <c r="B18" s="28" t="s">
        <v>18</v>
      </c>
      <c r="C18" s="28" t="str">
        <f t="shared" si="0"/>
        <v>2011:Oct</v>
      </c>
      <c r="D18" s="121">
        <v>432403</v>
      </c>
      <c r="E18" s="81"/>
      <c r="F18" s="81"/>
      <c r="G18" s="121">
        <v>210076</v>
      </c>
      <c r="H18" s="81"/>
      <c r="I18" s="81"/>
      <c r="J18" s="121">
        <v>111006</v>
      </c>
      <c r="K18" s="81"/>
      <c r="L18" s="81"/>
      <c r="M18" s="121">
        <v>111321</v>
      </c>
      <c r="N18" s="81"/>
      <c r="O18" s="81"/>
    </row>
    <row r="19" spans="1:24">
      <c r="A19" s="22">
        <v>2011</v>
      </c>
      <c r="B19" s="28" t="s">
        <v>19</v>
      </c>
      <c r="C19" s="28" t="str">
        <f t="shared" si="0"/>
        <v>2011:Nov</v>
      </c>
      <c r="D19" s="121">
        <v>432120</v>
      </c>
      <c r="E19" s="81"/>
      <c r="F19" s="81"/>
      <c r="G19" s="121">
        <v>209912</v>
      </c>
      <c r="H19" s="81"/>
      <c r="I19" s="81"/>
      <c r="J19" s="121">
        <v>111080</v>
      </c>
      <c r="K19" s="81"/>
      <c r="L19" s="81"/>
      <c r="M19" s="121">
        <v>111128</v>
      </c>
      <c r="N19" s="81"/>
      <c r="O19" s="81"/>
    </row>
    <row r="20" spans="1:24">
      <c r="A20" s="22">
        <v>2011</v>
      </c>
      <c r="B20" s="28" t="s">
        <v>20</v>
      </c>
      <c r="C20" s="28" t="str">
        <f t="shared" si="0"/>
        <v>2011:Dec</v>
      </c>
      <c r="D20" s="121">
        <v>432534</v>
      </c>
      <c r="E20" s="81"/>
      <c r="F20" s="81"/>
      <c r="G20" s="121">
        <v>210188</v>
      </c>
      <c r="H20" s="81"/>
      <c r="I20" s="81"/>
      <c r="J20" s="121">
        <v>111168</v>
      </c>
      <c r="K20" s="81"/>
      <c r="L20" s="81"/>
      <c r="M20" s="121">
        <v>111178</v>
      </c>
      <c r="N20" s="81"/>
      <c r="O20" s="81"/>
    </row>
    <row r="21" spans="1:24">
      <c r="A21" s="22">
        <v>2012</v>
      </c>
      <c r="B21" s="28" t="s">
        <v>9</v>
      </c>
      <c r="C21" s="28" t="str">
        <f t="shared" si="0"/>
        <v>2012:Jan</v>
      </c>
      <c r="D21" s="121">
        <v>432658</v>
      </c>
      <c r="E21" s="121">
        <v>432658</v>
      </c>
      <c r="F21" s="82">
        <f>D21/D9-1</f>
        <v>4.1450825303106509E-3</v>
      </c>
      <c r="G21" s="121">
        <v>210292</v>
      </c>
      <c r="H21" s="121">
        <v>204345</v>
      </c>
      <c r="I21" s="82">
        <f>G21/G9-1</f>
        <v>1.6003353083502425E-3</v>
      </c>
      <c r="J21" s="121">
        <v>111152</v>
      </c>
      <c r="K21" s="121">
        <v>109307</v>
      </c>
      <c r="L21" s="82">
        <f>J21/J9-1</f>
        <v>1.0059521105002522E-2</v>
      </c>
      <c r="M21" s="121">
        <v>111214</v>
      </c>
      <c r="N21" s="121">
        <v>108779</v>
      </c>
      <c r="O21" s="82">
        <f>M21/M9-1</f>
        <v>3.0936854542666925E-3</v>
      </c>
    </row>
    <row r="22" spans="1:24">
      <c r="A22" s="22">
        <v>2012</v>
      </c>
      <c r="B22" s="28" t="s">
        <v>10</v>
      </c>
      <c r="C22" s="28" t="str">
        <f t="shared" si="0"/>
        <v>2012:Feb</v>
      </c>
      <c r="D22" s="121">
        <v>433297</v>
      </c>
      <c r="E22" s="121">
        <v>433297</v>
      </c>
      <c r="F22" s="82">
        <f>D22/D10-1</f>
        <v>4.4671627605072928E-3</v>
      </c>
      <c r="G22" s="121">
        <v>210564</v>
      </c>
      <c r="H22" s="121">
        <v>204616</v>
      </c>
      <c r="I22" s="82">
        <f>G22/G10-1</f>
        <v>1.5601514488479129E-3</v>
      </c>
      <c r="J22" s="121">
        <v>111311</v>
      </c>
      <c r="K22" s="121">
        <v>109464</v>
      </c>
      <c r="L22" s="82">
        <f>J22/J10-1</f>
        <v>1.0604396103247593E-2</v>
      </c>
      <c r="M22" s="121">
        <v>111422</v>
      </c>
      <c r="N22" s="121">
        <v>108993</v>
      </c>
      <c r="O22" s="82">
        <f>M22/M10-1</f>
        <v>3.8831977367534964E-3</v>
      </c>
    </row>
    <row r="23" spans="1:24">
      <c r="A23" s="22">
        <v>2012</v>
      </c>
      <c r="B23" s="28" t="s">
        <v>11</v>
      </c>
      <c r="C23" s="28" t="str">
        <f t="shared" si="0"/>
        <v>2012:Mar</v>
      </c>
      <c r="D23" s="121">
        <v>433925</v>
      </c>
      <c r="E23" s="121">
        <v>433925</v>
      </c>
      <c r="F23" s="82">
        <f t="shared" ref="F23:F30" si="1">D23/D11-1</f>
        <v>5.0585883666365294E-3</v>
      </c>
      <c r="G23" s="121">
        <v>210891</v>
      </c>
      <c r="H23" s="121">
        <v>204931</v>
      </c>
      <c r="I23" s="82">
        <f t="shared" ref="I23:I30" si="2">G23/G11-1</f>
        <v>2.6863060201782751E-3</v>
      </c>
      <c r="J23" s="121">
        <v>111433</v>
      </c>
      <c r="K23" s="121">
        <v>109585</v>
      </c>
      <c r="L23" s="82">
        <f t="shared" ref="L23:L30" si="3">J23/J11-1</f>
        <v>1.1014434897794301E-2</v>
      </c>
      <c r="M23" s="121">
        <v>111601</v>
      </c>
      <c r="N23" s="121">
        <v>109164</v>
      </c>
      <c r="O23" s="82">
        <f t="shared" ref="O23:O30" si="4">M23/M11-1</f>
        <v>3.642217345947607E-3</v>
      </c>
    </row>
    <row r="24" spans="1:24">
      <c r="A24" s="22">
        <v>2012</v>
      </c>
      <c r="B24" s="28" t="s">
        <v>12</v>
      </c>
      <c r="C24" s="28" t="str">
        <f t="shared" si="0"/>
        <v>2012:Apr</v>
      </c>
      <c r="D24" s="121">
        <v>434374</v>
      </c>
      <c r="E24" s="121">
        <v>434374</v>
      </c>
      <c r="F24" s="82">
        <f t="shared" si="1"/>
        <v>4.7766759424392458E-3</v>
      </c>
      <c r="G24" s="121">
        <v>211053</v>
      </c>
      <c r="H24" s="121">
        <v>205093</v>
      </c>
      <c r="I24" s="82">
        <f t="shared" si="2"/>
        <v>2.4318303798309682E-3</v>
      </c>
      <c r="J24" s="121">
        <v>111550</v>
      </c>
      <c r="K24" s="121">
        <v>109700</v>
      </c>
      <c r="L24" s="82">
        <f t="shared" si="3"/>
        <v>9.7855506974806605E-3</v>
      </c>
      <c r="M24" s="121">
        <v>111771</v>
      </c>
      <c r="N24" s="121">
        <v>109337</v>
      </c>
      <c r="O24" s="82">
        <f t="shared" si="4"/>
        <v>4.2408287585693483E-3</v>
      </c>
    </row>
    <row r="25" spans="1:24">
      <c r="A25" s="22">
        <v>2012</v>
      </c>
      <c r="B25" s="28" t="s">
        <v>13</v>
      </c>
      <c r="C25" s="28" t="str">
        <f t="shared" si="0"/>
        <v>2012:May</v>
      </c>
      <c r="D25" s="121">
        <v>434680</v>
      </c>
      <c r="E25" s="121">
        <v>434680</v>
      </c>
      <c r="F25" s="82">
        <f t="shared" si="1"/>
        <v>5.5263699683778533E-3</v>
      </c>
      <c r="G25" s="121">
        <v>211140</v>
      </c>
      <c r="H25" s="121">
        <v>205188</v>
      </c>
      <c r="I25" s="82">
        <f t="shared" si="2"/>
        <v>3.9226873974751442E-3</v>
      </c>
      <c r="J25" s="121">
        <v>111729</v>
      </c>
      <c r="K25" s="121">
        <v>109883</v>
      </c>
      <c r="L25" s="82">
        <f t="shared" si="3"/>
        <v>9.0583964019290697E-3</v>
      </c>
      <c r="M25" s="121">
        <v>111811</v>
      </c>
      <c r="N25" s="121">
        <v>109375</v>
      </c>
      <c r="O25" s="82">
        <f t="shared" si="4"/>
        <v>5.0426966292134168E-3</v>
      </c>
    </row>
    <row r="26" spans="1:24">
      <c r="A26" s="22">
        <v>2012</v>
      </c>
      <c r="B26" s="28" t="s">
        <v>14</v>
      </c>
      <c r="C26" s="28" t="str">
        <f t="shared" si="0"/>
        <v>2012:Jun</v>
      </c>
      <c r="D26" s="121">
        <v>434990</v>
      </c>
      <c r="E26" s="121">
        <v>434990</v>
      </c>
      <c r="F26" s="82">
        <f t="shared" si="1"/>
        <v>4.0787308153076296E-3</v>
      </c>
      <c r="G26" s="121">
        <v>211228</v>
      </c>
      <c r="H26" s="121">
        <v>205281</v>
      </c>
      <c r="I26" s="82">
        <f t="shared" si="2"/>
        <v>3.0533988650662813E-3</v>
      </c>
      <c r="J26" s="121">
        <v>111804</v>
      </c>
      <c r="K26" s="121">
        <v>109951</v>
      </c>
      <c r="L26" s="82">
        <f t="shared" si="3"/>
        <v>6.5903197925669676E-3</v>
      </c>
      <c r="M26" s="121">
        <v>111958</v>
      </c>
      <c r="N26" s="121">
        <v>109501</v>
      </c>
      <c r="O26" s="82">
        <f t="shared" si="4"/>
        <v>3.513615259129077E-3</v>
      </c>
      <c r="R26" s="83" t="s">
        <v>86</v>
      </c>
      <c r="S26" s="84"/>
      <c r="T26" s="84"/>
      <c r="U26" s="84"/>
      <c r="V26" s="84"/>
      <c r="W26" s="83"/>
      <c r="X26" s="83"/>
    </row>
    <row r="27" spans="1:24">
      <c r="A27" s="22">
        <v>2012</v>
      </c>
      <c r="B27" s="28" t="s">
        <v>15</v>
      </c>
      <c r="C27" s="28" t="str">
        <f t="shared" si="0"/>
        <v>2012:Jul</v>
      </c>
      <c r="D27" s="121">
        <v>435147</v>
      </c>
      <c r="E27" s="121">
        <v>435147</v>
      </c>
      <c r="F27" s="82">
        <f t="shared" si="1"/>
        <v>3.7946768411680765E-3</v>
      </c>
      <c r="G27" s="121">
        <v>211314</v>
      </c>
      <c r="H27" s="121">
        <v>205361</v>
      </c>
      <c r="I27" s="82">
        <f t="shared" si="2"/>
        <v>3.0378689349421784E-3</v>
      </c>
      <c r="J27" s="121">
        <v>111858</v>
      </c>
      <c r="K27" s="121">
        <v>110011</v>
      </c>
      <c r="L27" s="82">
        <f t="shared" si="3"/>
        <v>6.0439263936107324E-3</v>
      </c>
      <c r="M27" s="121">
        <v>111975</v>
      </c>
      <c r="N27" s="121">
        <v>109524</v>
      </c>
      <c r="O27" s="82">
        <f t="shared" si="4"/>
        <v>2.9827484280109395E-3</v>
      </c>
      <c r="R27" s="108" t="s">
        <v>87</v>
      </c>
      <c r="S27" s="108"/>
      <c r="T27" s="109"/>
      <c r="U27" s="85" t="s">
        <v>88</v>
      </c>
      <c r="V27" s="86"/>
      <c r="W27" s="87" t="s">
        <v>89</v>
      </c>
      <c r="X27" s="88" t="str">
        <f>'[5]TM1 ComLg'!X27</f>
        <v>B2013A</v>
      </c>
    </row>
    <row r="28" spans="1:24">
      <c r="A28" s="22">
        <v>2012</v>
      </c>
      <c r="B28" s="28" t="s">
        <v>16</v>
      </c>
      <c r="C28" s="28" t="str">
        <f t="shared" si="0"/>
        <v>2012:Aug</v>
      </c>
      <c r="D28" s="121">
        <v>435068</v>
      </c>
      <c r="E28" s="121">
        <v>435068</v>
      </c>
      <c r="F28" s="82">
        <f t="shared" si="1"/>
        <v>3.4804951575218013E-3</v>
      </c>
      <c r="G28" s="121">
        <v>211200</v>
      </c>
      <c r="H28" s="121">
        <v>205256</v>
      </c>
      <c r="I28" s="82">
        <f t="shared" si="2"/>
        <v>2.8775748596825412E-3</v>
      </c>
      <c r="J28" s="121">
        <v>111961</v>
      </c>
      <c r="K28" s="121">
        <v>110122</v>
      </c>
      <c r="L28" s="82">
        <f t="shared" si="3"/>
        <v>6.2101195290733546E-3</v>
      </c>
      <c r="M28" s="121">
        <v>111907</v>
      </c>
      <c r="N28" s="121">
        <v>109456</v>
      </c>
      <c r="O28" s="82">
        <f t="shared" si="4"/>
        <v>1.8980258740319833E-3</v>
      </c>
      <c r="R28" s="89" t="str">
        <f>B28</f>
        <v>Aug</v>
      </c>
      <c r="S28" s="90">
        <f>D28-E28</f>
        <v>0</v>
      </c>
      <c r="T28" s="91">
        <f>S28/E28</f>
        <v>0</v>
      </c>
      <c r="U28" s="83" t="str">
        <f>B28</f>
        <v>Aug</v>
      </c>
      <c r="V28" s="92">
        <f>D28-D16</f>
        <v>1509</v>
      </c>
      <c r="W28" s="93">
        <f>D28-$D$20</f>
        <v>2534</v>
      </c>
      <c r="X28" s="93">
        <f>[5]B2013A!$D$20-[5]B2013A!D16</f>
        <v>72</v>
      </c>
    </row>
    <row r="29" spans="1:24">
      <c r="A29" s="22">
        <v>2012</v>
      </c>
      <c r="B29" s="28" t="s">
        <v>17</v>
      </c>
      <c r="C29" s="28" t="str">
        <f t="shared" si="0"/>
        <v>2012:Sep</v>
      </c>
      <c r="D29" s="121">
        <v>435155</v>
      </c>
      <c r="E29" s="121">
        <v>435155</v>
      </c>
      <c r="F29" s="82">
        <f t="shared" si="1"/>
        <v>5.2392425736971227E-3</v>
      </c>
      <c r="G29" s="121">
        <v>211345</v>
      </c>
      <c r="H29" s="121">
        <v>205374</v>
      </c>
      <c r="I29" s="82">
        <f t="shared" si="2"/>
        <v>4.9213066425752849E-3</v>
      </c>
      <c r="J29" s="121">
        <v>111982</v>
      </c>
      <c r="K29" s="121">
        <v>110130</v>
      </c>
      <c r="L29" s="82">
        <f t="shared" si="3"/>
        <v>7.9478663174286091E-3</v>
      </c>
      <c r="M29" s="121">
        <v>111828</v>
      </c>
      <c r="N29" s="121">
        <v>109373</v>
      </c>
      <c r="O29" s="82">
        <f t="shared" si="4"/>
        <v>3.1396329320583227E-3</v>
      </c>
      <c r="R29" s="89" t="str">
        <f>B29</f>
        <v>Sep</v>
      </c>
      <c r="S29" s="90">
        <f>D29-E29</f>
        <v>0</v>
      </c>
      <c r="T29" s="91">
        <f>S29/E29</f>
        <v>0</v>
      </c>
      <c r="U29" s="83" t="str">
        <f>B29</f>
        <v>Sep</v>
      </c>
      <c r="V29" s="92">
        <f>D29-D17</f>
        <v>2268</v>
      </c>
      <c r="W29" s="93">
        <f>D29-$D$20</f>
        <v>2621</v>
      </c>
      <c r="X29" s="93">
        <f>[5]B2013A!$D$20-[5]B2013A!D17</f>
        <v>120</v>
      </c>
    </row>
    <row r="30" spans="1:24">
      <c r="A30" s="22">
        <v>2012</v>
      </c>
      <c r="B30" s="28" t="s">
        <v>18</v>
      </c>
      <c r="C30" s="28" t="str">
        <f t="shared" si="0"/>
        <v>2012:Oct</v>
      </c>
      <c r="D30" s="121">
        <v>434749</v>
      </c>
      <c r="E30" s="121">
        <v>434749</v>
      </c>
      <c r="F30" s="82">
        <f t="shared" si="1"/>
        <v>5.4254942727038902E-3</v>
      </c>
      <c r="G30" s="121">
        <v>211251</v>
      </c>
      <c r="H30" s="121">
        <v>205305</v>
      </c>
      <c r="I30" s="82">
        <f t="shared" si="2"/>
        <v>5.5932138844989598E-3</v>
      </c>
      <c r="J30" s="121">
        <v>111919</v>
      </c>
      <c r="K30" s="121">
        <v>110072</v>
      </c>
      <c r="L30" s="82">
        <f t="shared" si="3"/>
        <v>8.2247806424877723E-3</v>
      </c>
      <c r="M30" s="121">
        <v>111579</v>
      </c>
      <c r="N30" s="121">
        <v>109127</v>
      </c>
      <c r="O30" s="82">
        <f t="shared" si="4"/>
        <v>2.3176220120193491E-3</v>
      </c>
      <c r="R30" s="89" t="str">
        <f>B30</f>
        <v>Oct</v>
      </c>
      <c r="S30" s="90">
        <f>D30-E30</f>
        <v>0</v>
      </c>
      <c r="T30" s="91">
        <f>S30/E30</f>
        <v>0</v>
      </c>
      <c r="U30" s="83" t="str">
        <f>B30</f>
        <v>Oct</v>
      </c>
      <c r="V30" s="92">
        <f>D30-D18</f>
        <v>2346</v>
      </c>
      <c r="W30" s="93">
        <f>D30-$D$20</f>
        <v>2215</v>
      </c>
      <c r="X30" s="93">
        <f>[5]B2013A!$D$20-[5]B2013A!D18</f>
        <v>431</v>
      </c>
    </row>
    <row r="31" spans="1:24">
      <c r="A31" s="22">
        <v>2012</v>
      </c>
      <c r="B31" s="28" t="s">
        <v>19</v>
      </c>
      <c r="C31" s="28" t="str">
        <f t="shared" si="0"/>
        <v>2012:Nov</v>
      </c>
      <c r="D31" s="121">
        <v>434665</v>
      </c>
      <c r="E31" s="121">
        <v>434948</v>
      </c>
      <c r="F31" s="82">
        <f>D31/D19-1</f>
        <v>5.889567712672461E-3</v>
      </c>
      <c r="G31" s="121">
        <v>211258</v>
      </c>
      <c r="H31" s="121">
        <v>205364</v>
      </c>
      <c r="I31" s="82">
        <f>G31/G19-1</f>
        <v>6.4122108312054671E-3</v>
      </c>
      <c r="J31" s="121">
        <v>111877</v>
      </c>
      <c r="K31" s="121">
        <v>110174</v>
      </c>
      <c r="L31" s="82">
        <f>J31/J19-1</f>
        <v>7.1750090025206603E-3</v>
      </c>
      <c r="M31" s="121">
        <v>111530</v>
      </c>
      <c r="N31" s="121">
        <v>109149</v>
      </c>
      <c r="O31" s="82">
        <f>M31/M19-1</f>
        <v>3.6174501475776388E-3</v>
      </c>
      <c r="R31" s="89" t="str">
        <f>B31</f>
        <v>Nov</v>
      </c>
      <c r="S31" s="90">
        <f>D31-E31</f>
        <v>-283</v>
      </c>
      <c r="T31" s="91">
        <f>S31/E31</f>
        <v>-6.5065249179212226E-4</v>
      </c>
      <c r="U31" s="83" t="str">
        <f>B31</f>
        <v>Nov</v>
      </c>
      <c r="V31" s="92">
        <f>D31-D19</f>
        <v>2545</v>
      </c>
      <c r="W31" s="93">
        <f>D31-$D$20</f>
        <v>2131</v>
      </c>
      <c r="X31" s="93">
        <f>[5]B2013A!$D$20-[5]B2013A!D19</f>
        <v>243</v>
      </c>
    </row>
    <row r="32" spans="1:24">
      <c r="A32" s="22">
        <v>2012</v>
      </c>
      <c r="B32" s="28" t="s">
        <v>20</v>
      </c>
      <c r="C32" s="28" t="str">
        <f t="shared" si="0"/>
        <v>2012:Dec</v>
      </c>
      <c r="D32" s="121">
        <v>434570</v>
      </c>
      <c r="E32" s="121">
        <v>435201</v>
      </c>
      <c r="F32" s="82">
        <f>D32/D20-1</f>
        <v>4.7071444094568538E-3</v>
      </c>
      <c r="G32" s="121">
        <v>211236</v>
      </c>
      <c r="H32" s="121">
        <v>205430</v>
      </c>
      <c r="I32" s="82">
        <f>G32/G20-1</f>
        <v>4.9860125221230511E-3</v>
      </c>
      <c r="J32" s="121">
        <v>111854</v>
      </c>
      <c r="K32" s="121">
        <v>110308</v>
      </c>
      <c r="L32" s="82">
        <f>J32/J20-1</f>
        <v>6.17084052964878E-3</v>
      </c>
      <c r="M32" s="121">
        <v>111480</v>
      </c>
      <c r="N32" s="121">
        <v>109199</v>
      </c>
      <c r="O32" s="82">
        <f>M32/M20-1</f>
        <v>2.7163647484214071E-3</v>
      </c>
      <c r="R32" s="89" t="str">
        <f>B32</f>
        <v>Dec</v>
      </c>
      <c r="S32" s="90">
        <f>D32-E32</f>
        <v>-631</v>
      </c>
      <c r="T32" s="91">
        <f>S32/E32</f>
        <v>-1.4499047566526731E-3</v>
      </c>
      <c r="U32" s="83" t="str">
        <f>B32</f>
        <v>Dec</v>
      </c>
      <c r="V32" s="92">
        <f>D32-D20</f>
        <v>2036</v>
      </c>
      <c r="W32" s="93">
        <f>D32-$D$20</f>
        <v>2036</v>
      </c>
      <c r="X32" s="93">
        <f>[5]B2013A!$D$20-[5]B2013A!D20</f>
        <v>0</v>
      </c>
    </row>
    <row r="33" spans="1:24" s="80" customFormat="1">
      <c r="A33" s="22">
        <v>2013</v>
      </c>
      <c r="B33" s="28" t="s">
        <v>9</v>
      </c>
      <c r="C33" s="28" t="str">
        <f t="shared" si="0"/>
        <v>2013:Jan</v>
      </c>
      <c r="D33" s="121">
        <v>434845</v>
      </c>
      <c r="E33" s="121">
        <v>435516</v>
      </c>
      <c r="F33" s="22"/>
      <c r="G33" s="121">
        <v>211411</v>
      </c>
      <c r="H33" s="121">
        <v>205604</v>
      </c>
      <c r="I33" s="22"/>
      <c r="J33" s="121">
        <v>111912</v>
      </c>
      <c r="K33" s="121">
        <v>110369</v>
      </c>
      <c r="L33" s="22"/>
      <c r="M33" s="121">
        <v>111522</v>
      </c>
      <c r="N33" s="121">
        <v>109277</v>
      </c>
      <c r="O33" s="22"/>
      <c r="P33" s="22"/>
      <c r="Q33" s="22"/>
      <c r="S33" s="94"/>
      <c r="W33" s="22"/>
      <c r="X33" s="22"/>
    </row>
    <row r="34" spans="1:24" s="80" customFormat="1">
      <c r="A34" s="22">
        <v>2013</v>
      </c>
      <c r="B34" s="28" t="s">
        <v>10</v>
      </c>
      <c r="C34" s="28" t="str">
        <f t="shared" si="0"/>
        <v>2013:Feb</v>
      </c>
      <c r="D34" s="121">
        <v>435640</v>
      </c>
      <c r="E34" s="121">
        <v>435952</v>
      </c>
      <c r="F34" s="22"/>
      <c r="G34" s="121">
        <v>211878</v>
      </c>
      <c r="H34" s="121">
        <v>205736</v>
      </c>
      <c r="I34" s="22"/>
      <c r="J34" s="121">
        <v>112045</v>
      </c>
      <c r="K34" s="121">
        <v>110471</v>
      </c>
      <c r="L34" s="22"/>
      <c r="M34" s="121">
        <v>111717</v>
      </c>
      <c r="N34" s="121">
        <v>109476</v>
      </c>
      <c r="O34" s="22"/>
      <c r="P34" s="22"/>
      <c r="Q34" s="94">
        <f>M25-M20</f>
        <v>633</v>
      </c>
      <c r="S34" s="94"/>
      <c r="W34" s="22"/>
      <c r="X34" s="22"/>
    </row>
    <row r="35" spans="1:24" s="80" customFormat="1">
      <c r="A35" s="22">
        <v>2013</v>
      </c>
      <c r="B35" s="28" t="s">
        <v>11</v>
      </c>
      <c r="C35" s="28" t="str">
        <f t="shared" si="0"/>
        <v>2013:Mar</v>
      </c>
      <c r="D35" s="121">
        <v>436388</v>
      </c>
      <c r="E35" s="121">
        <v>436429</v>
      </c>
      <c r="F35" s="22"/>
      <c r="G35" s="121">
        <v>212104</v>
      </c>
      <c r="H35" s="121">
        <v>205908</v>
      </c>
      <c r="I35" s="22"/>
      <c r="J35" s="121">
        <v>112276</v>
      </c>
      <c r="K35" s="121">
        <v>110622</v>
      </c>
      <c r="L35" s="22"/>
      <c r="M35" s="121">
        <v>112008</v>
      </c>
      <c r="N35" s="121">
        <v>109627</v>
      </c>
      <c r="O35" s="22"/>
      <c r="P35" s="22"/>
      <c r="Q35" s="94">
        <f>N32-N25</f>
        <v>-176</v>
      </c>
      <c r="W35" s="22"/>
      <c r="X35" s="22"/>
    </row>
    <row r="36" spans="1:24" s="80" customFormat="1">
      <c r="A36" s="22">
        <v>2013</v>
      </c>
      <c r="B36" s="28" t="s">
        <v>12</v>
      </c>
      <c r="C36" s="28" t="str">
        <f t="shared" si="0"/>
        <v>2013:Apr</v>
      </c>
      <c r="D36" s="121">
        <v>436767</v>
      </c>
      <c r="E36" s="121">
        <v>437018</v>
      </c>
      <c r="F36" s="22"/>
      <c r="G36" s="121">
        <v>212183</v>
      </c>
      <c r="H36" s="121">
        <v>206106</v>
      </c>
      <c r="I36" s="22"/>
      <c r="J36" s="121">
        <v>112369</v>
      </c>
      <c r="K36" s="121">
        <v>110888</v>
      </c>
      <c r="L36" s="22"/>
      <c r="M36" s="121">
        <v>112215</v>
      </c>
      <c r="N36" s="121">
        <v>109750</v>
      </c>
      <c r="O36" s="22"/>
      <c r="P36" s="22"/>
      <c r="Q36" s="22"/>
      <c r="W36" s="22"/>
      <c r="X36" s="22"/>
    </row>
    <row r="37" spans="1:24" s="80" customFormat="1">
      <c r="A37" s="22">
        <v>2013</v>
      </c>
      <c r="B37" s="28" t="s">
        <v>13</v>
      </c>
      <c r="C37" s="28" t="str">
        <f t="shared" si="0"/>
        <v>2013:May</v>
      </c>
      <c r="D37" s="121">
        <v>437235</v>
      </c>
      <c r="E37" s="121">
        <v>437558</v>
      </c>
      <c r="F37" s="22"/>
      <c r="G37" s="121">
        <v>212344</v>
      </c>
      <c r="H37" s="121">
        <v>206303</v>
      </c>
      <c r="I37" s="22"/>
      <c r="J37" s="121">
        <v>112563</v>
      </c>
      <c r="K37" s="121">
        <v>111160</v>
      </c>
      <c r="L37" s="22"/>
      <c r="M37" s="121">
        <v>112328</v>
      </c>
      <c r="N37" s="121">
        <v>109818</v>
      </c>
      <c r="O37" s="22"/>
      <c r="P37" s="22"/>
      <c r="Q37" s="22"/>
      <c r="W37" s="22"/>
      <c r="X37" s="22"/>
    </row>
    <row r="38" spans="1:24" s="80" customFormat="1">
      <c r="A38" s="22">
        <v>2013</v>
      </c>
      <c r="B38" s="28" t="s">
        <v>14</v>
      </c>
      <c r="C38" s="28" t="str">
        <f t="shared" si="0"/>
        <v>2013:Jun</v>
      </c>
      <c r="D38" s="121">
        <v>437801</v>
      </c>
      <c r="E38" s="121">
        <v>438389</v>
      </c>
      <c r="F38" s="22"/>
      <c r="G38" s="121">
        <v>212587</v>
      </c>
      <c r="H38" s="121">
        <v>206530</v>
      </c>
      <c r="I38" s="22"/>
      <c r="J38" s="121">
        <v>112754</v>
      </c>
      <c r="K38" s="121">
        <v>111511</v>
      </c>
      <c r="L38" s="22"/>
      <c r="M38" s="121">
        <v>112460</v>
      </c>
      <c r="N38" s="121">
        <v>110069</v>
      </c>
      <c r="O38" s="22"/>
      <c r="P38" s="22"/>
      <c r="Q38" s="22"/>
      <c r="W38" s="22"/>
      <c r="X38" s="22"/>
    </row>
    <row r="39" spans="1:24" s="80" customFormat="1">
      <c r="A39" s="22">
        <v>2013</v>
      </c>
      <c r="B39" s="28" t="s">
        <v>15</v>
      </c>
      <c r="C39" s="28" t="str">
        <f t="shared" si="0"/>
        <v>2013:Jul</v>
      </c>
      <c r="D39" s="121">
        <v>438410</v>
      </c>
      <c r="E39" s="121">
        <v>438867</v>
      </c>
      <c r="F39" s="22"/>
      <c r="G39" s="121">
        <v>212896</v>
      </c>
      <c r="H39" s="121">
        <v>206768</v>
      </c>
      <c r="I39" s="22"/>
      <c r="J39" s="121">
        <v>112893</v>
      </c>
      <c r="K39" s="121">
        <v>111650</v>
      </c>
      <c r="L39" s="22"/>
      <c r="M39" s="121">
        <v>112621</v>
      </c>
      <c r="N39" s="121">
        <v>110167</v>
      </c>
      <c r="O39" s="22"/>
      <c r="P39" s="22"/>
      <c r="Q39" s="22"/>
      <c r="W39" s="22"/>
      <c r="X39" s="22"/>
    </row>
    <row r="40" spans="1:24" s="80" customFormat="1">
      <c r="A40" s="22">
        <v>2013</v>
      </c>
      <c r="B40" s="28" t="s">
        <v>16</v>
      </c>
      <c r="C40" s="28" t="str">
        <f t="shared" si="0"/>
        <v>2013:Aug</v>
      </c>
      <c r="D40" s="121">
        <v>0</v>
      </c>
      <c r="E40" s="121">
        <v>439291</v>
      </c>
      <c r="F40" s="22"/>
      <c r="G40" s="121">
        <v>0</v>
      </c>
      <c r="H40" s="121">
        <v>207019</v>
      </c>
      <c r="I40" s="22"/>
      <c r="J40" s="121">
        <v>0</v>
      </c>
      <c r="K40" s="121">
        <v>111716</v>
      </c>
      <c r="L40" s="22"/>
      <c r="M40" s="121">
        <v>0</v>
      </c>
      <c r="N40" s="121">
        <v>110271</v>
      </c>
      <c r="O40" s="22"/>
      <c r="P40" s="22"/>
      <c r="Q40" s="22"/>
      <c r="W40" s="22"/>
      <c r="X40" s="22"/>
    </row>
    <row r="41" spans="1:24" s="80" customFormat="1">
      <c r="A41" s="22">
        <v>2013</v>
      </c>
      <c r="B41" s="28" t="s">
        <v>17</v>
      </c>
      <c r="C41" s="28" t="str">
        <f t="shared" si="0"/>
        <v>2013:Sep</v>
      </c>
      <c r="D41" s="121">
        <v>0</v>
      </c>
      <c r="E41" s="121">
        <v>439287</v>
      </c>
      <c r="F41" s="22"/>
      <c r="G41" s="121">
        <v>0</v>
      </c>
      <c r="H41" s="121">
        <v>207146</v>
      </c>
      <c r="I41" s="22"/>
      <c r="J41" s="121">
        <v>0</v>
      </c>
      <c r="K41" s="121">
        <v>111761</v>
      </c>
      <c r="L41" s="22"/>
      <c r="M41" s="121">
        <v>0</v>
      </c>
      <c r="N41" s="121">
        <v>110093</v>
      </c>
      <c r="O41" s="22"/>
      <c r="P41" s="22"/>
      <c r="Q41" s="22"/>
      <c r="W41" s="22"/>
      <c r="X41" s="22"/>
    </row>
    <row r="42" spans="1:24" s="80" customFormat="1">
      <c r="A42" s="22">
        <v>2013</v>
      </c>
      <c r="B42" s="28" t="s">
        <v>18</v>
      </c>
      <c r="C42" s="28" t="str">
        <f t="shared" si="0"/>
        <v>2013:Oct</v>
      </c>
      <c r="D42" s="121">
        <v>0</v>
      </c>
      <c r="E42" s="121">
        <v>439300</v>
      </c>
      <c r="F42" s="22"/>
      <c r="G42" s="121">
        <v>0</v>
      </c>
      <c r="H42" s="121">
        <v>207252</v>
      </c>
      <c r="I42" s="22"/>
      <c r="J42" s="121">
        <v>0</v>
      </c>
      <c r="K42" s="121">
        <v>111807</v>
      </c>
      <c r="L42" s="22"/>
      <c r="M42" s="121">
        <v>0</v>
      </c>
      <c r="N42" s="121">
        <v>109951</v>
      </c>
      <c r="O42" s="22"/>
      <c r="P42" s="22"/>
      <c r="Q42" s="22"/>
      <c r="W42" s="22"/>
      <c r="X42" s="22"/>
    </row>
    <row r="43" spans="1:24" s="80" customFormat="1">
      <c r="A43" s="22">
        <v>2013</v>
      </c>
      <c r="B43" s="28" t="s">
        <v>19</v>
      </c>
      <c r="C43" s="28" t="str">
        <f t="shared" si="0"/>
        <v>2013:Nov</v>
      </c>
      <c r="D43" s="121">
        <v>0</v>
      </c>
      <c r="E43" s="121">
        <v>439347</v>
      </c>
      <c r="F43" s="22"/>
      <c r="G43" s="121">
        <v>0</v>
      </c>
      <c r="H43" s="121">
        <v>207350</v>
      </c>
      <c r="I43" s="22"/>
      <c r="J43" s="121">
        <v>0</v>
      </c>
      <c r="K43" s="121">
        <v>111854</v>
      </c>
      <c r="L43" s="22"/>
      <c r="M43" s="121">
        <v>0</v>
      </c>
      <c r="N43" s="121">
        <v>109851</v>
      </c>
      <c r="O43" s="22"/>
      <c r="P43" s="22"/>
      <c r="Q43" s="22"/>
      <c r="W43" s="22"/>
      <c r="X43" s="22"/>
    </row>
    <row r="44" spans="1:24" s="80" customFormat="1">
      <c r="A44" s="22">
        <v>2013</v>
      </c>
      <c r="B44" s="28" t="s">
        <v>20</v>
      </c>
      <c r="C44" s="28" t="str">
        <f t="shared" si="0"/>
        <v>2013:Dec</v>
      </c>
      <c r="D44" s="121">
        <v>0</v>
      </c>
      <c r="E44" s="121">
        <v>439610</v>
      </c>
      <c r="F44" s="22"/>
      <c r="G44" s="121">
        <v>0</v>
      </c>
      <c r="H44" s="121">
        <v>207442</v>
      </c>
      <c r="I44" s="22"/>
      <c r="J44" s="121">
        <v>0</v>
      </c>
      <c r="K44" s="121">
        <v>111953</v>
      </c>
      <c r="L44" s="22"/>
      <c r="M44" s="121">
        <v>0</v>
      </c>
      <c r="N44" s="121">
        <v>109920</v>
      </c>
      <c r="O44" s="22"/>
      <c r="P44" s="22"/>
      <c r="Q44" s="22"/>
      <c r="W44" s="22"/>
      <c r="X44" s="22"/>
    </row>
    <row r="45" spans="1:24" s="80" customFormat="1">
      <c r="A45" s="22">
        <v>2014</v>
      </c>
      <c r="B45" s="28" t="s">
        <v>9</v>
      </c>
      <c r="C45" s="28" t="str">
        <f t="shared" si="0"/>
        <v>2014:Jan</v>
      </c>
      <c r="D45" s="121">
        <v>0</v>
      </c>
      <c r="E45" s="121">
        <v>440376</v>
      </c>
      <c r="F45" s="22"/>
      <c r="G45" s="121">
        <v>0</v>
      </c>
      <c r="H45" s="121">
        <v>207832</v>
      </c>
      <c r="I45" s="22"/>
      <c r="J45" s="121">
        <v>0</v>
      </c>
      <c r="K45" s="121">
        <v>112200</v>
      </c>
      <c r="L45" s="22"/>
      <c r="M45" s="121">
        <v>0</v>
      </c>
      <c r="N45" s="121">
        <v>110046</v>
      </c>
      <c r="O45" s="22"/>
      <c r="P45" s="22"/>
      <c r="Q45" s="22"/>
      <c r="S45" s="94"/>
      <c r="W45" s="22"/>
      <c r="X45" s="22"/>
    </row>
    <row r="46" spans="1:24" s="80" customFormat="1">
      <c r="A46" s="22">
        <v>2014</v>
      </c>
      <c r="B46" s="28" t="s">
        <v>10</v>
      </c>
      <c r="C46" s="28" t="str">
        <f t="shared" si="0"/>
        <v>2014:Feb</v>
      </c>
      <c r="D46" s="121">
        <v>0</v>
      </c>
      <c r="E46" s="121">
        <v>441066</v>
      </c>
      <c r="F46" s="22"/>
      <c r="G46" s="121">
        <v>0</v>
      </c>
      <c r="H46" s="121">
        <v>208183</v>
      </c>
      <c r="I46" s="22"/>
      <c r="J46" s="121">
        <v>0</v>
      </c>
      <c r="K46" s="121">
        <v>112423</v>
      </c>
      <c r="L46" s="22"/>
      <c r="M46" s="121">
        <v>0</v>
      </c>
      <c r="N46" s="121">
        <v>110160</v>
      </c>
      <c r="O46" s="22"/>
      <c r="P46" s="22"/>
      <c r="Q46" s="22"/>
      <c r="S46" s="94"/>
      <c r="W46" s="22"/>
      <c r="X46" s="22"/>
    </row>
    <row r="47" spans="1:24" s="80" customFormat="1">
      <c r="A47" s="22">
        <v>2014</v>
      </c>
      <c r="B47" s="28" t="s">
        <v>11</v>
      </c>
      <c r="C47" s="28" t="str">
        <f t="shared" si="0"/>
        <v>2014:Mar</v>
      </c>
      <c r="D47" s="121">
        <v>0</v>
      </c>
      <c r="E47" s="121">
        <v>441668</v>
      </c>
      <c r="F47" s="22"/>
      <c r="G47" s="121">
        <v>0</v>
      </c>
      <c r="H47" s="121">
        <v>208490</v>
      </c>
      <c r="I47" s="22"/>
      <c r="J47" s="121">
        <v>0</v>
      </c>
      <c r="K47" s="121">
        <v>112616</v>
      </c>
      <c r="L47" s="22"/>
      <c r="M47" s="121">
        <v>0</v>
      </c>
      <c r="N47" s="121">
        <v>110259</v>
      </c>
      <c r="O47" s="22"/>
      <c r="P47" s="22"/>
      <c r="Q47" s="22"/>
      <c r="W47" s="22"/>
      <c r="X47" s="22"/>
    </row>
    <row r="48" spans="1:24" s="80" customFormat="1">
      <c r="A48" s="22">
        <v>2014</v>
      </c>
      <c r="B48" s="28" t="s">
        <v>12</v>
      </c>
      <c r="C48" s="28" t="str">
        <f t="shared" si="0"/>
        <v>2014:Apr</v>
      </c>
      <c r="D48" s="121">
        <v>0</v>
      </c>
      <c r="E48" s="121">
        <v>442263</v>
      </c>
      <c r="F48" s="22"/>
      <c r="G48" s="121">
        <v>0</v>
      </c>
      <c r="H48" s="121">
        <v>208793</v>
      </c>
      <c r="I48" s="22"/>
      <c r="J48" s="121">
        <v>0</v>
      </c>
      <c r="K48" s="121">
        <v>112807</v>
      </c>
      <c r="L48" s="22"/>
      <c r="M48" s="121">
        <v>0</v>
      </c>
      <c r="N48" s="121">
        <v>110357</v>
      </c>
      <c r="O48" s="22"/>
      <c r="P48" s="22"/>
      <c r="Q48" s="22"/>
      <c r="W48" s="22"/>
      <c r="X48" s="22"/>
    </row>
    <row r="49" spans="1:24" s="80" customFormat="1">
      <c r="A49" s="22">
        <v>2014</v>
      </c>
      <c r="B49" s="28" t="s">
        <v>13</v>
      </c>
      <c r="C49" s="28" t="str">
        <f t="shared" si="0"/>
        <v>2014:May</v>
      </c>
      <c r="D49" s="121">
        <v>0</v>
      </c>
      <c r="E49" s="121">
        <v>442866</v>
      </c>
      <c r="F49" s="22"/>
      <c r="G49" s="121">
        <v>0</v>
      </c>
      <c r="H49" s="121">
        <v>209100</v>
      </c>
      <c r="I49" s="22"/>
      <c r="J49" s="121">
        <v>0</v>
      </c>
      <c r="K49" s="121">
        <v>113001</v>
      </c>
      <c r="L49" s="22"/>
      <c r="M49" s="121">
        <v>0</v>
      </c>
      <c r="N49" s="121">
        <v>110457</v>
      </c>
      <c r="O49" s="22"/>
      <c r="P49" s="22"/>
      <c r="Q49" s="22"/>
      <c r="W49" s="22"/>
      <c r="X49" s="22"/>
    </row>
    <row r="50" spans="1:24" s="80" customFormat="1">
      <c r="A50" s="22">
        <v>2014</v>
      </c>
      <c r="B50" s="28" t="s">
        <v>14</v>
      </c>
      <c r="C50" s="28" t="str">
        <f t="shared" si="0"/>
        <v>2014:Jun</v>
      </c>
      <c r="D50" s="121">
        <v>0</v>
      </c>
      <c r="E50" s="121">
        <v>443638</v>
      </c>
      <c r="F50" s="22"/>
      <c r="G50" s="121">
        <v>0</v>
      </c>
      <c r="H50" s="121">
        <v>209493</v>
      </c>
      <c r="I50" s="22"/>
      <c r="J50" s="121">
        <v>0</v>
      </c>
      <c r="K50" s="121">
        <v>113250</v>
      </c>
      <c r="L50" s="22"/>
      <c r="M50" s="121">
        <v>0</v>
      </c>
      <c r="N50" s="121">
        <v>110584</v>
      </c>
      <c r="O50" s="22"/>
      <c r="P50" s="22"/>
      <c r="Q50" s="22"/>
      <c r="W50" s="22"/>
      <c r="X50" s="22"/>
    </row>
    <row r="51" spans="1:24" s="80" customFormat="1">
      <c r="A51" s="22">
        <v>2014</v>
      </c>
      <c r="B51" s="28" t="s">
        <v>15</v>
      </c>
      <c r="C51" s="28" t="str">
        <f t="shared" si="0"/>
        <v>2014:Jul</v>
      </c>
      <c r="D51" s="121">
        <v>0</v>
      </c>
      <c r="E51" s="121">
        <v>444201</v>
      </c>
      <c r="F51" s="22"/>
      <c r="G51" s="121">
        <v>0</v>
      </c>
      <c r="H51" s="121">
        <v>209781</v>
      </c>
      <c r="I51" s="22"/>
      <c r="J51" s="121">
        <v>0</v>
      </c>
      <c r="K51" s="121">
        <v>113430</v>
      </c>
      <c r="L51" s="22"/>
      <c r="M51" s="121">
        <v>0</v>
      </c>
      <c r="N51" s="121">
        <v>110677</v>
      </c>
      <c r="O51" s="22"/>
      <c r="P51" s="22"/>
      <c r="Q51" s="22"/>
      <c r="W51" s="22"/>
      <c r="X51" s="22"/>
    </row>
    <row r="52" spans="1:24" s="80" customFormat="1">
      <c r="A52" s="22">
        <v>2014</v>
      </c>
      <c r="B52" s="28" t="s">
        <v>16</v>
      </c>
      <c r="C52" s="28" t="str">
        <f t="shared" si="0"/>
        <v>2014:Aug</v>
      </c>
      <c r="D52" s="121">
        <v>0</v>
      </c>
      <c r="E52" s="121">
        <v>444641</v>
      </c>
      <c r="F52" s="22"/>
      <c r="G52" s="121">
        <v>0</v>
      </c>
      <c r="H52" s="121">
        <v>210003</v>
      </c>
      <c r="I52" s="22"/>
      <c r="J52" s="121">
        <v>0</v>
      </c>
      <c r="K52" s="121">
        <v>113572</v>
      </c>
      <c r="L52" s="22"/>
      <c r="M52" s="121">
        <v>0</v>
      </c>
      <c r="N52" s="121">
        <v>110750</v>
      </c>
      <c r="O52" s="22"/>
      <c r="P52" s="22"/>
      <c r="Q52" s="22"/>
      <c r="W52" s="22"/>
      <c r="X52" s="22"/>
    </row>
    <row r="53" spans="1:24" s="80" customFormat="1">
      <c r="A53" s="22">
        <v>2014</v>
      </c>
      <c r="B53" s="28" t="s">
        <v>17</v>
      </c>
      <c r="C53" s="28" t="str">
        <f t="shared" si="0"/>
        <v>2014:Sep</v>
      </c>
      <c r="D53" s="121">
        <v>0</v>
      </c>
      <c r="E53" s="121">
        <v>444652</v>
      </c>
      <c r="F53" s="22"/>
      <c r="G53" s="121">
        <v>0</v>
      </c>
      <c r="H53" s="121">
        <v>210008</v>
      </c>
      <c r="I53" s="22"/>
      <c r="J53" s="121">
        <v>0</v>
      </c>
      <c r="K53" s="121">
        <v>113574</v>
      </c>
      <c r="L53" s="22"/>
      <c r="M53" s="121">
        <v>0</v>
      </c>
      <c r="N53" s="121">
        <v>110751</v>
      </c>
      <c r="O53" s="22"/>
      <c r="P53" s="22"/>
      <c r="Q53" s="22"/>
      <c r="W53" s="22"/>
      <c r="X53" s="22"/>
    </row>
    <row r="54" spans="1:24" s="80" customFormat="1">
      <c r="A54" s="22">
        <v>2014</v>
      </c>
      <c r="B54" s="28" t="s">
        <v>18</v>
      </c>
      <c r="C54" s="28" t="str">
        <f t="shared" si="0"/>
        <v>2014:Oct</v>
      </c>
      <c r="D54" s="121">
        <v>0</v>
      </c>
      <c r="E54" s="121">
        <v>444718</v>
      </c>
      <c r="F54" s="22"/>
      <c r="G54" s="121">
        <v>0</v>
      </c>
      <c r="H54" s="121">
        <v>210041</v>
      </c>
      <c r="I54" s="22"/>
      <c r="J54" s="121">
        <v>0</v>
      </c>
      <c r="K54" s="121">
        <v>113595</v>
      </c>
      <c r="L54" s="22"/>
      <c r="M54" s="121">
        <v>0</v>
      </c>
      <c r="N54" s="121">
        <v>110761</v>
      </c>
      <c r="O54" s="22"/>
      <c r="P54" s="22"/>
      <c r="Q54" s="22"/>
      <c r="W54" s="22"/>
      <c r="X54" s="22"/>
    </row>
    <row r="55" spans="1:24" s="80" customFormat="1">
      <c r="A55" s="22">
        <v>2014</v>
      </c>
      <c r="B55" s="28" t="s">
        <v>19</v>
      </c>
      <c r="C55" s="28" t="str">
        <f t="shared" si="0"/>
        <v>2014:Nov</v>
      </c>
      <c r="D55" s="121">
        <v>0</v>
      </c>
      <c r="E55" s="121">
        <v>444924</v>
      </c>
      <c r="F55" s="22"/>
      <c r="G55" s="121">
        <v>0</v>
      </c>
      <c r="H55" s="121">
        <v>210145</v>
      </c>
      <c r="I55" s="22"/>
      <c r="J55" s="121">
        <v>0</v>
      </c>
      <c r="K55" s="121">
        <v>113660</v>
      </c>
      <c r="L55" s="22"/>
      <c r="M55" s="121">
        <v>0</v>
      </c>
      <c r="N55" s="121">
        <v>110795</v>
      </c>
      <c r="O55" s="22"/>
      <c r="P55" s="22"/>
      <c r="Q55" s="22"/>
      <c r="W55" s="22"/>
      <c r="X55" s="22"/>
    </row>
    <row r="56" spans="1:24" s="80" customFormat="1">
      <c r="A56" s="22">
        <v>2014</v>
      </c>
      <c r="B56" s="28" t="s">
        <v>20</v>
      </c>
      <c r="C56" s="28" t="str">
        <f t="shared" si="0"/>
        <v>2014:Dec</v>
      </c>
      <c r="D56" s="121">
        <v>0</v>
      </c>
      <c r="E56" s="121">
        <v>445187</v>
      </c>
      <c r="F56" s="22"/>
      <c r="G56" s="121">
        <v>0</v>
      </c>
      <c r="H56" s="121">
        <v>210278</v>
      </c>
      <c r="I56" s="22"/>
      <c r="J56" s="121">
        <v>0</v>
      </c>
      <c r="K56" s="121">
        <v>113744</v>
      </c>
      <c r="L56" s="22"/>
      <c r="M56" s="121">
        <v>0</v>
      </c>
      <c r="N56" s="121">
        <v>110838</v>
      </c>
      <c r="O56" s="22"/>
      <c r="P56" s="22"/>
      <c r="Q56" s="22"/>
      <c r="W56" s="22"/>
      <c r="X56" s="22"/>
    </row>
    <row r="57" spans="1:24" s="80" customFormat="1">
      <c r="A57" s="22">
        <v>2015</v>
      </c>
      <c r="B57" s="28" t="s">
        <v>9</v>
      </c>
      <c r="C57" s="28" t="str">
        <f t="shared" si="0"/>
        <v>2015:Jan</v>
      </c>
      <c r="D57" s="121">
        <v>0</v>
      </c>
      <c r="E57" s="121">
        <v>446335</v>
      </c>
      <c r="F57" s="22"/>
      <c r="G57" s="121">
        <v>0</v>
      </c>
      <c r="H57" s="121">
        <v>210837</v>
      </c>
      <c r="I57" s="22"/>
      <c r="J57" s="121">
        <v>0</v>
      </c>
      <c r="K57" s="121">
        <v>114041</v>
      </c>
      <c r="L57" s="22"/>
      <c r="M57" s="121">
        <v>0</v>
      </c>
      <c r="N57" s="121">
        <v>111128</v>
      </c>
      <c r="O57" s="22"/>
      <c r="P57" s="22"/>
      <c r="Q57" s="22"/>
      <c r="S57" s="94"/>
      <c r="W57" s="22"/>
      <c r="X57" s="22"/>
    </row>
    <row r="58" spans="1:24" s="80" customFormat="1">
      <c r="A58" s="22">
        <v>2015</v>
      </c>
      <c r="B58" s="28" t="s">
        <v>10</v>
      </c>
      <c r="C58" s="28" t="str">
        <f t="shared" si="0"/>
        <v>2015:Feb</v>
      </c>
      <c r="D58" s="121">
        <v>0</v>
      </c>
      <c r="E58" s="121">
        <v>447368</v>
      </c>
      <c r="F58" s="22"/>
      <c r="G58" s="121">
        <v>0</v>
      </c>
      <c r="H58" s="121">
        <v>211339</v>
      </c>
      <c r="I58" s="22"/>
      <c r="J58" s="121">
        <v>0</v>
      </c>
      <c r="K58" s="121">
        <v>114308</v>
      </c>
      <c r="L58" s="22"/>
      <c r="M58" s="121">
        <v>0</v>
      </c>
      <c r="N58" s="121">
        <v>111389</v>
      </c>
      <c r="O58" s="22"/>
      <c r="P58" s="22"/>
      <c r="Q58" s="22"/>
      <c r="S58" s="94"/>
      <c r="W58" s="22"/>
      <c r="X58" s="22"/>
    </row>
    <row r="59" spans="1:24" s="80" customFormat="1">
      <c r="A59" s="22">
        <v>2015</v>
      </c>
      <c r="B59" s="28" t="s">
        <v>11</v>
      </c>
      <c r="C59" s="28" t="str">
        <f t="shared" si="0"/>
        <v>2015:Mar</v>
      </c>
      <c r="D59" s="121">
        <v>0</v>
      </c>
      <c r="E59" s="121">
        <v>448269</v>
      </c>
      <c r="F59" s="22"/>
      <c r="G59" s="121">
        <v>0</v>
      </c>
      <c r="H59" s="121">
        <v>211777</v>
      </c>
      <c r="I59" s="22"/>
      <c r="J59" s="121">
        <v>0</v>
      </c>
      <c r="K59" s="121">
        <v>114540</v>
      </c>
      <c r="L59" s="22"/>
      <c r="M59" s="121">
        <v>0</v>
      </c>
      <c r="N59" s="121">
        <v>111618</v>
      </c>
      <c r="O59" s="22"/>
      <c r="P59" s="22"/>
      <c r="Q59" s="22"/>
      <c r="W59" s="22"/>
      <c r="X59" s="22"/>
    </row>
    <row r="60" spans="1:24" s="80" customFormat="1">
      <c r="A60" s="22">
        <v>2015</v>
      </c>
      <c r="B60" s="28" t="s">
        <v>12</v>
      </c>
      <c r="C60" s="28" t="str">
        <f t="shared" si="0"/>
        <v>2015:Apr</v>
      </c>
      <c r="D60" s="121">
        <v>0</v>
      </c>
      <c r="E60" s="121">
        <v>449162</v>
      </c>
      <c r="F60" s="22"/>
      <c r="G60" s="121">
        <v>0</v>
      </c>
      <c r="H60" s="121">
        <v>212213</v>
      </c>
      <c r="I60" s="22"/>
      <c r="J60" s="121">
        <v>0</v>
      </c>
      <c r="K60" s="121">
        <v>114770</v>
      </c>
      <c r="L60" s="22"/>
      <c r="M60" s="121">
        <v>0</v>
      </c>
      <c r="N60" s="121">
        <v>111842</v>
      </c>
      <c r="O60" s="22"/>
      <c r="P60" s="22"/>
      <c r="Q60" s="22"/>
      <c r="W60" s="22"/>
      <c r="X60" s="22"/>
    </row>
    <row r="61" spans="1:24" s="80" customFormat="1">
      <c r="A61" s="22">
        <v>2015</v>
      </c>
      <c r="B61" s="28" t="s">
        <v>13</v>
      </c>
      <c r="C61" s="28" t="str">
        <f t="shared" si="0"/>
        <v>2015:May</v>
      </c>
      <c r="D61" s="121">
        <v>0</v>
      </c>
      <c r="E61" s="121">
        <v>450065</v>
      </c>
      <c r="F61" s="22"/>
      <c r="G61" s="121">
        <v>0</v>
      </c>
      <c r="H61" s="121">
        <v>212652</v>
      </c>
      <c r="I61" s="22"/>
      <c r="J61" s="121">
        <v>0</v>
      </c>
      <c r="K61" s="121">
        <v>115003</v>
      </c>
      <c r="L61" s="22"/>
      <c r="M61" s="121">
        <v>0</v>
      </c>
      <c r="N61" s="121">
        <v>112070</v>
      </c>
      <c r="O61" s="22"/>
      <c r="P61" s="22"/>
      <c r="Q61" s="22"/>
      <c r="W61" s="22"/>
      <c r="X61" s="22"/>
    </row>
    <row r="62" spans="1:24" s="80" customFormat="1">
      <c r="A62" s="22">
        <v>2015</v>
      </c>
      <c r="B62" s="28" t="s">
        <v>14</v>
      </c>
      <c r="C62" s="28" t="str">
        <f t="shared" si="0"/>
        <v>2015:Jun</v>
      </c>
      <c r="D62" s="121">
        <v>0</v>
      </c>
      <c r="E62" s="121">
        <v>451218</v>
      </c>
      <c r="F62" s="22"/>
      <c r="G62" s="121">
        <v>0</v>
      </c>
      <c r="H62" s="121">
        <v>213214</v>
      </c>
      <c r="I62" s="22"/>
      <c r="J62" s="121">
        <v>0</v>
      </c>
      <c r="K62" s="121">
        <v>115301</v>
      </c>
      <c r="L62" s="22"/>
      <c r="M62" s="121">
        <v>0</v>
      </c>
      <c r="N62" s="121">
        <v>112361</v>
      </c>
      <c r="O62" s="22"/>
      <c r="P62" s="22"/>
      <c r="Q62" s="22"/>
      <c r="W62" s="22"/>
      <c r="X62" s="22"/>
    </row>
    <row r="63" spans="1:24" s="80" customFormat="1">
      <c r="A63" s="22">
        <v>2015</v>
      </c>
      <c r="B63" s="28" t="s">
        <v>15</v>
      </c>
      <c r="C63" s="28" t="str">
        <f t="shared" si="0"/>
        <v>2015:Jul</v>
      </c>
      <c r="D63" s="121">
        <v>0</v>
      </c>
      <c r="E63" s="121">
        <v>452064</v>
      </c>
      <c r="F63" s="22"/>
      <c r="G63" s="121">
        <v>0</v>
      </c>
      <c r="H63" s="121">
        <v>213626</v>
      </c>
      <c r="I63" s="22"/>
      <c r="J63" s="121">
        <v>0</v>
      </c>
      <c r="K63" s="121">
        <v>115518</v>
      </c>
      <c r="L63" s="22"/>
      <c r="M63" s="121">
        <v>0</v>
      </c>
      <c r="N63" s="121">
        <v>112575</v>
      </c>
      <c r="O63" s="22"/>
      <c r="P63" s="22"/>
      <c r="Q63" s="22"/>
      <c r="W63" s="22"/>
      <c r="X63" s="22"/>
    </row>
    <row r="64" spans="1:24" s="80" customFormat="1">
      <c r="A64" s="22">
        <v>2015</v>
      </c>
      <c r="B64" s="28" t="s">
        <v>16</v>
      </c>
      <c r="C64" s="28" t="str">
        <f t="shared" si="0"/>
        <v>2015:Aug</v>
      </c>
      <c r="D64" s="121">
        <v>0</v>
      </c>
      <c r="E64" s="121">
        <v>452722</v>
      </c>
      <c r="F64" s="22"/>
      <c r="G64" s="121">
        <v>0</v>
      </c>
      <c r="H64" s="121">
        <v>213945</v>
      </c>
      <c r="I64" s="22"/>
      <c r="J64" s="121">
        <v>0</v>
      </c>
      <c r="K64" s="121">
        <v>115688</v>
      </c>
      <c r="L64" s="22"/>
      <c r="M64" s="121">
        <v>0</v>
      </c>
      <c r="N64" s="121">
        <v>112741</v>
      </c>
      <c r="O64" s="22"/>
      <c r="P64" s="22"/>
      <c r="Q64" s="22"/>
      <c r="W64" s="22"/>
      <c r="X64" s="22"/>
    </row>
    <row r="65" spans="1:24" s="80" customFormat="1">
      <c r="A65" s="22">
        <v>2015</v>
      </c>
      <c r="B65" s="28" t="s">
        <v>17</v>
      </c>
      <c r="C65" s="28" t="str">
        <f t="shared" si="0"/>
        <v>2015:Sep</v>
      </c>
      <c r="D65" s="121">
        <v>0</v>
      </c>
      <c r="E65" s="121">
        <v>452736</v>
      </c>
      <c r="F65" s="22"/>
      <c r="G65" s="121">
        <v>0</v>
      </c>
      <c r="H65" s="121">
        <v>213950</v>
      </c>
      <c r="I65" s="22"/>
      <c r="J65" s="121">
        <v>0</v>
      </c>
      <c r="K65" s="121">
        <v>115692</v>
      </c>
      <c r="L65" s="22"/>
      <c r="M65" s="121">
        <v>0</v>
      </c>
      <c r="N65" s="121">
        <v>112744</v>
      </c>
      <c r="O65" s="22"/>
      <c r="P65" s="22"/>
      <c r="Q65" s="22"/>
      <c r="W65" s="22"/>
      <c r="X65" s="22"/>
    </row>
    <row r="66" spans="1:24" s="80" customFormat="1">
      <c r="A66" s="22">
        <v>2015</v>
      </c>
      <c r="B66" s="28" t="s">
        <v>18</v>
      </c>
      <c r="C66" s="28" t="str">
        <f t="shared" si="0"/>
        <v>2015:Oct</v>
      </c>
      <c r="D66" s="121">
        <v>0</v>
      </c>
      <c r="E66" s="121">
        <v>452838</v>
      </c>
      <c r="F66" s="22"/>
      <c r="G66" s="121">
        <v>0</v>
      </c>
      <c r="H66" s="121">
        <v>213998</v>
      </c>
      <c r="I66" s="22"/>
      <c r="J66" s="121">
        <v>0</v>
      </c>
      <c r="K66" s="121">
        <v>115718</v>
      </c>
      <c r="L66" s="22"/>
      <c r="M66" s="121">
        <v>0</v>
      </c>
      <c r="N66" s="121">
        <v>112769</v>
      </c>
      <c r="O66" s="22"/>
      <c r="P66" s="22"/>
      <c r="Q66" s="22"/>
      <c r="W66" s="22"/>
      <c r="X66" s="22"/>
    </row>
    <row r="67" spans="1:24" s="80" customFormat="1">
      <c r="A67" s="22">
        <v>2015</v>
      </c>
      <c r="B67" s="28" t="s">
        <v>19</v>
      </c>
      <c r="C67" s="28" t="str">
        <f t="shared" si="0"/>
        <v>2015:Nov</v>
      </c>
      <c r="D67" s="121">
        <v>0</v>
      </c>
      <c r="E67" s="121">
        <v>453142</v>
      </c>
      <c r="F67" s="22"/>
      <c r="G67" s="121">
        <v>0</v>
      </c>
      <c r="H67" s="121">
        <v>214146</v>
      </c>
      <c r="I67" s="22"/>
      <c r="J67" s="121">
        <v>0</v>
      </c>
      <c r="K67" s="121">
        <v>115795</v>
      </c>
      <c r="L67" s="22"/>
      <c r="M67" s="121">
        <v>0</v>
      </c>
      <c r="N67" s="121">
        <v>112845</v>
      </c>
      <c r="O67" s="22"/>
      <c r="P67" s="22"/>
      <c r="Q67" s="22"/>
      <c r="W67" s="22"/>
      <c r="X67" s="22"/>
    </row>
    <row r="68" spans="1:24" s="80" customFormat="1">
      <c r="A68" s="22">
        <v>2015</v>
      </c>
      <c r="B68" s="28" t="s">
        <v>20</v>
      </c>
      <c r="C68" s="28" t="str">
        <f t="shared" si="0"/>
        <v>2015:Dec</v>
      </c>
      <c r="D68" s="121">
        <v>0</v>
      </c>
      <c r="E68" s="121">
        <v>453536</v>
      </c>
      <c r="F68" s="22"/>
      <c r="G68" s="121">
        <v>0</v>
      </c>
      <c r="H68" s="121">
        <v>214338</v>
      </c>
      <c r="I68" s="22"/>
      <c r="J68" s="121">
        <v>0</v>
      </c>
      <c r="K68" s="121">
        <v>115896</v>
      </c>
      <c r="L68" s="22"/>
      <c r="M68" s="121">
        <v>0</v>
      </c>
      <c r="N68" s="121">
        <v>112944</v>
      </c>
      <c r="O68" s="22"/>
      <c r="P68" s="22"/>
      <c r="Q68" s="22"/>
      <c r="W68" s="22"/>
      <c r="X68" s="22"/>
    </row>
    <row r="69" spans="1:24">
      <c r="D69" s="22" t="s">
        <v>99</v>
      </c>
      <c r="E69" s="94">
        <f>D32-D20</f>
        <v>2036</v>
      </c>
      <c r="H69" s="94">
        <f>G32-G20</f>
        <v>1048</v>
      </c>
      <c r="K69" s="94">
        <f>J32-J20</f>
        <v>686</v>
      </c>
      <c r="N69" s="94">
        <f>M32-M20</f>
        <v>302</v>
      </c>
    </row>
    <row r="70" spans="1:24" s="80" customFormat="1">
      <c r="A70" s="22"/>
      <c r="B70" s="22"/>
      <c r="C70" s="22"/>
      <c r="D70" s="22" t="s">
        <v>90</v>
      </c>
      <c r="E70" s="94">
        <f>E44-D32</f>
        <v>5040</v>
      </c>
      <c r="F70" s="22"/>
      <c r="G70" s="22" t="s">
        <v>90</v>
      </c>
      <c r="H70" s="94">
        <f>H44-G32</f>
        <v>-3794</v>
      </c>
      <c r="I70" s="22"/>
      <c r="J70" s="22" t="s">
        <v>90</v>
      </c>
      <c r="K70" s="94">
        <f>K44-J32</f>
        <v>99</v>
      </c>
      <c r="L70" s="22"/>
      <c r="M70" s="22" t="s">
        <v>90</v>
      </c>
      <c r="N70" s="94">
        <f>N44-M32</f>
        <v>-1560</v>
      </c>
      <c r="O70" s="22"/>
      <c r="P70" s="22"/>
      <c r="Q70" s="22"/>
      <c r="W70" s="22"/>
      <c r="X70" s="22"/>
    </row>
    <row r="71" spans="1:24" s="80" customFormat="1">
      <c r="A71" s="22"/>
      <c r="B71" s="22"/>
      <c r="C71" s="22">
        <v>2013</v>
      </c>
      <c r="D71" s="22" t="s">
        <v>91</v>
      </c>
      <c r="E71" s="103">
        <f>SUM(E33:E44)/SUM(D21:D32)-1</f>
        <v>8.3030293032522184E-3</v>
      </c>
      <c r="F71" s="22"/>
      <c r="G71" s="22"/>
      <c r="H71" s="46">
        <f>SUM(H33:H44)/SUM(G21:G32)-1</f>
        <v>-2.1165742514525632E-2</v>
      </c>
      <c r="I71" s="22"/>
      <c r="J71" s="22"/>
      <c r="K71" s="46">
        <f>SUM(K33:K44)/SUM(J21:J32)-1</f>
        <v>-3.4824645822608691E-3</v>
      </c>
      <c r="L71" s="22"/>
      <c r="M71" s="22"/>
      <c r="N71" s="46">
        <f>SUM(N33:N44)/SUM(M21:M32)-1</f>
        <v>-1.6272211426814565E-2</v>
      </c>
      <c r="O71" s="22"/>
      <c r="P71" s="22"/>
      <c r="Q71" s="22"/>
      <c r="W71" s="22"/>
      <c r="X71" s="22"/>
    </row>
    <row r="72" spans="1:24">
      <c r="C72" s="22">
        <v>2014</v>
      </c>
      <c r="D72" s="22" t="s">
        <v>91</v>
      </c>
      <c r="E72" s="46">
        <f>SUM(E45:E56)/SUM(E33:E44)-1</f>
        <v>1.2106006889671672E-2</v>
      </c>
    </row>
    <row r="73" spans="1:24">
      <c r="C73" s="22">
        <v>2015</v>
      </c>
      <c r="D73" s="22" t="s">
        <v>91</v>
      </c>
      <c r="E73" s="46">
        <f>SUM(E57:E68)/SUM(E45:E56)-1</f>
        <v>1.6776624938912077E-2</v>
      </c>
    </row>
    <row r="74" spans="1:24">
      <c r="E74" s="94"/>
      <c r="H74" s="94"/>
      <c r="K74" s="94"/>
      <c r="N74" s="94"/>
    </row>
    <row r="75" spans="1:24">
      <c r="E75" s="46"/>
      <c r="H75" s="46"/>
      <c r="K75" s="46"/>
      <c r="N75" s="46"/>
    </row>
    <row r="77" spans="1:24">
      <c r="D77" s="22" t="s">
        <v>100</v>
      </c>
      <c r="E77" s="94">
        <f>E56-E44</f>
        <v>5577</v>
      </c>
      <c r="H77" s="94">
        <f>H56-H44</f>
        <v>2836</v>
      </c>
      <c r="K77" s="94">
        <f>K56-K44</f>
        <v>1791</v>
      </c>
      <c r="N77" s="94">
        <f>N56-N44</f>
        <v>918</v>
      </c>
    </row>
    <row r="78" spans="1:24">
      <c r="E78" s="94"/>
    </row>
    <row r="79" spans="1:24">
      <c r="A79" s="22" t="s">
        <v>102</v>
      </c>
    </row>
    <row r="80" spans="1:24">
      <c r="A80" s="22" t="s">
        <v>101</v>
      </c>
      <c r="E80" s="22">
        <f>SUM(H80:N80)</f>
        <v>6343</v>
      </c>
      <c r="H80" s="22">
        <v>2971</v>
      </c>
      <c r="K80" s="22">
        <v>2037</v>
      </c>
      <c r="N80" s="22">
        <v>1335</v>
      </c>
    </row>
  </sheetData>
  <mergeCells count="3">
    <mergeCell ref="V2:V3"/>
    <mergeCell ref="R27:T27"/>
    <mergeCell ref="E1:I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11"/>
  <sheetViews>
    <sheetView workbookViewId="0">
      <pane ySplit="7" topLeftCell="A8" activePane="bottomLeft" state="frozen"/>
      <selection pane="bottomLeft" activeCell="F1" sqref="F1:J3"/>
    </sheetView>
  </sheetViews>
  <sheetFormatPr defaultRowHeight="15"/>
  <cols>
    <col min="1" max="1" width="8.42578125" style="22" bestFit="1" customWidth="1"/>
    <col min="2" max="2" width="7" style="22" customWidth="1"/>
    <col min="3" max="3" width="7.42578125" style="22" bestFit="1" customWidth="1"/>
    <col min="4" max="6" width="15.28515625" style="22" customWidth="1"/>
    <col min="7" max="8" width="9.140625" style="22"/>
    <col min="9" max="9" width="13.28515625" style="22" bestFit="1" customWidth="1"/>
    <col min="10" max="11" width="9.140625" style="22"/>
    <col min="12" max="12" width="10.5703125" style="22" bestFit="1" customWidth="1"/>
    <col min="13" max="17" width="9.140625" style="22"/>
    <col min="18" max="18" width="11.5703125" style="22" bestFit="1" customWidth="1"/>
    <col min="19" max="16384" width="9.140625" style="22"/>
  </cols>
  <sheetData>
    <row r="1" spans="1:22">
      <c r="A1" s="26" t="s">
        <v>0</v>
      </c>
      <c r="B1" s="117" t="s">
        <v>143</v>
      </c>
      <c r="F1" s="119" t="s">
        <v>157</v>
      </c>
      <c r="G1" s="119"/>
      <c r="H1" s="119"/>
      <c r="I1" s="119"/>
      <c r="J1" s="119"/>
    </row>
    <row r="2" spans="1:22">
      <c r="A2" s="26" t="s">
        <v>1</v>
      </c>
      <c r="B2" s="117" t="s">
        <v>22</v>
      </c>
      <c r="F2" s="119"/>
      <c r="G2" s="119"/>
      <c r="H2" s="119"/>
      <c r="I2" s="119"/>
      <c r="J2" s="119"/>
    </row>
    <row r="3" spans="1:22">
      <c r="F3" s="119"/>
      <c r="G3" s="119"/>
      <c r="H3" s="119"/>
      <c r="I3" s="119"/>
      <c r="J3" s="119"/>
    </row>
    <row r="5" spans="1:22" s="25" customFormat="1">
      <c r="D5" s="25" t="s">
        <v>117</v>
      </c>
      <c r="E5" s="25" t="s">
        <v>117</v>
      </c>
      <c r="F5" s="25" t="s">
        <v>117</v>
      </c>
    </row>
    <row r="6" spans="1:22" s="25" customFormat="1">
      <c r="D6" s="25" t="s">
        <v>118</v>
      </c>
      <c r="E6" s="25" t="s">
        <v>93</v>
      </c>
      <c r="F6" s="25" t="s">
        <v>63</v>
      </c>
    </row>
    <row r="7" spans="1:22" s="25" customFormat="1">
      <c r="D7" s="25" t="s">
        <v>61</v>
      </c>
      <c r="E7" s="25" t="s">
        <v>61</v>
      </c>
      <c r="F7" s="25" t="s">
        <v>50</v>
      </c>
      <c r="L7" s="25" t="s">
        <v>34</v>
      </c>
      <c r="P7" s="25" t="s">
        <v>121</v>
      </c>
    </row>
    <row r="8" spans="1:22" s="25" customFormat="1">
      <c r="A8" s="25">
        <v>2000</v>
      </c>
      <c r="B8" s="28" t="s">
        <v>9</v>
      </c>
      <c r="C8" s="28" t="s">
        <v>21</v>
      </c>
      <c r="D8" s="120">
        <v>313908</v>
      </c>
      <c r="E8" s="120">
        <v>40799</v>
      </c>
      <c r="F8" s="120">
        <v>364196</v>
      </c>
      <c r="K8" s="25">
        <v>2000</v>
      </c>
      <c r="L8" s="40">
        <f>SUMIF($A$8:$A$211,K8,$F$8:$F$211)</f>
        <v>4412855</v>
      </c>
      <c r="M8" s="46"/>
      <c r="P8" s="25">
        <v>2000</v>
      </c>
      <c r="Q8" s="25" t="s">
        <v>20</v>
      </c>
      <c r="R8" s="40">
        <f>SUMIFS($F$8:$F$211,$A$8:$A$211,P8,$B$8:$B$211,Q8)</f>
        <v>370117</v>
      </c>
    </row>
    <row r="9" spans="1:22" s="25" customFormat="1">
      <c r="A9" s="25">
        <v>2000</v>
      </c>
      <c r="B9" s="28" t="s">
        <v>10</v>
      </c>
      <c r="C9" s="28" t="s">
        <v>21</v>
      </c>
      <c r="D9" s="120">
        <v>314592</v>
      </c>
      <c r="E9" s="120">
        <v>40940</v>
      </c>
      <c r="F9" s="120">
        <v>365062</v>
      </c>
      <c r="K9" s="25">
        <v>2001</v>
      </c>
      <c r="L9" s="40">
        <f t="shared" ref="L9:L24" si="0">SUMIF($A$8:$A$211,K9,$F$8:$F$211)</f>
        <v>4494713</v>
      </c>
      <c r="M9" s="46">
        <f>L9/L8-1</f>
        <v>1.8549895702442143E-2</v>
      </c>
      <c r="P9" s="25">
        <v>2001</v>
      </c>
      <c r="Q9" s="25" t="s">
        <v>20</v>
      </c>
      <c r="R9" s="40">
        <f t="shared" ref="R9:R24" si="1">SUMIFS($F$8:$F$211,$A$8:$A$211,P9,$B$8:$B$211,Q9)</f>
        <v>376518</v>
      </c>
      <c r="S9" s="104">
        <f>R9-R8</f>
        <v>6401</v>
      </c>
      <c r="T9" s="46">
        <f>R9/R8-1</f>
        <v>1.7294531188786211E-2</v>
      </c>
    </row>
    <row r="10" spans="1:22" s="25" customFormat="1">
      <c r="A10" s="25">
        <v>2000</v>
      </c>
      <c r="B10" s="28" t="s">
        <v>11</v>
      </c>
      <c r="C10" s="28" t="s">
        <v>21</v>
      </c>
      <c r="D10" s="120">
        <v>315170</v>
      </c>
      <c r="E10" s="120">
        <v>40986</v>
      </c>
      <c r="F10" s="120">
        <v>365663</v>
      </c>
      <c r="K10" s="25">
        <v>2002</v>
      </c>
      <c r="L10" s="40">
        <f t="shared" si="0"/>
        <v>4578234</v>
      </c>
      <c r="M10" s="46">
        <f>L10/L9-1</f>
        <v>1.8582054071083043E-2</v>
      </c>
      <c r="P10" s="25">
        <v>2002</v>
      </c>
      <c r="Q10" s="25" t="s">
        <v>20</v>
      </c>
      <c r="R10" s="40">
        <f t="shared" si="1"/>
        <v>383921</v>
      </c>
      <c r="S10" s="104">
        <f t="shared" ref="S10:S24" si="2">R10-R9</f>
        <v>7403</v>
      </c>
      <c r="T10" s="46">
        <f t="shared" ref="T10:T24" si="3">R10/R9-1</f>
        <v>1.9661742599291321E-2</v>
      </c>
    </row>
    <row r="11" spans="1:22" s="25" customFormat="1">
      <c r="A11" s="25">
        <v>2000</v>
      </c>
      <c r="B11" s="28" t="s">
        <v>12</v>
      </c>
      <c r="C11" s="28" t="s">
        <v>21</v>
      </c>
      <c r="D11" s="120">
        <v>316283</v>
      </c>
      <c r="E11" s="120">
        <v>40595</v>
      </c>
      <c r="F11" s="120">
        <v>366416</v>
      </c>
      <c r="K11" s="25">
        <v>2003</v>
      </c>
      <c r="L11" s="40">
        <f t="shared" si="0"/>
        <v>4677683</v>
      </c>
      <c r="M11" s="46">
        <f t="shared" ref="M11:M24" si="4">L11/L10-1</f>
        <v>2.1722131284683144E-2</v>
      </c>
      <c r="P11" s="25">
        <v>2003</v>
      </c>
      <c r="Q11" s="25" t="s">
        <v>20</v>
      </c>
      <c r="R11" s="40">
        <f t="shared" si="1"/>
        <v>393856</v>
      </c>
      <c r="S11" s="104">
        <f t="shared" si="2"/>
        <v>9935</v>
      </c>
      <c r="T11" s="46">
        <f t="shared" si="3"/>
        <v>2.5877719635029051E-2</v>
      </c>
    </row>
    <row r="12" spans="1:22" s="25" customFormat="1">
      <c r="A12" s="25">
        <v>2000</v>
      </c>
      <c r="B12" s="28" t="s">
        <v>13</v>
      </c>
      <c r="C12" s="28" t="s">
        <v>21</v>
      </c>
      <c r="D12" s="120">
        <v>317211</v>
      </c>
      <c r="E12" s="120">
        <v>40173</v>
      </c>
      <c r="F12" s="120">
        <v>366963</v>
      </c>
      <c r="K12" s="25">
        <v>2004</v>
      </c>
      <c r="L12" s="40">
        <f t="shared" si="0"/>
        <v>4778379</v>
      </c>
      <c r="M12" s="46">
        <f t="shared" si="4"/>
        <v>2.1526896970145204E-2</v>
      </c>
      <c r="P12" s="25">
        <v>2004</v>
      </c>
      <c r="Q12" s="25" t="s">
        <v>20</v>
      </c>
      <c r="R12" s="40">
        <f t="shared" si="1"/>
        <v>395772</v>
      </c>
      <c r="S12" s="104">
        <f t="shared" si="2"/>
        <v>1916</v>
      </c>
      <c r="T12" s="46">
        <f t="shared" si="3"/>
        <v>4.8647221319466638E-3</v>
      </c>
    </row>
    <row r="13" spans="1:22" s="25" customFormat="1">
      <c r="A13" s="25">
        <v>2000</v>
      </c>
      <c r="B13" s="28" t="s">
        <v>14</v>
      </c>
      <c r="C13" s="28" t="s">
        <v>21</v>
      </c>
      <c r="D13" s="120">
        <v>318042</v>
      </c>
      <c r="E13" s="120">
        <v>40260</v>
      </c>
      <c r="F13" s="120">
        <v>367860</v>
      </c>
      <c r="K13" s="25">
        <v>2005</v>
      </c>
      <c r="L13" s="40">
        <f t="shared" si="0"/>
        <v>4849011</v>
      </c>
      <c r="M13" s="46">
        <f t="shared" si="4"/>
        <v>1.4781581787463915E-2</v>
      </c>
      <c r="P13" s="25">
        <v>2005</v>
      </c>
      <c r="Q13" s="25" t="s">
        <v>20</v>
      </c>
      <c r="R13" s="40">
        <f t="shared" si="1"/>
        <v>408639</v>
      </c>
      <c r="S13" s="104">
        <f t="shared" si="2"/>
        <v>12867</v>
      </c>
      <c r="T13" s="46">
        <f t="shared" si="3"/>
        <v>3.2511142779175994E-2</v>
      </c>
      <c r="U13" s="25" t="s">
        <v>122</v>
      </c>
    </row>
    <row r="14" spans="1:22" s="25" customFormat="1">
      <c r="A14" s="25">
        <v>2000</v>
      </c>
      <c r="B14" s="28" t="s">
        <v>15</v>
      </c>
      <c r="C14" s="28" t="s">
        <v>21</v>
      </c>
      <c r="D14" s="120">
        <v>318641</v>
      </c>
      <c r="E14" s="120">
        <v>40363</v>
      </c>
      <c r="F14" s="120">
        <v>368612</v>
      </c>
      <c r="K14" s="25">
        <v>2006</v>
      </c>
      <c r="L14" s="40">
        <f t="shared" si="0"/>
        <v>4982195</v>
      </c>
      <c r="M14" s="46">
        <f t="shared" si="4"/>
        <v>2.7466219400203551E-2</v>
      </c>
      <c r="N14" s="46">
        <f>(L14/L8)^(1/6)-1</f>
        <v>2.0430687458649954E-2</v>
      </c>
      <c r="O14" s="22" t="s">
        <v>119</v>
      </c>
      <c r="P14" s="25">
        <v>2006</v>
      </c>
      <c r="Q14" s="25" t="s">
        <v>20</v>
      </c>
      <c r="R14" s="40">
        <f t="shared" si="1"/>
        <v>418890</v>
      </c>
      <c r="S14" s="104">
        <f t="shared" si="2"/>
        <v>10251</v>
      </c>
      <c r="T14" s="46">
        <f t="shared" si="3"/>
        <v>2.5085711349136952E-2</v>
      </c>
      <c r="U14" s="104">
        <f>AVERAGE(S9:S14)</f>
        <v>8128.833333333333</v>
      </c>
      <c r="V14" s="22" t="s">
        <v>124</v>
      </c>
    </row>
    <row r="15" spans="1:22" s="25" customFormat="1">
      <c r="A15" s="25">
        <v>2000</v>
      </c>
      <c r="B15" s="28" t="s">
        <v>16</v>
      </c>
      <c r="C15" s="28" t="s">
        <v>21</v>
      </c>
      <c r="D15" s="120">
        <v>319297</v>
      </c>
      <c r="E15" s="120">
        <v>40445</v>
      </c>
      <c r="F15" s="120">
        <v>369415</v>
      </c>
      <c r="K15" s="25">
        <v>2007</v>
      </c>
      <c r="L15" s="40">
        <f t="shared" si="0"/>
        <v>5109490</v>
      </c>
      <c r="M15" s="111">
        <f t="shared" si="4"/>
        <v>2.5549983491212291E-2</v>
      </c>
      <c r="N15" s="2"/>
      <c r="O15" s="2"/>
      <c r="P15" s="25">
        <v>2007</v>
      </c>
      <c r="Q15" s="25" t="s">
        <v>20</v>
      </c>
      <c r="R15" s="40">
        <f t="shared" si="1"/>
        <v>427661</v>
      </c>
      <c r="S15" s="104">
        <f t="shared" si="2"/>
        <v>8771</v>
      </c>
      <c r="T15" s="46">
        <f t="shared" si="3"/>
        <v>2.0938671250208873E-2</v>
      </c>
      <c r="V15" s="2"/>
    </row>
    <row r="16" spans="1:22" s="25" customFormat="1">
      <c r="A16" s="25">
        <v>2000</v>
      </c>
      <c r="B16" s="28" t="s">
        <v>17</v>
      </c>
      <c r="C16" s="28" t="s">
        <v>21</v>
      </c>
      <c r="D16" s="120">
        <v>319315</v>
      </c>
      <c r="E16" s="120">
        <v>40495</v>
      </c>
      <c r="F16" s="120">
        <v>369513</v>
      </c>
      <c r="K16" s="25">
        <v>2008</v>
      </c>
      <c r="L16" s="40">
        <f t="shared" si="0"/>
        <v>5151605</v>
      </c>
      <c r="M16" s="111">
        <f t="shared" si="4"/>
        <v>8.2425056121060436E-3</v>
      </c>
      <c r="N16" s="2"/>
      <c r="O16" s="2"/>
      <c r="P16" s="25">
        <v>2008</v>
      </c>
      <c r="Q16" s="25" t="s">
        <v>20</v>
      </c>
      <c r="R16" s="40">
        <f t="shared" si="1"/>
        <v>427927</v>
      </c>
      <c r="S16" s="104">
        <f t="shared" si="2"/>
        <v>266</v>
      </c>
      <c r="T16" s="46">
        <f t="shared" si="3"/>
        <v>6.2198797645796056E-4</v>
      </c>
      <c r="V16" s="2"/>
    </row>
    <row r="17" spans="1:22" s="25" customFormat="1">
      <c r="A17" s="25">
        <v>2000</v>
      </c>
      <c r="B17" s="28" t="s">
        <v>18</v>
      </c>
      <c r="C17" s="28" t="s">
        <v>21</v>
      </c>
      <c r="D17" s="120">
        <v>319090</v>
      </c>
      <c r="E17" s="120">
        <v>40504</v>
      </c>
      <c r="F17" s="120">
        <v>369314</v>
      </c>
      <c r="K17" s="25">
        <v>2009</v>
      </c>
      <c r="L17" s="40">
        <f t="shared" si="0"/>
        <v>5138447</v>
      </c>
      <c r="M17" s="111">
        <f t="shared" si="4"/>
        <v>-2.5541554525240207E-3</v>
      </c>
      <c r="N17" s="2"/>
      <c r="O17" s="2"/>
      <c r="P17" s="25">
        <v>2009</v>
      </c>
      <c r="Q17" s="25" t="s">
        <v>20</v>
      </c>
      <c r="R17" s="40">
        <f t="shared" si="1"/>
        <v>428152</v>
      </c>
      <c r="S17" s="104">
        <f t="shared" si="2"/>
        <v>225</v>
      </c>
      <c r="T17" s="46">
        <f t="shared" si="3"/>
        <v>5.2579061381963221E-4</v>
      </c>
      <c r="V17" s="2"/>
    </row>
    <row r="18" spans="1:22" s="25" customFormat="1">
      <c r="A18" s="25">
        <v>2000</v>
      </c>
      <c r="B18" s="28" t="s">
        <v>19</v>
      </c>
      <c r="C18" s="28" t="s">
        <v>21</v>
      </c>
      <c r="D18" s="120">
        <v>319440</v>
      </c>
      <c r="E18" s="120">
        <v>40489</v>
      </c>
      <c r="F18" s="120">
        <v>369724</v>
      </c>
      <c r="K18" s="25">
        <v>2010</v>
      </c>
      <c r="L18" s="40">
        <f t="shared" si="0"/>
        <v>5160336</v>
      </c>
      <c r="M18" s="111">
        <f t="shared" si="4"/>
        <v>4.2598473819035476E-3</v>
      </c>
      <c r="N18" s="2"/>
      <c r="O18" s="2"/>
      <c r="P18" s="25">
        <v>2010</v>
      </c>
      <c r="Q18" s="25" t="s">
        <v>20</v>
      </c>
      <c r="R18" s="40">
        <f t="shared" si="1"/>
        <v>430656</v>
      </c>
      <c r="S18" s="104">
        <f t="shared" si="2"/>
        <v>2504</v>
      </c>
      <c r="T18" s="46">
        <f t="shared" si="3"/>
        <v>5.8483902912984664E-3</v>
      </c>
      <c r="V18" s="2"/>
    </row>
    <row r="19" spans="1:22" s="25" customFormat="1">
      <c r="A19" s="25">
        <v>2000</v>
      </c>
      <c r="B19" s="28" t="s">
        <v>20</v>
      </c>
      <c r="C19" s="28" t="s">
        <v>21</v>
      </c>
      <c r="D19" s="120">
        <v>319812</v>
      </c>
      <c r="E19" s="120">
        <v>40485</v>
      </c>
      <c r="F19" s="120">
        <v>370117</v>
      </c>
      <c r="K19" s="25">
        <v>2011</v>
      </c>
      <c r="L19" s="40">
        <f t="shared" si="0"/>
        <v>5188811</v>
      </c>
      <c r="M19" s="111">
        <f t="shared" si="4"/>
        <v>5.5180515377293293E-3</v>
      </c>
      <c r="N19" s="2"/>
      <c r="O19" s="2"/>
      <c r="P19" s="25">
        <v>2011</v>
      </c>
      <c r="Q19" s="25" t="s">
        <v>20</v>
      </c>
      <c r="R19" s="40">
        <f t="shared" si="1"/>
        <v>432534</v>
      </c>
      <c r="S19" s="104">
        <f t="shared" si="2"/>
        <v>1878</v>
      </c>
      <c r="T19" s="46">
        <f t="shared" si="3"/>
        <v>4.3607891217118944E-3</v>
      </c>
      <c r="V19" s="2"/>
    </row>
    <row r="20" spans="1:22" s="25" customFormat="1">
      <c r="A20" s="25">
        <v>2001</v>
      </c>
      <c r="B20" s="28" t="s">
        <v>9</v>
      </c>
      <c r="C20" s="28" t="s">
        <v>21</v>
      </c>
      <c r="D20" s="120">
        <v>320546</v>
      </c>
      <c r="E20" s="120">
        <v>40575</v>
      </c>
      <c r="F20" s="120">
        <v>370977</v>
      </c>
      <c r="K20" s="25">
        <v>2012</v>
      </c>
      <c r="L20" s="40">
        <f t="shared" si="0"/>
        <v>5213278</v>
      </c>
      <c r="M20" s="111">
        <f t="shared" si="4"/>
        <v>4.7153384465150605E-3</v>
      </c>
      <c r="N20" s="46">
        <f>(L20/L14)^(1/6)-1</f>
        <v>7.5850007467650471E-3</v>
      </c>
      <c r="O20" s="22" t="s">
        <v>120</v>
      </c>
      <c r="P20" s="25">
        <v>2012</v>
      </c>
      <c r="Q20" s="25" t="s">
        <v>20</v>
      </c>
      <c r="R20" s="40">
        <f t="shared" si="1"/>
        <v>434570</v>
      </c>
      <c r="S20" s="104">
        <f t="shared" si="2"/>
        <v>2036</v>
      </c>
      <c r="T20" s="46">
        <f t="shared" si="3"/>
        <v>4.7071444094568538E-3</v>
      </c>
      <c r="U20" s="104">
        <f>AVERAGE(S15:S20)</f>
        <v>2613.3333333333335</v>
      </c>
      <c r="V20" s="22" t="s">
        <v>123</v>
      </c>
    </row>
    <row r="21" spans="1:22" s="25" customFormat="1">
      <c r="A21" s="25">
        <v>2001</v>
      </c>
      <c r="B21" s="28" t="s">
        <v>10</v>
      </c>
      <c r="C21" s="28" t="s">
        <v>21</v>
      </c>
      <c r="D21" s="120">
        <v>321137</v>
      </c>
      <c r="E21" s="120">
        <v>40639</v>
      </c>
      <c r="F21" s="120">
        <v>371698</v>
      </c>
      <c r="K21" s="25">
        <v>2013</v>
      </c>
      <c r="L21" s="40">
        <f t="shared" si="0"/>
        <v>5256564</v>
      </c>
      <c r="M21" s="46">
        <f t="shared" si="4"/>
        <v>8.3030293032522184E-3</v>
      </c>
      <c r="P21" s="25">
        <v>2013</v>
      </c>
      <c r="Q21" s="25" t="s">
        <v>20</v>
      </c>
      <c r="R21" s="40">
        <f t="shared" si="1"/>
        <v>439610</v>
      </c>
      <c r="S21" s="104">
        <f t="shared" si="2"/>
        <v>5040</v>
      </c>
      <c r="T21" s="46">
        <f t="shared" si="3"/>
        <v>1.1597671261246667E-2</v>
      </c>
    </row>
    <row r="22" spans="1:22" s="25" customFormat="1">
      <c r="A22" s="25">
        <v>2001</v>
      </c>
      <c r="B22" s="28" t="s">
        <v>11</v>
      </c>
      <c r="C22" s="28" t="s">
        <v>21</v>
      </c>
      <c r="D22" s="120">
        <v>321962</v>
      </c>
      <c r="E22" s="120">
        <v>40779</v>
      </c>
      <c r="F22" s="120">
        <v>372735</v>
      </c>
      <c r="K22" s="25">
        <v>2014</v>
      </c>
      <c r="L22" s="40">
        <f t="shared" si="0"/>
        <v>5320200</v>
      </c>
      <c r="M22" s="46">
        <f t="shared" si="4"/>
        <v>1.2106006889671672E-2</v>
      </c>
      <c r="P22" s="25">
        <v>2014</v>
      </c>
      <c r="Q22" s="25" t="s">
        <v>20</v>
      </c>
      <c r="R22" s="40">
        <f t="shared" si="1"/>
        <v>445187</v>
      </c>
      <c r="S22" s="104">
        <f t="shared" si="2"/>
        <v>5577</v>
      </c>
      <c r="T22" s="46">
        <f t="shared" si="3"/>
        <v>1.2686244625918386E-2</v>
      </c>
    </row>
    <row r="23" spans="1:22" s="25" customFormat="1">
      <c r="A23" s="25">
        <v>2001</v>
      </c>
      <c r="B23" s="28" t="s">
        <v>12</v>
      </c>
      <c r="C23" s="28" t="s">
        <v>21</v>
      </c>
      <c r="D23" s="120">
        <v>322283</v>
      </c>
      <c r="E23" s="120">
        <v>40895</v>
      </c>
      <c r="F23" s="120">
        <v>373222</v>
      </c>
      <c r="K23" s="25">
        <v>2015</v>
      </c>
      <c r="L23" s="40">
        <f t="shared" si="0"/>
        <v>5409455</v>
      </c>
      <c r="M23" s="46">
        <f t="shared" si="4"/>
        <v>1.6776624938912077E-2</v>
      </c>
      <c r="P23" s="25">
        <v>2015</v>
      </c>
      <c r="Q23" s="25" t="s">
        <v>20</v>
      </c>
      <c r="R23" s="40">
        <f t="shared" si="1"/>
        <v>453536</v>
      </c>
      <c r="S23" s="104">
        <f t="shared" si="2"/>
        <v>8349</v>
      </c>
      <c r="T23" s="46">
        <f t="shared" si="3"/>
        <v>1.8753916893350375E-2</v>
      </c>
    </row>
    <row r="24" spans="1:22" s="25" customFormat="1">
      <c r="A24" s="25">
        <v>2001</v>
      </c>
      <c r="B24" s="28" t="s">
        <v>13</v>
      </c>
      <c r="C24" s="28" t="s">
        <v>21</v>
      </c>
      <c r="D24" s="120">
        <v>322789</v>
      </c>
      <c r="E24" s="120">
        <v>41021</v>
      </c>
      <c r="F24" s="120">
        <v>373892</v>
      </c>
      <c r="K24" s="25">
        <v>2016</v>
      </c>
      <c r="L24" s="40">
        <f t="shared" si="0"/>
        <v>5512349</v>
      </c>
      <c r="M24" s="46">
        <f t="shared" si="4"/>
        <v>1.9021139837562151E-2</v>
      </c>
      <c r="P24" s="25">
        <v>2016</v>
      </c>
      <c r="Q24" s="25" t="s">
        <v>20</v>
      </c>
      <c r="R24" s="40">
        <f t="shared" si="1"/>
        <v>462222</v>
      </c>
      <c r="S24" s="104">
        <f t="shared" si="2"/>
        <v>8686</v>
      </c>
      <c r="T24" s="46">
        <f t="shared" si="3"/>
        <v>1.9151732166795998E-2</v>
      </c>
    </row>
    <row r="25" spans="1:22" s="25" customFormat="1">
      <c r="A25" s="25">
        <v>2001</v>
      </c>
      <c r="B25" s="28" t="s">
        <v>14</v>
      </c>
      <c r="C25" s="28" t="s">
        <v>21</v>
      </c>
      <c r="D25" s="120">
        <v>323588</v>
      </c>
      <c r="E25" s="120">
        <v>41159</v>
      </c>
      <c r="F25" s="120">
        <v>374848</v>
      </c>
    </row>
    <row r="26" spans="1:22" s="25" customFormat="1">
      <c r="A26" s="25">
        <v>2001</v>
      </c>
      <c r="B26" s="28" t="s">
        <v>15</v>
      </c>
      <c r="C26" s="28" t="s">
        <v>21</v>
      </c>
      <c r="D26" s="120">
        <v>324127</v>
      </c>
      <c r="E26" s="120">
        <v>41209</v>
      </c>
      <c r="F26" s="120">
        <v>375406</v>
      </c>
      <c r="L26" s="25" t="s">
        <v>52</v>
      </c>
      <c r="P26" s="25" t="s">
        <v>121</v>
      </c>
    </row>
    <row r="27" spans="1:22" s="25" customFormat="1">
      <c r="A27" s="25">
        <v>2001</v>
      </c>
      <c r="B27" s="28" t="s">
        <v>16</v>
      </c>
      <c r="C27" s="28" t="s">
        <v>21</v>
      </c>
      <c r="D27" s="120">
        <v>324737</v>
      </c>
      <c r="E27" s="120">
        <v>41334</v>
      </c>
      <c r="F27" s="120">
        <v>376186</v>
      </c>
      <c r="K27" s="25">
        <v>2000</v>
      </c>
      <c r="L27" s="40">
        <f>SUMIF($A$8:$A$211,K27,$D$8:$D$211)</f>
        <v>3810801</v>
      </c>
      <c r="M27" s="46"/>
      <c r="P27" s="25">
        <v>2000</v>
      </c>
      <c r="Q27" s="25" t="s">
        <v>20</v>
      </c>
      <c r="R27" s="40">
        <f>SUMIFS($D$8:$D$211,$A$8:$A$211,P27,$B$8:$B$211,Q27)</f>
        <v>319812</v>
      </c>
    </row>
    <row r="28" spans="1:22" s="25" customFormat="1">
      <c r="A28" s="25">
        <v>2001</v>
      </c>
      <c r="B28" s="28" t="s">
        <v>17</v>
      </c>
      <c r="C28" s="28" t="s">
        <v>21</v>
      </c>
      <c r="D28" s="120">
        <v>324673</v>
      </c>
      <c r="E28" s="120">
        <v>41397</v>
      </c>
      <c r="F28" s="120">
        <v>376183</v>
      </c>
      <c r="K28" s="25">
        <v>2001</v>
      </c>
      <c r="L28" s="40">
        <f t="shared" ref="L28:L43" si="5">SUMIF($A$8:$A$211,K28,$D$8:$D$211)</f>
        <v>3881097</v>
      </c>
      <c r="M28" s="46">
        <f>L28/L27-1</f>
        <v>1.8446515575071931E-2</v>
      </c>
      <c r="P28" s="25">
        <v>2001</v>
      </c>
      <c r="Q28" s="25" t="s">
        <v>20</v>
      </c>
      <c r="R28" s="40">
        <f t="shared" ref="R28:R43" si="6">SUMIFS($D$8:$D$211,$A$8:$A$211,P28,$B$8:$B$211,Q28)</f>
        <v>325212</v>
      </c>
      <c r="S28" s="104">
        <f>R28-R27</f>
        <v>5400</v>
      </c>
      <c r="T28" s="46">
        <f>R28/R27-1</f>
        <v>1.6884919890435723E-2</v>
      </c>
    </row>
    <row r="29" spans="1:22" s="25" customFormat="1">
      <c r="A29" s="25">
        <v>2001</v>
      </c>
      <c r="B29" s="28" t="s">
        <v>18</v>
      </c>
      <c r="C29" s="28" t="s">
        <v>21</v>
      </c>
      <c r="D29" s="120">
        <v>324853</v>
      </c>
      <c r="E29" s="120">
        <v>41410</v>
      </c>
      <c r="F29" s="120">
        <v>376346</v>
      </c>
      <c r="K29" s="25">
        <v>2002</v>
      </c>
      <c r="L29" s="40">
        <f t="shared" si="5"/>
        <v>3956976</v>
      </c>
      <c r="M29" s="46">
        <f>L29/L28-1</f>
        <v>1.9550915630297316E-2</v>
      </c>
      <c r="P29" s="25">
        <v>2002</v>
      </c>
      <c r="Q29" s="25" t="s">
        <v>20</v>
      </c>
      <c r="R29" s="40">
        <f t="shared" si="6"/>
        <v>331901</v>
      </c>
      <c r="S29" s="104">
        <f t="shared" ref="S29:S43" si="7">R29-R28</f>
        <v>6689</v>
      </c>
      <c r="T29" s="46">
        <f t="shared" ref="T29:T43" si="8">R29/R28-1</f>
        <v>2.0568121717525756E-2</v>
      </c>
    </row>
    <row r="30" spans="1:22" s="25" customFormat="1">
      <c r="A30" s="25">
        <v>2001</v>
      </c>
      <c r="B30" s="28" t="s">
        <v>19</v>
      </c>
      <c r="C30" s="28" t="s">
        <v>21</v>
      </c>
      <c r="D30" s="120">
        <v>325190</v>
      </c>
      <c r="E30" s="120">
        <v>41495</v>
      </c>
      <c r="F30" s="120">
        <v>376702</v>
      </c>
      <c r="K30" s="25">
        <v>2003</v>
      </c>
      <c r="L30" s="40">
        <f t="shared" si="5"/>
        <v>4041429</v>
      </c>
      <c r="M30" s="46">
        <f t="shared" ref="M30:M43" si="9">L30/L29-1</f>
        <v>2.1342813299853214E-2</v>
      </c>
      <c r="P30" s="25">
        <v>2003</v>
      </c>
      <c r="Q30" s="25" t="s">
        <v>20</v>
      </c>
      <c r="R30" s="40">
        <f t="shared" si="6"/>
        <v>340122</v>
      </c>
      <c r="S30" s="104">
        <f t="shared" si="7"/>
        <v>8221</v>
      </c>
      <c r="T30" s="46">
        <f t="shared" si="8"/>
        <v>2.4769434259011014E-2</v>
      </c>
    </row>
    <row r="31" spans="1:22" s="25" customFormat="1">
      <c r="A31" s="25">
        <v>2001</v>
      </c>
      <c r="B31" s="28" t="s">
        <v>20</v>
      </c>
      <c r="C31" s="28" t="s">
        <v>21</v>
      </c>
      <c r="D31" s="120">
        <v>325212</v>
      </c>
      <c r="E31" s="120">
        <v>41485</v>
      </c>
      <c r="F31" s="120">
        <v>376518</v>
      </c>
      <c r="K31" s="25">
        <v>2004</v>
      </c>
      <c r="L31" s="40">
        <f t="shared" si="5"/>
        <v>4123452</v>
      </c>
      <c r="M31" s="46">
        <f t="shared" si="9"/>
        <v>2.0295543977142838E-2</v>
      </c>
      <c r="P31" s="25">
        <v>2004</v>
      </c>
      <c r="Q31" s="25" t="s">
        <v>20</v>
      </c>
      <c r="R31" s="40">
        <f t="shared" si="6"/>
        <v>341159</v>
      </c>
      <c r="S31" s="104">
        <f t="shared" si="7"/>
        <v>1037</v>
      </c>
      <c r="T31" s="46">
        <f t="shared" si="8"/>
        <v>3.0489059807952135E-3</v>
      </c>
    </row>
    <row r="32" spans="1:22" s="25" customFormat="1">
      <c r="A32" s="25">
        <f>A20+1</f>
        <v>2002</v>
      </c>
      <c r="B32" s="28" t="s">
        <v>9</v>
      </c>
      <c r="C32" s="28" t="s">
        <v>21</v>
      </c>
      <c r="D32" s="120">
        <v>326015</v>
      </c>
      <c r="E32" s="120">
        <v>41582</v>
      </c>
      <c r="F32" s="120">
        <v>377402</v>
      </c>
      <c r="K32" s="25">
        <v>2005</v>
      </c>
      <c r="L32" s="40">
        <f t="shared" si="5"/>
        <v>4182104</v>
      </c>
      <c r="M32" s="46">
        <f t="shared" si="9"/>
        <v>1.4224004547646052E-2</v>
      </c>
      <c r="P32" s="25">
        <v>2005</v>
      </c>
      <c r="Q32" s="25" t="s">
        <v>20</v>
      </c>
      <c r="R32" s="40">
        <f t="shared" si="6"/>
        <v>352615</v>
      </c>
      <c r="S32" s="104">
        <f t="shared" si="7"/>
        <v>11456</v>
      </c>
      <c r="T32" s="46">
        <f t="shared" si="8"/>
        <v>3.3579650544174333E-2</v>
      </c>
      <c r="U32" s="25" t="s">
        <v>122</v>
      </c>
    </row>
    <row r="33" spans="1:22" s="25" customFormat="1">
      <c r="A33" s="25">
        <f t="shared" ref="A33:A43" si="10">A21+1</f>
        <v>2002</v>
      </c>
      <c r="B33" s="28" t="s">
        <v>10</v>
      </c>
      <c r="C33" s="28" t="s">
        <v>21</v>
      </c>
      <c r="D33" s="120">
        <v>326928</v>
      </c>
      <c r="E33" s="120">
        <v>41742</v>
      </c>
      <c r="F33" s="120">
        <v>378428</v>
      </c>
      <c r="K33" s="25">
        <v>2006</v>
      </c>
      <c r="L33" s="40">
        <f t="shared" si="5"/>
        <v>4309560</v>
      </c>
      <c r="M33" s="46">
        <f t="shared" si="9"/>
        <v>3.0476525691374379E-2</v>
      </c>
      <c r="N33" s="46">
        <f>(L33/L27)^(1/6)-1</f>
        <v>2.0710957088022175E-2</v>
      </c>
      <c r="O33" s="22" t="s">
        <v>119</v>
      </c>
      <c r="P33" s="25">
        <v>2006</v>
      </c>
      <c r="Q33" s="25" t="s">
        <v>20</v>
      </c>
      <c r="R33" s="40">
        <f t="shared" si="6"/>
        <v>362878</v>
      </c>
      <c r="S33" s="104">
        <f t="shared" si="7"/>
        <v>10263</v>
      </c>
      <c r="T33" s="46">
        <f t="shared" si="8"/>
        <v>2.9105398238872482E-2</v>
      </c>
      <c r="U33" s="104">
        <f>AVERAGE(S28:S33)</f>
        <v>7177.666666666667</v>
      </c>
      <c r="V33" s="22" t="s">
        <v>124</v>
      </c>
    </row>
    <row r="34" spans="1:22" s="25" customFormat="1">
      <c r="A34" s="25">
        <f t="shared" si="10"/>
        <v>2002</v>
      </c>
      <c r="B34" s="28" t="s">
        <v>11</v>
      </c>
      <c r="C34" s="28" t="s">
        <v>21</v>
      </c>
      <c r="D34" s="120">
        <v>327495</v>
      </c>
      <c r="E34" s="120">
        <v>41874</v>
      </c>
      <c r="F34" s="120">
        <v>379115</v>
      </c>
      <c r="K34" s="25">
        <v>2007</v>
      </c>
      <c r="L34" s="40">
        <f t="shared" si="5"/>
        <v>4433788</v>
      </c>
      <c r="M34" s="111">
        <f t="shared" si="9"/>
        <v>2.8826144664420461E-2</v>
      </c>
      <c r="N34" s="2"/>
      <c r="O34" s="2"/>
      <c r="P34" s="25">
        <v>2007</v>
      </c>
      <c r="Q34" s="25" t="s">
        <v>20</v>
      </c>
      <c r="R34" s="40">
        <f t="shared" si="6"/>
        <v>371324</v>
      </c>
      <c r="S34" s="104">
        <f t="shared" si="7"/>
        <v>8446</v>
      </c>
      <c r="T34" s="46">
        <f t="shared" si="8"/>
        <v>2.3275040096120359E-2</v>
      </c>
      <c r="V34" s="2"/>
    </row>
    <row r="35" spans="1:22" s="25" customFormat="1">
      <c r="A35" s="25">
        <f t="shared" si="10"/>
        <v>2002</v>
      </c>
      <c r="B35" s="28" t="s">
        <v>12</v>
      </c>
      <c r="C35" s="28" t="s">
        <v>21</v>
      </c>
      <c r="D35" s="120">
        <v>328265</v>
      </c>
      <c r="E35" s="120">
        <v>42031</v>
      </c>
      <c r="F35" s="120">
        <v>379922</v>
      </c>
      <c r="K35" s="25">
        <v>2008</v>
      </c>
      <c r="L35" s="40">
        <f t="shared" si="5"/>
        <v>4475801</v>
      </c>
      <c r="M35" s="111">
        <f t="shared" si="9"/>
        <v>9.4756447534252164E-3</v>
      </c>
      <c r="N35" s="2"/>
      <c r="O35" s="2"/>
      <c r="P35" s="25">
        <v>2008</v>
      </c>
      <c r="Q35" s="25" t="s">
        <v>20</v>
      </c>
      <c r="R35" s="40">
        <f t="shared" si="6"/>
        <v>371864</v>
      </c>
      <c r="S35" s="104">
        <f t="shared" si="7"/>
        <v>540</v>
      </c>
      <c r="T35" s="46">
        <f t="shared" si="8"/>
        <v>1.4542555827254944E-3</v>
      </c>
      <c r="V35" s="2"/>
    </row>
    <row r="36" spans="1:22" s="25" customFormat="1">
      <c r="A36" s="25">
        <f t="shared" si="10"/>
        <v>2002</v>
      </c>
      <c r="B36" s="28" t="s">
        <v>13</v>
      </c>
      <c r="C36" s="28" t="s">
        <v>21</v>
      </c>
      <c r="D36" s="120">
        <v>329354</v>
      </c>
      <c r="E36" s="120">
        <v>42128</v>
      </c>
      <c r="F36" s="120">
        <v>381014</v>
      </c>
      <c r="K36" s="25">
        <v>2009</v>
      </c>
      <c r="L36" s="40">
        <f t="shared" si="5"/>
        <v>4467521</v>
      </c>
      <c r="M36" s="111">
        <f t="shared" si="9"/>
        <v>-1.8499481992161337E-3</v>
      </c>
      <c r="N36" s="2"/>
      <c r="O36" s="2"/>
      <c r="P36" s="25">
        <v>2009</v>
      </c>
      <c r="Q36" s="25" t="s">
        <v>20</v>
      </c>
      <c r="R36" s="40">
        <f t="shared" si="6"/>
        <v>372367</v>
      </c>
      <c r="S36" s="104">
        <f t="shared" si="7"/>
        <v>503</v>
      </c>
      <c r="T36" s="46">
        <f t="shared" si="8"/>
        <v>1.3526450530301215E-3</v>
      </c>
      <c r="V36" s="2"/>
    </row>
    <row r="37" spans="1:22" s="25" customFormat="1">
      <c r="A37" s="25">
        <f t="shared" si="10"/>
        <v>2002</v>
      </c>
      <c r="B37" s="28" t="s">
        <v>14</v>
      </c>
      <c r="C37" s="28" t="s">
        <v>21</v>
      </c>
      <c r="D37" s="120">
        <v>329822</v>
      </c>
      <c r="E37" s="120">
        <v>42179</v>
      </c>
      <c r="F37" s="120">
        <v>381500</v>
      </c>
      <c r="K37" s="25">
        <v>2010</v>
      </c>
      <c r="L37" s="40">
        <f t="shared" si="5"/>
        <v>4489166</v>
      </c>
      <c r="M37" s="111">
        <f t="shared" si="9"/>
        <v>4.8449688317078188E-3</v>
      </c>
      <c r="N37" s="2"/>
      <c r="O37" s="2"/>
      <c r="P37" s="25">
        <v>2010</v>
      </c>
      <c r="Q37" s="25" t="s">
        <v>20</v>
      </c>
      <c r="R37" s="40">
        <f t="shared" si="6"/>
        <v>374775</v>
      </c>
      <c r="S37" s="104">
        <f t="shared" si="7"/>
        <v>2408</v>
      </c>
      <c r="T37" s="46">
        <f t="shared" si="8"/>
        <v>6.4667384596379662E-3</v>
      </c>
      <c r="V37" s="2"/>
    </row>
    <row r="38" spans="1:22" s="25" customFormat="1">
      <c r="A38" s="25">
        <f t="shared" si="10"/>
        <v>2002</v>
      </c>
      <c r="B38" s="28" t="s">
        <v>15</v>
      </c>
      <c r="C38" s="28" t="s">
        <v>21</v>
      </c>
      <c r="D38" s="120">
        <v>330611</v>
      </c>
      <c r="E38" s="120">
        <v>42191</v>
      </c>
      <c r="F38" s="120">
        <v>382317</v>
      </c>
      <c r="K38" s="25">
        <v>2011</v>
      </c>
      <c r="L38" s="40">
        <f t="shared" si="5"/>
        <v>4516281</v>
      </c>
      <c r="M38" s="111">
        <f t="shared" si="9"/>
        <v>6.0400974256689111E-3</v>
      </c>
      <c r="N38" s="2"/>
      <c r="O38" s="2"/>
      <c r="P38" s="25">
        <v>2011</v>
      </c>
      <c r="Q38" s="25" t="s">
        <v>20</v>
      </c>
      <c r="R38" s="40">
        <f t="shared" si="6"/>
        <v>376437</v>
      </c>
      <c r="S38" s="104">
        <f t="shared" si="7"/>
        <v>1662</v>
      </c>
      <c r="T38" s="46">
        <f t="shared" si="8"/>
        <v>4.4346607964778073E-3</v>
      </c>
      <c r="V38" s="2"/>
    </row>
    <row r="39" spans="1:22" s="25" customFormat="1">
      <c r="A39" s="25">
        <f t="shared" si="10"/>
        <v>2002</v>
      </c>
      <c r="B39" s="28" t="s">
        <v>16</v>
      </c>
      <c r="C39" s="28" t="s">
        <v>21</v>
      </c>
      <c r="D39" s="120">
        <v>331458</v>
      </c>
      <c r="E39" s="120">
        <v>42405</v>
      </c>
      <c r="F39" s="120">
        <v>383394</v>
      </c>
      <c r="K39" s="25">
        <v>2012</v>
      </c>
      <c r="L39" s="40">
        <f t="shared" si="5"/>
        <v>4536840</v>
      </c>
      <c r="M39" s="111">
        <f t="shared" si="9"/>
        <v>4.5521968185771033E-3</v>
      </c>
      <c r="N39" s="46">
        <f>(L39/L33)^(1/6)-1</f>
        <v>8.6026122380133963E-3</v>
      </c>
      <c r="O39" s="22" t="s">
        <v>120</v>
      </c>
      <c r="P39" s="25">
        <v>2012</v>
      </c>
      <c r="Q39" s="25" t="s">
        <v>20</v>
      </c>
      <c r="R39" s="40">
        <f t="shared" si="6"/>
        <v>378070</v>
      </c>
      <c r="S39" s="104">
        <f t="shared" si="7"/>
        <v>1633</v>
      </c>
      <c r="T39" s="46">
        <f t="shared" si="8"/>
        <v>4.3380432847992534E-3</v>
      </c>
      <c r="U39" s="104">
        <f>AVERAGE(S34:S39)</f>
        <v>2532</v>
      </c>
      <c r="V39" s="22" t="s">
        <v>123</v>
      </c>
    </row>
    <row r="40" spans="1:22" s="25" customFormat="1">
      <c r="A40" s="25">
        <f t="shared" si="10"/>
        <v>2002</v>
      </c>
      <c r="B40" s="28" t="s">
        <v>17</v>
      </c>
      <c r="C40" s="28" t="s">
        <v>21</v>
      </c>
      <c r="D40" s="120">
        <v>331361</v>
      </c>
      <c r="E40" s="120">
        <v>42460</v>
      </c>
      <c r="F40" s="120">
        <v>383359</v>
      </c>
      <c r="K40" s="25">
        <v>2013</v>
      </c>
      <c r="L40" s="40">
        <f t="shared" si="5"/>
        <v>4574934</v>
      </c>
      <c r="M40" s="46">
        <f t="shared" si="9"/>
        <v>8.3965932234770779E-3</v>
      </c>
      <c r="P40" s="25">
        <v>2013</v>
      </c>
      <c r="Q40" s="25" t="s">
        <v>20</v>
      </c>
      <c r="R40" s="40">
        <f t="shared" si="6"/>
        <v>382641</v>
      </c>
      <c r="S40" s="104">
        <f t="shared" si="7"/>
        <v>4571</v>
      </c>
      <c r="T40" s="46">
        <f t="shared" si="8"/>
        <v>1.209035363821509E-2</v>
      </c>
    </row>
    <row r="41" spans="1:22" s="25" customFormat="1">
      <c r="A41" s="25">
        <f t="shared" si="10"/>
        <v>2002</v>
      </c>
      <c r="B41" s="28" t="s">
        <v>18</v>
      </c>
      <c r="C41" s="28" t="s">
        <v>21</v>
      </c>
      <c r="D41" s="120">
        <v>331812</v>
      </c>
      <c r="E41" s="120">
        <v>42432</v>
      </c>
      <c r="F41" s="120">
        <v>383805</v>
      </c>
      <c r="K41" s="25">
        <v>2014</v>
      </c>
      <c r="L41" s="40">
        <f t="shared" si="5"/>
        <v>4632390</v>
      </c>
      <c r="M41" s="46">
        <f t="shared" si="9"/>
        <v>1.2558869701726927E-2</v>
      </c>
      <c r="P41" s="25">
        <v>2014</v>
      </c>
      <c r="Q41" s="25" t="s">
        <v>20</v>
      </c>
      <c r="R41" s="40">
        <f t="shared" si="6"/>
        <v>387693</v>
      </c>
      <c r="S41" s="104">
        <f t="shared" si="7"/>
        <v>5052</v>
      </c>
      <c r="T41" s="46">
        <f t="shared" si="8"/>
        <v>1.3202976157808521E-2</v>
      </c>
    </row>
    <row r="42" spans="1:22" s="25" customFormat="1">
      <c r="A42" s="25">
        <f t="shared" si="10"/>
        <v>2002</v>
      </c>
      <c r="B42" s="28" t="s">
        <v>19</v>
      </c>
      <c r="C42" s="28" t="s">
        <v>21</v>
      </c>
      <c r="D42" s="120">
        <v>331954</v>
      </c>
      <c r="E42" s="120">
        <v>42536</v>
      </c>
      <c r="F42" s="120">
        <v>384057</v>
      </c>
      <c r="K42" s="25">
        <v>2015</v>
      </c>
      <c r="L42" s="40">
        <f t="shared" si="5"/>
        <v>4713483</v>
      </c>
      <c r="M42" s="46">
        <f t="shared" si="9"/>
        <v>1.7505650430986952E-2</v>
      </c>
      <c r="P42" s="25">
        <v>2015</v>
      </c>
      <c r="Q42" s="25" t="s">
        <v>20</v>
      </c>
      <c r="R42" s="40">
        <f t="shared" si="6"/>
        <v>395286</v>
      </c>
      <c r="S42" s="104">
        <f t="shared" si="7"/>
        <v>7593</v>
      </c>
      <c r="T42" s="46">
        <f t="shared" si="8"/>
        <v>1.9585084074254633E-2</v>
      </c>
    </row>
    <row r="43" spans="1:22" s="25" customFormat="1">
      <c r="A43" s="25">
        <f t="shared" si="10"/>
        <v>2002</v>
      </c>
      <c r="B43" s="28" t="s">
        <v>20</v>
      </c>
      <c r="C43" s="28" t="s">
        <v>21</v>
      </c>
      <c r="D43" s="120">
        <v>331901</v>
      </c>
      <c r="E43" s="120">
        <v>42435</v>
      </c>
      <c r="F43" s="120">
        <v>383921</v>
      </c>
      <c r="K43" s="25">
        <v>2016</v>
      </c>
      <c r="L43" s="40">
        <f t="shared" si="5"/>
        <v>4807080</v>
      </c>
      <c r="M43" s="46">
        <f t="shared" si="9"/>
        <v>1.985729024587557E-2</v>
      </c>
      <c r="P43" s="25">
        <v>2016</v>
      </c>
      <c r="Q43" s="25" t="s">
        <v>20</v>
      </c>
      <c r="R43" s="40">
        <f t="shared" si="6"/>
        <v>403187</v>
      </c>
      <c r="S43" s="104">
        <f t="shared" si="7"/>
        <v>7901</v>
      </c>
      <c r="T43" s="46">
        <f t="shared" si="8"/>
        <v>1.9988059278598369E-2</v>
      </c>
    </row>
    <row r="44" spans="1:22" s="25" customFormat="1">
      <c r="A44" s="25">
        <f>A32+1</f>
        <v>2003</v>
      </c>
      <c r="B44" s="28" t="s">
        <v>9</v>
      </c>
      <c r="C44" s="28" t="s">
        <v>21</v>
      </c>
      <c r="D44" s="120">
        <v>332955</v>
      </c>
      <c r="E44" s="120">
        <v>42556</v>
      </c>
      <c r="F44" s="120">
        <v>385129</v>
      </c>
    </row>
    <row r="45" spans="1:22" s="25" customFormat="1">
      <c r="A45" s="25">
        <f t="shared" ref="A45:A79" si="11">A33+1</f>
        <v>2003</v>
      </c>
      <c r="B45" s="28" t="s">
        <v>10</v>
      </c>
      <c r="C45" s="28" t="s">
        <v>21</v>
      </c>
      <c r="D45" s="120">
        <v>333768</v>
      </c>
      <c r="E45" s="120">
        <v>42779</v>
      </c>
      <c r="F45" s="120">
        <v>386201</v>
      </c>
      <c r="L45" s="25" t="s">
        <v>93</v>
      </c>
      <c r="P45" s="25" t="s">
        <v>121</v>
      </c>
    </row>
    <row r="46" spans="1:22" s="25" customFormat="1">
      <c r="A46" s="25">
        <f t="shared" si="11"/>
        <v>2003</v>
      </c>
      <c r="B46" s="28" t="s">
        <v>11</v>
      </c>
      <c r="C46" s="28" t="s">
        <v>21</v>
      </c>
      <c r="D46" s="120">
        <v>334426</v>
      </c>
      <c r="E46" s="120">
        <v>42929</v>
      </c>
      <c r="F46" s="120">
        <v>386995</v>
      </c>
      <c r="K46" s="25">
        <v>2000</v>
      </c>
      <c r="L46" s="40">
        <f>SUMIF($A$8:$A$211,K46,$E$8:$E$211)</f>
        <v>486534</v>
      </c>
      <c r="M46" s="46"/>
      <c r="P46" s="25">
        <v>2000</v>
      </c>
      <c r="Q46" s="25" t="s">
        <v>20</v>
      </c>
      <c r="R46" s="40">
        <f>SUMIFS($E$8:$E$211,$A$8:$A$211,P46,$B$8:$B$211,Q46)</f>
        <v>40485</v>
      </c>
    </row>
    <row r="47" spans="1:22" s="25" customFormat="1">
      <c r="A47" s="25">
        <f t="shared" si="11"/>
        <v>2003</v>
      </c>
      <c r="B47" s="28" t="s">
        <v>12</v>
      </c>
      <c r="C47" s="28" t="s">
        <v>21</v>
      </c>
      <c r="D47" s="120">
        <v>335300</v>
      </c>
      <c r="E47" s="120">
        <v>43043</v>
      </c>
      <c r="F47" s="120">
        <v>387983</v>
      </c>
      <c r="K47" s="25">
        <v>2001</v>
      </c>
      <c r="L47" s="40">
        <f t="shared" ref="L47:L62" si="12">SUMIF($A$8:$A$211,K47,$E$8:$E$211)</f>
        <v>493398</v>
      </c>
      <c r="M47" s="46">
        <f>L47/L46-1</f>
        <v>1.4107955456350352E-2</v>
      </c>
      <c r="P47" s="25">
        <v>2001</v>
      </c>
      <c r="Q47" s="25" t="s">
        <v>20</v>
      </c>
      <c r="R47" s="40">
        <f t="shared" ref="R47:R62" si="13">SUMIFS($E$8:$E$211,$A$8:$A$211,P47,$B$8:$B$211,Q47)</f>
        <v>41485</v>
      </c>
      <c r="S47" s="104">
        <f>R47-R46</f>
        <v>1000</v>
      </c>
      <c r="T47" s="46">
        <f>R47/R46-1</f>
        <v>2.4700506360380459E-2</v>
      </c>
    </row>
    <row r="48" spans="1:22" s="25" customFormat="1">
      <c r="A48" s="25">
        <f t="shared" si="11"/>
        <v>2003</v>
      </c>
      <c r="B48" s="28" t="s">
        <v>13</v>
      </c>
      <c r="C48" s="28" t="s">
        <v>21</v>
      </c>
      <c r="D48" s="120">
        <v>335988</v>
      </c>
      <c r="E48" s="120">
        <v>43186</v>
      </c>
      <c r="F48" s="120">
        <v>388840</v>
      </c>
      <c r="K48" s="25">
        <v>2002</v>
      </c>
      <c r="L48" s="40">
        <f t="shared" si="12"/>
        <v>505995</v>
      </c>
      <c r="M48" s="46">
        <f>L48/L47-1</f>
        <v>2.5531112813590662E-2</v>
      </c>
      <c r="P48" s="25">
        <v>2002</v>
      </c>
      <c r="Q48" s="25" t="s">
        <v>20</v>
      </c>
      <c r="R48" s="40">
        <f t="shared" si="13"/>
        <v>42435</v>
      </c>
      <c r="S48" s="104">
        <f t="shared" ref="S48:S62" si="14">R48-R47</f>
        <v>950</v>
      </c>
      <c r="T48" s="46">
        <f t="shared" ref="T48:T62" si="15">R48/R47-1</f>
        <v>2.2899843316861457E-2</v>
      </c>
    </row>
    <row r="49" spans="1:22" s="25" customFormat="1">
      <c r="A49" s="25">
        <f t="shared" si="11"/>
        <v>2003</v>
      </c>
      <c r="B49" s="28" t="s">
        <v>14</v>
      </c>
      <c r="C49" s="28" t="s">
        <v>21</v>
      </c>
      <c r="D49" s="120">
        <v>336690</v>
      </c>
      <c r="E49" s="120">
        <v>43302</v>
      </c>
      <c r="F49" s="120">
        <v>389680</v>
      </c>
      <c r="K49" s="25">
        <v>2003</v>
      </c>
      <c r="L49" s="40">
        <f t="shared" si="12"/>
        <v>520139</v>
      </c>
      <c r="M49" s="46">
        <f t="shared" ref="M49:M62" si="16">L49/L48-1</f>
        <v>2.7952845383847569E-2</v>
      </c>
      <c r="P49" s="25">
        <v>2003</v>
      </c>
      <c r="Q49" s="25" t="s">
        <v>20</v>
      </c>
      <c r="R49" s="40">
        <f t="shared" si="13"/>
        <v>44022</v>
      </c>
      <c r="S49" s="104">
        <f t="shared" si="14"/>
        <v>1587</v>
      </c>
      <c r="T49" s="46">
        <f t="shared" si="15"/>
        <v>3.7398373983739797E-2</v>
      </c>
    </row>
    <row r="50" spans="1:22" s="25" customFormat="1">
      <c r="A50" s="25">
        <f t="shared" si="11"/>
        <v>2003</v>
      </c>
      <c r="B50" s="28" t="s">
        <v>15</v>
      </c>
      <c r="C50" s="28" t="s">
        <v>21</v>
      </c>
      <c r="D50" s="120">
        <v>337355</v>
      </c>
      <c r="E50" s="120">
        <v>43375</v>
      </c>
      <c r="F50" s="120">
        <v>390438</v>
      </c>
      <c r="K50" s="25">
        <v>2004</v>
      </c>
      <c r="L50" s="40">
        <f t="shared" si="12"/>
        <v>538597</v>
      </c>
      <c r="M50" s="46">
        <f t="shared" si="16"/>
        <v>3.5486667986826648E-2</v>
      </c>
      <c r="P50" s="25">
        <v>2004</v>
      </c>
      <c r="Q50" s="25" t="s">
        <v>20</v>
      </c>
      <c r="R50" s="40">
        <f t="shared" si="13"/>
        <v>44667</v>
      </c>
      <c r="S50" s="104">
        <f t="shared" si="14"/>
        <v>645</v>
      </c>
      <c r="T50" s="46">
        <f t="shared" si="15"/>
        <v>1.4651765026577612E-2</v>
      </c>
    </row>
    <row r="51" spans="1:22" s="25" customFormat="1">
      <c r="A51" s="25">
        <f t="shared" si="11"/>
        <v>2003</v>
      </c>
      <c r="B51" s="28" t="s">
        <v>16</v>
      </c>
      <c r="C51" s="28" t="s">
        <v>21</v>
      </c>
      <c r="D51" s="120">
        <v>337931</v>
      </c>
      <c r="E51" s="120">
        <v>43460</v>
      </c>
      <c r="F51" s="120">
        <v>391093</v>
      </c>
      <c r="K51" s="25">
        <v>2005</v>
      </c>
      <c r="L51" s="40">
        <f t="shared" si="12"/>
        <v>546676</v>
      </c>
      <c r="M51" s="46">
        <f t="shared" si="16"/>
        <v>1.5000083550409604E-2</v>
      </c>
      <c r="P51" s="25">
        <v>2005</v>
      </c>
      <c r="Q51" s="25" t="s">
        <v>20</v>
      </c>
      <c r="R51" s="40">
        <f t="shared" si="13"/>
        <v>45922</v>
      </c>
      <c r="S51" s="104">
        <f t="shared" si="14"/>
        <v>1255</v>
      </c>
      <c r="T51" s="46">
        <f t="shared" si="15"/>
        <v>2.8096805247721957E-2</v>
      </c>
      <c r="U51" s="25" t="s">
        <v>122</v>
      </c>
    </row>
    <row r="52" spans="1:22" s="25" customFormat="1">
      <c r="A52" s="25">
        <f t="shared" si="11"/>
        <v>2003</v>
      </c>
      <c r="B52" s="28" t="s">
        <v>17</v>
      </c>
      <c r="C52" s="28" t="s">
        <v>21</v>
      </c>
      <c r="D52" s="120">
        <v>338327</v>
      </c>
      <c r="E52" s="120">
        <v>43634</v>
      </c>
      <c r="F52" s="120">
        <v>391653</v>
      </c>
      <c r="K52" s="25">
        <v>2006</v>
      </c>
      <c r="L52" s="40">
        <f t="shared" si="12"/>
        <v>552078</v>
      </c>
      <c r="M52" s="46">
        <f t="shared" si="16"/>
        <v>9.8815386078774381E-3</v>
      </c>
      <c r="N52" s="46">
        <f>(L52/L46)^(1/6)-1</f>
        <v>2.1287165897039051E-2</v>
      </c>
      <c r="O52" s="22" t="s">
        <v>119</v>
      </c>
      <c r="P52" s="25">
        <v>2006</v>
      </c>
      <c r="Q52" s="25" t="s">
        <v>20</v>
      </c>
      <c r="R52" s="40">
        <f t="shared" si="13"/>
        <v>45877</v>
      </c>
      <c r="S52" s="104">
        <f t="shared" si="14"/>
        <v>-45</v>
      </c>
      <c r="T52" s="46">
        <f t="shared" si="15"/>
        <v>-9.7992247724398851E-4</v>
      </c>
      <c r="U52" s="104">
        <f>AVERAGE(S47:S52)</f>
        <v>898.66666666666663</v>
      </c>
      <c r="V52" s="22" t="s">
        <v>124</v>
      </c>
    </row>
    <row r="53" spans="1:22" s="25" customFormat="1">
      <c r="A53" s="25">
        <f t="shared" si="11"/>
        <v>2003</v>
      </c>
      <c r="B53" s="28" t="s">
        <v>18</v>
      </c>
      <c r="C53" s="28" t="s">
        <v>21</v>
      </c>
      <c r="D53" s="120">
        <v>339070</v>
      </c>
      <c r="E53" s="120">
        <v>43816</v>
      </c>
      <c r="F53" s="120">
        <v>392596</v>
      </c>
      <c r="K53" s="25">
        <v>2007</v>
      </c>
      <c r="L53" s="40">
        <f t="shared" si="12"/>
        <v>553280</v>
      </c>
      <c r="M53" s="111">
        <f t="shared" si="16"/>
        <v>2.1772285800194524E-3</v>
      </c>
      <c r="N53" s="2"/>
      <c r="O53" s="2"/>
      <c r="P53" s="25">
        <v>2007</v>
      </c>
      <c r="Q53" s="25" t="s">
        <v>20</v>
      </c>
      <c r="R53" s="40">
        <f t="shared" si="13"/>
        <v>46085</v>
      </c>
      <c r="S53" s="104">
        <f t="shared" si="14"/>
        <v>208</v>
      </c>
      <c r="T53" s="46">
        <f t="shared" si="15"/>
        <v>4.5338622839330434E-3</v>
      </c>
      <c r="V53" s="2"/>
    </row>
    <row r="54" spans="1:22" s="25" customFormat="1">
      <c r="A54" s="25">
        <f t="shared" si="11"/>
        <v>2003</v>
      </c>
      <c r="B54" s="28" t="s">
        <v>19</v>
      </c>
      <c r="C54" s="28" t="s">
        <v>21</v>
      </c>
      <c r="D54" s="120">
        <v>339497</v>
      </c>
      <c r="E54" s="120">
        <v>44037</v>
      </c>
      <c r="F54" s="120">
        <v>393219</v>
      </c>
      <c r="K54" s="25">
        <v>2008</v>
      </c>
      <c r="L54" s="40">
        <f t="shared" si="12"/>
        <v>551831</v>
      </c>
      <c r="M54" s="111">
        <f t="shared" si="16"/>
        <v>-2.6189271255060431E-3</v>
      </c>
      <c r="N54" s="2"/>
      <c r="O54" s="2"/>
      <c r="P54" s="25">
        <v>2008</v>
      </c>
      <c r="Q54" s="25" t="s">
        <v>20</v>
      </c>
      <c r="R54" s="40">
        <f t="shared" si="13"/>
        <v>45688</v>
      </c>
      <c r="S54" s="104">
        <f t="shared" si="14"/>
        <v>-397</v>
      </c>
      <c r="T54" s="46">
        <f t="shared" si="15"/>
        <v>-8.6145166540089191E-3</v>
      </c>
      <c r="V54" s="2"/>
    </row>
    <row r="55" spans="1:22" s="25" customFormat="1">
      <c r="A55" s="25">
        <f t="shared" si="11"/>
        <v>2003</v>
      </c>
      <c r="B55" s="28" t="s">
        <v>20</v>
      </c>
      <c r="C55" s="28" t="s">
        <v>21</v>
      </c>
      <c r="D55" s="120">
        <v>340122</v>
      </c>
      <c r="E55" s="120">
        <v>44022</v>
      </c>
      <c r="F55" s="120">
        <v>393856</v>
      </c>
      <c r="K55" s="25">
        <v>2009</v>
      </c>
      <c r="L55" s="40">
        <f t="shared" si="12"/>
        <v>546680</v>
      </c>
      <c r="M55" s="111">
        <f t="shared" si="16"/>
        <v>-9.3343795473613822E-3</v>
      </c>
      <c r="N55" s="2"/>
      <c r="O55" s="2"/>
      <c r="P55" s="25">
        <v>2009</v>
      </c>
      <c r="Q55" s="25" t="s">
        <v>20</v>
      </c>
      <c r="R55" s="40">
        <f t="shared" si="13"/>
        <v>45492</v>
      </c>
      <c r="S55" s="104">
        <f t="shared" si="14"/>
        <v>-196</v>
      </c>
      <c r="T55" s="46">
        <f t="shared" si="15"/>
        <v>-4.2899667308702316E-3</v>
      </c>
      <c r="V55" s="2"/>
    </row>
    <row r="56" spans="1:22" s="25" customFormat="1">
      <c r="A56" s="25">
        <f t="shared" si="11"/>
        <v>2004</v>
      </c>
      <c r="B56" s="28" t="s">
        <v>9</v>
      </c>
      <c r="C56" s="28" t="s">
        <v>21</v>
      </c>
      <c r="D56" s="120">
        <v>341467</v>
      </c>
      <c r="E56" s="120">
        <v>44264</v>
      </c>
      <c r="F56" s="120">
        <v>395408</v>
      </c>
      <c r="K56" s="25">
        <v>2010</v>
      </c>
      <c r="L56" s="40">
        <f t="shared" si="12"/>
        <v>546633</v>
      </c>
      <c r="M56" s="111">
        <f t="shared" si="16"/>
        <v>-8.597351284111987E-5</v>
      </c>
      <c r="N56" s="2"/>
      <c r="O56" s="2"/>
      <c r="P56" s="25">
        <v>2010</v>
      </c>
      <c r="Q56" s="25" t="s">
        <v>20</v>
      </c>
      <c r="R56" s="40">
        <f t="shared" si="13"/>
        <v>45446</v>
      </c>
      <c r="S56" s="104">
        <f t="shared" si="14"/>
        <v>-46</v>
      </c>
      <c r="T56" s="46">
        <f t="shared" si="15"/>
        <v>-1.0111667985579498E-3</v>
      </c>
      <c r="V56" s="2"/>
    </row>
    <row r="57" spans="1:22" s="25" customFormat="1">
      <c r="A57" s="25">
        <f t="shared" si="11"/>
        <v>2004</v>
      </c>
      <c r="B57" s="28" t="s">
        <v>10</v>
      </c>
      <c r="C57" s="28" t="s">
        <v>21</v>
      </c>
      <c r="D57" s="120">
        <v>342084</v>
      </c>
      <c r="E57" s="120">
        <v>44354</v>
      </c>
      <c r="F57" s="120">
        <v>396082</v>
      </c>
      <c r="K57" s="25">
        <v>2011</v>
      </c>
      <c r="L57" s="40">
        <f t="shared" si="12"/>
        <v>546789</v>
      </c>
      <c r="M57" s="111">
        <f t="shared" si="16"/>
        <v>2.8538342910144898E-4</v>
      </c>
      <c r="N57" s="2"/>
      <c r="O57" s="2"/>
      <c r="P57" s="25">
        <v>2011</v>
      </c>
      <c r="Q57" s="25" t="s">
        <v>20</v>
      </c>
      <c r="R57" s="40">
        <f t="shared" si="13"/>
        <v>45603</v>
      </c>
      <c r="S57" s="104">
        <f t="shared" si="14"/>
        <v>157</v>
      </c>
      <c r="T57" s="46">
        <f t="shared" si="15"/>
        <v>3.4546494741012346E-3</v>
      </c>
      <c r="V57" s="2"/>
    </row>
    <row r="58" spans="1:22" s="25" customFormat="1">
      <c r="A58" s="25">
        <f t="shared" si="11"/>
        <v>2004</v>
      </c>
      <c r="B58" s="28" t="s">
        <v>11</v>
      </c>
      <c r="C58" s="28" t="s">
        <v>21</v>
      </c>
      <c r="D58" s="120">
        <v>343067</v>
      </c>
      <c r="E58" s="120">
        <v>44723</v>
      </c>
      <c r="F58" s="120">
        <v>397385</v>
      </c>
      <c r="K58" s="25">
        <v>2012</v>
      </c>
      <c r="L58" s="40">
        <f t="shared" si="12"/>
        <v>550333</v>
      </c>
      <c r="M58" s="111">
        <f t="shared" si="16"/>
        <v>6.4814764013174653E-3</v>
      </c>
      <c r="N58" s="46">
        <f>(L58/L52)^(1/6)-1</f>
        <v>-5.2749267414309298E-4</v>
      </c>
      <c r="O58" s="22" t="s">
        <v>120</v>
      </c>
      <c r="P58" s="25">
        <v>2012</v>
      </c>
      <c r="Q58" s="25" t="s">
        <v>20</v>
      </c>
      <c r="R58" s="40">
        <f t="shared" si="13"/>
        <v>45960</v>
      </c>
      <c r="S58" s="104">
        <f t="shared" si="14"/>
        <v>357</v>
      </c>
      <c r="T58" s="46">
        <f t="shared" si="15"/>
        <v>7.8284323399775424E-3</v>
      </c>
      <c r="U58" s="104">
        <f>AVERAGE(S53:S58)</f>
        <v>13.833333333333334</v>
      </c>
      <c r="V58" s="22" t="s">
        <v>123</v>
      </c>
    </row>
    <row r="59" spans="1:22" s="25" customFormat="1">
      <c r="A59" s="25">
        <f t="shared" si="11"/>
        <v>2004</v>
      </c>
      <c r="B59" s="28" t="s">
        <v>12</v>
      </c>
      <c r="C59" s="28" t="s">
        <v>21</v>
      </c>
      <c r="D59" s="120">
        <v>343938</v>
      </c>
      <c r="E59" s="120">
        <v>44971</v>
      </c>
      <c r="F59" s="120">
        <v>398444</v>
      </c>
      <c r="K59" s="25">
        <v>2013</v>
      </c>
      <c r="L59" s="40">
        <f t="shared" si="12"/>
        <v>555065</v>
      </c>
      <c r="M59" s="46">
        <f t="shared" si="16"/>
        <v>8.5984304048638549E-3</v>
      </c>
      <c r="P59" s="25">
        <v>2013</v>
      </c>
      <c r="Q59" s="25" t="s">
        <v>20</v>
      </c>
      <c r="R59" s="40">
        <f t="shared" si="13"/>
        <v>46402</v>
      </c>
      <c r="S59" s="104">
        <f t="shared" si="14"/>
        <v>442</v>
      </c>
      <c r="T59" s="46">
        <f t="shared" si="15"/>
        <v>9.6170583115753328E-3</v>
      </c>
    </row>
    <row r="60" spans="1:22" s="25" customFormat="1">
      <c r="A60" s="25">
        <f t="shared" si="11"/>
        <v>2004</v>
      </c>
      <c r="B60" s="28" t="s">
        <v>13</v>
      </c>
      <c r="C60" s="28" t="s">
        <v>21</v>
      </c>
      <c r="D60" s="120">
        <v>344884</v>
      </c>
      <c r="E60" s="120">
        <v>45062</v>
      </c>
      <c r="F60" s="120">
        <v>399482</v>
      </c>
      <c r="K60" s="25">
        <v>2014</v>
      </c>
      <c r="L60" s="40">
        <f t="shared" si="12"/>
        <v>560800</v>
      </c>
      <c r="M60" s="46">
        <f t="shared" si="16"/>
        <v>1.0332123264842785E-2</v>
      </c>
      <c r="P60" s="25">
        <v>2014</v>
      </c>
      <c r="Q60" s="25" t="s">
        <v>20</v>
      </c>
      <c r="R60" s="40">
        <f t="shared" si="13"/>
        <v>46895</v>
      </c>
      <c r="S60" s="104">
        <f t="shared" si="14"/>
        <v>493</v>
      </c>
      <c r="T60" s="46">
        <f t="shared" si="15"/>
        <v>1.0624542045601482E-2</v>
      </c>
    </row>
    <row r="61" spans="1:22" s="25" customFormat="1">
      <c r="A61" s="25">
        <f t="shared" si="11"/>
        <v>2004</v>
      </c>
      <c r="B61" s="28" t="s">
        <v>14</v>
      </c>
      <c r="C61" s="28" t="s">
        <v>21</v>
      </c>
      <c r="D61" s="120">
        <v>345799</v>
      </c>
      <c r="E61" s="120">
        <v>45176</v>
      </c>
      <c r="F61" s="120">
        <v>400504</v>
      </c>
      <c r="K61" s="25">
        <v>2015</v>
      </c>
      <c r="L61" s="40">
        <f t="shared" si="12"/>
        <v>568573</v>
      </c>
      <c r="M61" s="46">
        <f t="shared" si="16"/>
        <v>1.386055634807426E-2</v>
      </c>
      <c r="P61" s="25">
        <v>2015</v>
      </c>
      <c r="Q61" s="25" t="s">
        <v>20</v>
      </c>
      <c r="R61" s="40">
        <f t="shared" si="13"/>
        <v>47618</v>
      </c>
      <c r="S61" s="104">
        <f t="shared" si="14"/>
        <v>723</v>
      </c>
      <c r="T61" s="46">
        <f t="shared" si="15"/>
        <v>1.5417421899989403E-2</v>
      </c>
    </row>
    <row r="62" spans="1:22" s="25" customFormat="1">
      <c r="A62" s="25">
        <f t="shared" si="11"/>
        <v>2004</v>
      </c>
      <c r="B62" s="28" t="s">
        <v>15</v>
      </c>
      <c r="C62" s="28" t="s">
        <v>21</v>
      </c>
      <c r="D62" s="120">
        <v>346909</v>
      </c>
      <c r="E62" s="120">
        <v>45294</v>
      </c>
      <c r="F62" s="120">
        <v>401760</v>
      </c>
      <c r="K62" s="25">
        <v>2016</v>
      </c>
      <c r="L62" s="40">
        <f t="shared" si="12"/>
        <v>577472</v>
      </c>
      <c r="M62" s="46">
        <f t="shared" si="16"/>
        <v>1.5651464279872629E-2</v>
      </c>
      <c r="P62" s="25">
        <v>2016</v>
      </c>
      <c r="Q62" s="25" t="s">
        <v>20</v>
      </c>
      <c r="R62" s="40">
        <f t="shared" si="13"/>
        <v>48370</v>
      </c>
      <c r="S62" s="104">
        <f t="shared" si="14"/>
        <v>752</v>
      </c>
      <c r="T62" s="46">
        <f t="shared" si="15"/>
        <v>1.5792347431643483E-2</v>
      </c>
    </row>
    <row r="63" spans="1:22" s="25" customFormat="1">
      <c r="A63" s="25">
        <f t="shared" si="11"/>
        <v>2004</v>
      </c>
      <c r="B63" s="28" t="s">
        <v>16</v>
      </c>
      <c r="C63" s="28" t="s">
        <v>21</v>
      </c>
      <c r="D63" s="120">
        <v>347523</v>
      </c>
      <c r="E63" s="120">
        <v>45394</v>
      </c>
      <c r="F63" s="120">
        <v>402486</v>
      </c>
    </row>
    <row r="64" spans="1:22" s="25" customFormat="1">
      <c r="A64" s="25">
        <f t="shared" si="11"/>
        <v>2004</v>
      </c>
      <c r="B64" s="28" t="s">
        <v>17</v>
      </c>
      <c r="C64" s="28" t="s">
        <v>21</v>
      </c>
      <c r="D64" s="120">
        <v>347226</v>
      </c>
      <c r="E64" s="120">
        <v>45370</v>
      </c>
      <c r="F64" s="120">
        <v>402285</v>
      </c>
    </row>
    <row r="65" spans="1:6" s="25" customFormat="1">
      <c r="A65" s="25">
        <f t="shared" si="11"/>
        <v>2004</v>
      </c>
      <c r="B65" s="28" t="s">
        <v>18</v>
      </c>
      <c r="C65" s="28" t="s">
        <v>21</v>
      </c>
      <c r="D65" s="120">
        <v>339636</v>
      </c>
      <c r="E65" s="120">
        <v>44836</v>
      </c>
      <c r="F65" s="120">
        <v>394522</v>
      </c>
    </row>
    <row r="66" spans="1:6" s="25" customFormat="1">
      <c r="A66" s="25">
        <f t="shared" si="11"/>
        <v>2004</v>
      </c>
      <c r="B66" s="28" t="s">
        <v>19</v>
      </c>
      <c r="C66" s="28" t="s">
        <v>21</v>
      </c>
      <c r="D66" s="120">
        <v>339760</v>
      </c>
      <c r="E66" s="120">
        <v>44486</v>
      </c>
      <c r="F66" s="120">
        <v>394249</v>
      </c>
    </row>
    <row r="67" spans="1:6" s="25" customFormat="1">
      <c r="A67" s="25">
        <f t="shared" si="11"/>
        <v>2004</v>
      </c>
      <c r="B67" s="28" t="s">
        <v>20</v>
      </c>
      <c r="C67" s="28" t="s">
        <v>21</v>
      </c>
      <c r="D67" s="120">
        <v>341159</v>
      </c>
      <c r="E67" s="120">
        <v>44667</v>
      </c>
      <c r="F67" s="120">
        <v>395772</v>
      </c>
    </row>
    <row r="68" spans="1:6" s="25" customFormat="1">
      <c r="A68" s="25">
        <f t="shared" si="11"/>
        <v>2005</v>
      </c>
      <c r="B68" s="28" t="s">
        <v>9</v>
      </c>
      <c r="C68" s="28" t="s">
        <v>21</v>
      </c>
      <c r="D68" s="120">
        <v>342935</v>
      </c>
      <c r="E68" s="120">
        <v>44702</v>
      </c>
      <c r="F68" s="120">
        <v>397538</v>
      </c>
    </row>
    <row r="69" spans="1:6" s="25" customFormat="1">
      <c r="A69" s="25">
        <f t="shared" si="11"/>
        <v>2005</v>
      </c>
      <c r="B69" s="28" t="s">
        <v>10</v>
      </c>
      <c r="C69" s="28" t="s">
        <v>21</v>
      </c>
      <c r="D69" s="120">
        <v>344270</v>
      </c>
      <c r="E69" s="120">
        <v>44979</v>
      </c>
      <c r="F69" s="120">
        <v>399171</v>
      </c>
    </row>
    <row r="70" spans="1:6" s="25" customFormat="1">
      <c r="A70" s="25">
        <f t="shared" si="11"/>
        <v>2005</v>
      </c>
      <c r="B70" s="28" t="s">
        <v>11</v>
      </c>
      <c r="C70" s="28" t="s">
        <v>21</v>
      </c>
      <c r="D70" s="120">
        <v>345757</v>
      </c>
      <c r="E70" s="120">
        <v>45271</v>
      </c>
      <c r="F70" s="120">
        <v>401030</v>
      </c>
    </row>
    <row r="71" spans="1:6" s="25" customFormat="1">
      <c r="A71" s="25">
        <f t="shared" si="11"/>
        <v>2005</v>
      </c>
      <c r="B71" s="28" t="s">
        <v>12</v>
      </c>
      <c r="C71" s="28" t="s">
        <v>21</v>
      </c>
      <c r="D71" s="120">
        <v>346924</v>
      </c>
      <c r="E71" s="120">
        <v>45330</v>
      </c>
      <c r="F71" s="120">
        <v>402241</v>
      </c>
    </row>
    <row r="72" spans="1:6" s="25" customFormat="1">
      <c r="A72" s="25">
        <f t="shared" si="11"/>
        <v>2005</v>
      </c>
      <c r="B72" s="28" t="s">
        <v>13</v>
      </c>
      <c r="C72" s="28" t="s">
        <v>21</v>
      </c>
      <c r="D72" s="120">
        <v>347770</v>
      </c>
      <c r="E72" s="120">
        <v>45576</v>
      </c>
      <c r="F72" s="120">
        <v>403398</v>
      </c>
    </row>
    <row r="73" spans="1:6" s="25" customFormat="1">
      <c r="A73" s="25">
        <f t="shared" si="11"/>
        <v>2005</v>
      </c>
      <c r="B73" s="28" t="s">
        <v>14</v>
      </c>
      <c r="C73" s="28" t="s">
        <v>21</v>
      </c>
      <c r="D73" s="120">
        <v>348964</v>
      </c>
      <c r="E73" s="120">
        <v>45813</v>
      </c>
      <c r="F73" s="120">
        <v>404766</v>
      </c>
    </row>
    <row r="74" spans="1:6" s="25" customFormat="1">
      <c r="A74" s="25">
        <f t="shared" si="11"/>
        <v>2005</v>
      </c>
      <c r="B74" s="28" t="s">
        <v>15</v>
      </c>
      <c r="C74" s="28" t="s">
        <v>21</v>
      </c>
      <c r="D74" s="120">
        <v>349406</v>
      </c>
      <c r="E74" s="120">
        <v>45749</v>
      </c>
      <c r="F74" s="120">
        <v>405208</v>
      </c>
    </row>
    <row r="75" spans="1:6" s="25" customFormat="1">
      <c r="A75" s="25">
        <f t="shared" si="11"/>
        <v>2005</v>
      </c>
      <c r="B75" s="28" t="s">
        <v>16</v>
      </c>
      <c r="C75" s="28" t="s">
        <v>21</v>
      </c>
      <c r="D75" s="120">
        <v>349909</v>
      </c>
      <c r="E75" s="120">
        <v>45731</v>
      </c>
      <c r="F75" s="120">
        <v>405640</v>
      </c>
    </row>
    <row r="76" spans="1:6" s="25" customFormat="1">
      <c r="A76" s="25">
        <f t="shared" si="11"/>
        <v>2005</v>
      </c>
      <c r="B76" s="28" t="s">
        <v>17</v>
      </c>
      <c r="C76" s="28" t="s">
        <v>21</v>
      </c>
      <c r="D76" s="120">
        <v>350774</v>
      </c>
      <c r="E76" s="120">
        <v>45779</v>
      </c>
      <c r="F76" s="120">
        <v>406570</v>
      </c>
    </row>
    <row r="77" spans="1:6" s="25" customFormat="1">
      <c r="A77" s="25">
        <f t="shared" si="11"/>
        <v>2005</v>
      </c>
      <c r="B77" s="28" t="s">
        <v>18</v>
      </c>
      <c r="C77" s="28" t="s">
        <v>21</v>
      </c>
      <c r="D77" s="120">
        <v>351095</v>
      </c>
      <c r="E77" s="120">
        <v>45833</v>
      </c>
      <c r="F77" s="120">
        <v>407052</v>
      </c>
    </row>
    <row r="78" spans="1:6" s="25" customFormat="1">
      <c r="A78" s="25">
        <f t="shared" si="11"/>
        <v>2005</v>
      </c>
      <c r="B78" s="28" t="s">
        <v>19</v>
      </c>
      <c r="C78" s="28" t="s">
        <v>21</v>
      </c>
      <c r="D78" s="120">
        <v>351685</v>
      </c>
      <c r="E78" s="120">
        <v>45991</v>
      </c>
      <c r="F78" s="120">
        <v>407758</v>
      </c>
    </row>
    <row r="79" spans="1:6" s="25" customFormat="1">
      <c r="A79" s="25">
        <f t="shared" si="11"/>
        <v>2005</v>
      </c>
      <c r="B79" s="28" t="s">
        <v>20</v>
      </c>
      <c r="C79" s="28" t="s">
        <v>21</v>
      </c>
      <c r="D79" s="120">
        <v>352615</v>
      </c>
      <c r="E79" s="120">
        <v>45922</v>
      </c>
      <c r="F79" s="120">
        <v>408639</v>
      </c>
    </row>
    <row r="80" spans="1:6">
      <c r="A80" s="22">
        <v>2006</v>
      </c>
      <c r="B80" s="28" t="s">
        <v>9</v>
      </c>
      <c r="C80" s="28" t="s">
        <v>21</v>
      </c>
      <c r="D80" s="120">
        <v>353724</v>
      </c>
      <c r="E80" s="120">
        <v>46030</v>
      </c>
      <c r="F80" s="120">
        <v>409860</v>
      </c>
    </row>
    <row r="81" spans="1:6">
      <c r="A81" s="22">
        <v>2006</v>
      </c>
      <c r="B81" s="28" t="s">
        <v>10</v>
      </c>
      <c r="C81" s="28" t="s">
        <v>21</v>
      </c>
      <c r="D81" s="120">
        <v>355212</v>
      </c>
      <c r="E81" s="120">
        <v>46019</v>
      </c>
      <c r="F81" s="120">
        <v>411310</v>
      </c>
    </row>
    <row r="82" spans="1:6">
      <c r="A82" s="22">
        <v>2006</v>
      </c>
      <c r="B82" s="28" t="s">
        <v>11</v>
      </c>
      <c r="C82" s="28" t="s">
        <v>21</v>
      </c>
      <c r="D82" s="120">
        <v>356538</v>
      </c>
      <c r="E82" s="120">
        <v>46074</v>
      </c>
      <c r="F82" s="120">
        <v>412662</v>
      </c>
    </row>
    <row r="83" spans="1:6">
      <c r="A83" s="22">
        <v>2006</v>
      </c>
      <c r="B83" s="28" t="s">
        <v>12</v>
      </c>
      <c r="C83" s="28" t="s">
        <v>21</v>
      </c>
      <c r="D83" s="120">
        <v>357412</v>
      </c>
      <c r="E83" s="120">
        <v>46176</v>
      </c>
      <c r="F83" s="120">
        <v>413607</v>
      </c>
    </row>
    <row r="84" spans="1:6">
      <c r="A84" s="22">
        <v>2006</v>
      </c>
      <c r="B84" s="28" t="s">
        <v>13</v>
      </c>
      <c r="C84" s="28" t="s">
        <v>21</v>
      </c>
      <c r="D84" s="120">
        <v>358013</v>
      </c>
      <c r="E84" s="120">
        <v>46110</v>
      </c>
      <c r="F84" s="120">
        <v>414141</v>
      </c>
    </row>
    <row r="85" spans="1:6">
      <c r="A85" s="22">
        <v>2006</v>
      </c>
      <c r="B85" s="28" t="s">
        <v>14</v>
      </c>
      <c r="C85" s="28" t="s">
        <v>21</v>
      </c>
      <c r="D85" s="120">
        <v>359028</v>
      </c>
      <c r="E85" s="120">
        <v>46070</v>
      </c>
      <c r="F85" s="120">
        <v>415088</v>
      </c>
    </row>
    <row r="86" spans="1:6">
      <c r="A86" s="22">
        <v>2006</v>
      </c>
      <c r="B86" s="28" t="s">
        <v>15</v>
      </c>
      <c r="C86" s="28" t="s">
        <v>21</v>
      </c>
      <c r="D86" s="120">
        <v>359803</v>
      </c>
      <c r="E86" s="120">
        <v>45981</v>
      </c>
      <c r="F86" s="120">
        <v>415776</v>
      </c>
    </row>
    <row r="87" spans="1:6">
      <c r="A87" s="22">
        <v>2006</v>
      </c>
      <c r="B87" s="28" t="s">
        <v>16</v>
      </c>
      <c r="C87" s="28" t="s">
        <v>21</v>
      </c>
      <c r="D87" s="120">
        <v>360790</v>
      </c>
      <c r="E87" s="120">
        <v>46023</v>
      </c>
      <c r="F87" s="120">
        <v>416800</v>
      </c>
    </row>
    <row r="88" spans="1:6">
      <c r="A88" s="22">
        <v>2006</v>
      </c>
      <c r="B88" s="28" t="s">
        <v>17</v>
      </c>
      <c r="C88" s="28" t="s">
        <v>21</v>
      </c>
      <c r="D88" s="120">
        <v>361668</v>
      </c>
      <c r="E88" s="120">
        <v>45968</v>
      </c>
      <c r="F88" s="120">
        <v>417645</v>
      </c>
    </row>
    <row r="89" spans="1:6">
      <c r="A89" s="22">
        <v>2006</v>
      </c>
      <c r="B89" s="28" t="s">
        <v>18</v>
      </c>
      <c r="C89" s="28" t="s">
        <v>21</v>
      </c>
      <c r="D89" s="120">
        <v>362075</v>
      </c>
      <c r="E89" s="120">
        <v>45867</v>
      </c>
      <c r="F89" s="120">
        <v>418010</v>
      </c>
    </row>
    <row r="90" spans="1:6">
      <c r="A90" s="22">
        <v>2006</v>
      </c>
      <c r="B90" s="28" t="s">
        <v>19</v>
      </c>
      <c r="C90" s="28" t="s">
        <v>21</v>
      </c>
      <c r="D90" s="120">
        <v>362419</v>
      </c>
      <c r="E90" s="120">
        <v>45883</v>
      </c>
      <c r="F90" s="120">
        <v>418406</v>
      </c>
    </row>
    <row r="91" spans="1:6">
      <c r="A91" s="22">
        <v>2006</v>
      </c>
      <c r="B91" s="28" t="s">
        <v>20</v>
      </c>
      <c r="C91" s="28" t="s">
        <v>21</v>
      </c>
      <c r="D91" s="120">
        <v>362878</v>
      </c>
      <c r="E91" s="120">
        <v>45877</v>
      </c>
      <c r="F91" s="120">
        <v>418890</v>
      </c>
    </row>
    <row r="92" spans="1:6">
      <c r="A92" s="22">
        <f>A80+1</f>
        <v>2007</v>
      </c>
      <c r="B92" s="28" t="s">
        <v>9</v>
      </c>
      <c r="C92" s="28" t="s">
        <v>21</v>
      </c>
      <c r="D92" s="120">
        <v>364325</v>
      </c>
      <c r="E92" s="120">
        <v>45842</v>
      </c>
      <c r="F92" s="120">
        <v>420299</v>
      </c>
    </row>
    <row r="93" spans="1:6">
      <c r="A93" s="22">
        <f t="shared" ref="A93:A103" si="17">A81+1</f>
        <v>2007</v>
      </c>
      <c r="B93" s="28" t="s">
        <v>10</v>
      </c>
      <c r="C93" s="28" t="s">
        <v>21</v>
      </c>
      <c r="D93" s="120">
        <v>365798</v>
      </c>
      <c r="E93" s="120">
        <v>45828</v>
      </c>
      <c r="F93" s="120">
        <v>421782</v>
      </c>
    </row>
    <row r="94" spans="1:6">
      <c r="A94" s="22">
        <f t="shared" si="17"/>
        <v>2007</v>
      </c>
      <c r="B94" s="28" t="s">
        <v>11</v>
      </c>
      <c r="C94" s="28" t="s">
        <v>21</v>
      </c>
      <c r="D94" s="120">
        <v>367318</v>
      </c>
      <c r="E94" s="120">
        <v>45978</v>
      </c>
      <c r="F94" s="120">
        <v>423452</v>
      </c>
    </row>
    <row r="95" spans="1:6">
      <c r="A95" s="22">
        <f t="shared" si="17"/>
        <v>2007</v>
      </c>
      <c r="B95" s="28" t="s">
        <v>12</v>
      </c>
      <c r="C95" s="28" t="s">
        <v>21</v>
      </c>
      <c r="D95" s="120">
        <v>368066</v>
      </c>
      <c r="E95" s="120">
        <v>45980</v>
      </c>
      <c r="F95" s="120">
        <v>424212</v>
      </c>
    </row>
    <row r="96" spans="1:6">
      <c r="A96" s="22">
        <f t="shared" si="17"/>
        <v>2007</v>
      </c>
      <c r="B96" s="28" t="s">
        <v>13</v>
      </c>
      <c r="C96" s="28" t="s">
        <v>21</v>
      </c>
      <c r="D96" s="120">
        <v>368944</v>
      </c>
      <c r="E96" s="120">
        <v>46021</v>
      </c>
      <c r="F96" s="120">
        <v>425141</v>
      </c>
    </row>
    <row r="97" spans="1:6">
      <c r="A97" s="22">
        <f t="shared" si="17"/>
        <v>2007</v>
      </c>
      <c r="B97" s="28" t="s">
        <v>14</v>
      </c>
      <c r="C97" s="28" t="s">
        <v>21</v>
      </c>
      <c r="D97" s="120">
        <v>370416</v>
      </c>
      <c r="E97" s="120">
        <v>46132</v>
      </c>
      <c r="F97" s="120">
        <v>426732</v>
      </c>
    </row>
    <row r="98" spans="1:6">
      <c r="A98" s="22">
        <f t="shared" si="17"/>
        <v>2007</v>
      </c>
      <c r="B98" s="28" t="s">
        <v>15</v>
      </c>
      <c r="C98" s="28" t="s">
        <v>21</v>
      </c>
      <c r="D98" s="120">
        <v>370955</v>
      </c>
      <c r="E98" s="120">
        <v>46214</v>
      </c>
      <c r="F98" s="120">
        <v>427396</v>
      </c>
    </row>
    <row r="99" spans="1:6">
      <c r="A99" s="22">
        <f t="shared" si="17"/>
        <v>2007</v>
      </c>
      <c r="B99" s="28" t="s">
        <v>16</v>
      </c>
      <c r="C99" s="28" t="s">
        <v>21</v>
      </c>
      <c r="D99" s="120">
        <v>371994</v>
      </c>
      <c r="E99" s="120">
        <v>46305</v>
      </c>
      <c r="F99" s="120">
        <v>428524</v>
      </c>
    </row>
    <row r="100" spans="1:6">
      <c r="A100" s="22">
        <f t="shared" si="17"/>
        <v>2007</v>
      </c>
      <c r="B100" s="28" t="s">
        <v>17</v>
      </c>
      <c r="C100" s="28" t="s">
        <v>21</v>
      </c>
      <c r="D100" s="120">
        <v>371452</v>
      </c>
      <c r="E100" s="120">
        <v>46346</v>
      </c>
      <c r="F100" s="120">
        <v>428050</v>
      </c>
    </row>
    <row r="101" spans="1:6">
      <c r="A101" s="22">
        <f t="shared" si="17"/>
        <v>2007</v>
      </c>
      <c r="B101" s="28" t="s">
        <v>18</v>
      </c>
      <c r="C101" s="28" t="s">
        <v>21</v>
      </c>
      <c r="D101" s="120">
        <v>371643</v>
      </c>
      <c r="E101" s="120">
        <v>46313</v>
      </c>
      <c r="F101" s="120">
        <v>428209</v>
      </c>
    </row>
    <row r="102" spans="1:6">
      <c r="A102" s="22">
        <f t="shared" si="17"/>
        <v>2007</v>
      </c>
      <c r="B102" s="28" t="s">
        <v>19</v>
      </c>
      <c r="C102" s="28" t="s">
        <v>21</v>
      </c>
      <c r="D102" s="120">
        <v>371553</v>
      </c>
      <c r="E102" s="120">
        <v>46236</v>
      </c>
      <c r="F102" s="120">
        <v>428032</v>
      </c>
    </row>
    <row r="103" spans="1:6">
      <c r="A103" s="22">
        <f t="shared" si="17"/>
        <v>2007</v>
      </c>
      <c r="B103" s="28" t="s">
        <v>20</v>
      </c>
      <c r="C103" s="28" t="s">
        <v>21</v>
      </c>
      <c r="D103" s="120">
        <v>371324</v>
      </c>
      <c r="E103" s="120">
        <v>46085</v>
      </c>
      <c r="F103" s="120">
        <v>427661</v>
      </c>
    </row>
    <row r="104" spans="1:6">
      <c r="A104" s="22">
        <f>A92+1</f>
        <v>2008</v>
      </c>
      <c r="B104" s="28" t="s">
        <v>9</v>
      </c>
      <c r="C104" s="28" t="s">
        <v>21</v>
      </c>
      <c r="D104" s="120">
        <v>372338</v>
      </c>
      <c r="E104" s="120">
        <v>46028</v>
      </c>
      <c r="F104" s="120">
        <v>428640</v>
      </c>
    </row>
    <row r="105" spans="1:6">
      <c r="A105" s="22">
        <f t="shared" ref="A105:A127" si="18">A93+1</f>
        <v>2008</v>
      </c>
      <c r="B105" s="28" t="s">
        <v>10</v>
      </c>
      <c r="C105" s="28" t="s">
        <v>21</v>
      </c>
      <c r="D105" s="120">
        <v>372875</v>
      </c>
      <c r="E105" s="120">
        <v>45994</v>
      </c>
      <c r="F105" s="120">
        <v>429155</v>
      </c>
    </row>
    <row r="106" spans="1:6">
      <c r="A106" s="22">
        <f t="shared" si="18"/>
        <v>2008</v>
      </c>
      <c r="B106" s="28" t="s">
        <v>11</v>
      </c>
      <c r="C106" s="28" t="s">
        <v>21</v>
      </c>
      <c r="D106" s="120">
        <v>372839</v>
      </c>
      <c r="E106" s="120">
        <v>46027</v>
      </c>
      <c r="F106" s="120">
        <v>429163</v>
      </c>
    </row>
    <row r="107" spans="1:6">
      <c r="A107" s="22">
        <f t="shared" si="18"/>
        <v>2008</v>
      </c>
      <c r="B107" s="28" t="s">
        <v>12</v>
      </c>
      <c r="C107" s="28" t="s">
        <v>21</v>
      </c>
      <c r="D107" s="120">
        <v>372924</v>
      </c>
      <c r="E107" s="120">
        <v>46041</v>
      </c>
      <c r="F107" s="120">
        <v>429288</v>
      </c>
    </row>
    <row r="108" spans="1:6">
      <c r="A108" s="22">
        <f t="shared" si="18"/>
        <v>2008</v>
      </c>
      <c r="B108" s="28" t="s">
        <v>13</v>
      </c>
      <c r="C108" s="28" t="s">
        <v>21</v>
      </c>
      <c r="D108" s="120">
        <v>373368</v>
      </c>
      <c r="E108" s="120">
        <v>46053</v>
      </c>
      <c r="F108" s="120">
        <v>429755</v>
      </c>
    </row>
    <row r="109" spans="1:6">
      <c r="A109" s="22">
        <f t="shared" si="18"/>
        <v>2008</v>
      </c>
      <c r="B109" s="28" t="s">
        <v>14</v>
      </c>
      <c r="C109" s="28" t="s">
        <v>21</v>
      </c>
      <c r="D109" s="120">
        <v>373715</v>
      </c>
      <c r="E109" s="120">
        <v>46090</v>
      </c>
      <c r="F109" s="120">
        <v>430141</v>
      </c>
    </row>
    <row r="110" spans="1:6">
      <c r="A110" s="22">
        <f t="shared" si="18"/>
        <v>2008</v>
      </c>
      <c r="B110" s="28" t="s">
        <v>15</v>
      </c>
      <c r="C110" s="28" t="s">
        <v>21</v>
      </c>
      <c r="D110" s="120">
        <v>374139</v>
      </c>
      <c r="E110" s="120">
        <v>46165</v>
      </c>
      <c r="F110" s="120">
        <v>430645</v>
      </c>
    </row>
    <row r="111" spans="1:6">
      <c r="A111" s="22">
        <f t="shared" si="18"/>
        <v>2008</v>
      </c>
      <c r="B111" s="28" t="s">
        <v>16</v>
      </c>
      <c r="C111" s="28" t="s">
        <v>21</v>
      </c>
      <c r="D111" s="120">
        <v>373964</v>
      </c>
      <c r="E111" s="120">
        <v>46058</v>
      </c>
      <c r="F111" s="120">
        <v>430368</v>
      </c>
    </row>
    <row r="112" spans="1:6">
      <c r="A112" s="22">
        <f t="shared" si="18"/>
        <v>2008</v>
      </c>
      <c r="B112" s="28" t="s">
        <v>17</v>
      </c>
      <c r="C112" s="28" t="s">
        <v>21</v>
      </c>
      <c r="D112" s="120">
        <v>373227</v>
      </c>
      <c r="E112" s="120">
        <v>45997</v>
      </c>
      <c r="F112" s="120">
        <v>429571</v>
      </c>
    </row>
    <row r="113" spans="1:6">
      <c r="A113" s="22">
        <f t="shared" si="18"/>
        <v>2008</v>
      </c>
      <c r="B113" s="28" t="s">
        <v>18</v>
      </c>
      <c r="C113" s="28" t="s">
        <v>21</v>
      </c>
      <c r="D113" s="120">
        <v>372374</v>
      </c>
      <c r="E113" s="120">
        <v>45881</v>
      </c>
      <c r="F113" s="120">
        <v>428617</v>
      </c>
    </row>
    <row r="114" spans="1:6">
      <c r="A114" s="22">
        <f t="shared" si="18"/>
        <v>2008</v>
      </c>
      <c r="B114" s="28" t="s">
        <v>19</v>
      </c>
      <c r="C114" s="28" t="s">
        <v>21</v>
      </c>
      <c r="D114" s="120">
        <v>372174</v>
      </c>
      <c r="E114" s="120">
        <v>45809</v>
      </c>
      <c r="F114" s="120">
        <v>428335</v>
      </c>
    </row>
    <row r="115" spans="1:6">
      <c r="A115" s="22">
        <f t="shared" si="18"/>
        <v>2008</v>
      </c>
      <c r="B115" s="28" t="s">
        <v>20</v>
      </c>
      <c r="C115" s="28" t="s">
        <v>21</v>
      </c>
      <c r="D115" s="120">
        <v>371864</v>
      </c>
      <c r="E115" s="120">
        <v>45688</v>
      </c>
      <c r="F115" s="120">
        <v>427927</v>
      </c>
    </row>
    <row r="116" spans="1:6">
      <c r="A116" s="22">
        <f t="shared" si="18"/>
        <v>2009</v>
      </c>
      <c r="B116" s="28" t="s">
        <v>9</v>
      </c>
      <c r="C116" s="28" t="s">
        <v>21</v>
      </c>
      <c r="D116" s="120">
        <v>372057</v>
      </c>
      <c r="E116" s="120">
        <v>45600</v>
      </c>
      <c r="F116" s="120">
        <v>428033</v>
      </c>
    </row>
    <row r="117" spans="1:6">
      <c r="A117" s="22">
        <f t="shared" si="18"/>
        <v>2009</v>
      </c>
      <c r="B117" s="28" t="s">
        <v>10</v>
      </c>
      <c r="C117" s="28" t="s">
        <v>21</v>
      </c>
      <c r="D117" s="120">
        <v>372100</v>
      </c>
      <c r="E117" s="120">
        <v>45492</v>
      </c>
      <c r="F117" s="120">
        <v>427957</v>
      </c>
    </row>
    <row r="118" spans="1:6">
      <c r="A118" s="22">
        <f t="shared" si="18"/>
        <v>2009</v>
      </c>
      <c r="B118" s="28" t="s">
        <v>11</v>
      </c>
      <c r="C118" s="28" t="s">
        <v>21</v>
      </c>
      <c r="D118" s="120">
        <v>372000</v>
      </c>
      <c r="E118" s="120">
        <v>45526</v>
      </c>
      <c r="F118" s="120">
        <v>427875</v>
      </c>
    </row>
    <row r="119" spans="1:6">
      <c r="A119" s="22">
        <f t="shared" si="18"/>
        <v>2009</v>
      </c>
      <c r="B119" s="28" t="s">
        <v>12</v>
      </c>
      <c r="C119" s="28" t="s">
        <v>21</v>
      </c>
      <c r="D119" s="120">
        <v>371979</v>
      </c>
      <c r="E119" s="120">
        <v>45556</v>
      </c>
      <c r="F119" s="120">
        <v>427878</v>
      </c>
    </row>
    <row r="120" spans="1:6">
      <c r="A120" s="22">
        <f t="shared" si="18"/>
        <v>2009</v>
      </c>
      <c r="B120" s="28" t="s">
        <v>13</v>
      </c>
      <c r="C120" s="28" t="s">
        <v>21</v>
      </c>
      <c r="D120" s="120">
        <v>372181</v>
      </c>
      <c r="E120" s="120">
        <v>45554</v>
      </c>
      <c r="F120" s="120">
        <v>428115</v>
      </c>
    </row>
    <row r="121" spans="1:6">
      <c r="A121" s="22">
        <f t="shared" si="18"/>
        <v>2009</v>
      </c>
      <c r="B121" s="28" t="s">
        <v>14</v>
      </c>
      <c r="C121" s="28" t="s">
        <v>21</v>
      </c>
      <c r="D121" s="120">
        <v>373013</v>
      </c>
      <c r="E121" s="120">
        <v>45595</v>
      </c>
      <c r="F121" s="120">
        <v>428964</v>
      </c>
    </row>
    <row r="122" spans="1:6">
      <c r="A122" s="22">
        <f t="shared" si="18"/>
        <v>2009</v>
      </c>
      <c r="B122" s="28" t="s">
        <v>15</v>
      </c>
      <c r="C122" s="28" t="s">
        <v>21</v>
      </c>
      <c r="D122" s="120">
        <v>372976</v>
      </c>
      <c r="E122" s="120">
        <v>45587</v>
      </c>
      <c r="F122" s="120">
        <v>428932</v>
      </c>
    </row>
    <row r="123" spans="1:6">
      <c r="A123" s="22">
        <f t="shared" si="18"/>
        <v>2009</v>
      </c>
      <c r="B123" s="28" t="s">
        <v>16</v>
      </c>
      <c r="C123" s="28" t="s">
        <v>21</v>
      </c>
      <c r="D123" s="120">
        <v>372633</v>
      </c>
      <c r="E123" s="120">
        <v>45584</v>
      </c>
      <c r="F123" s="120">
        <v>428590</v>
      </c>
    </row>
    <row r="124" spans="1:6">
      <c r="A124" s="22">
        <f t="shared" si="18"/>
        <v>2009</v>
      </c>
      <c r="B124" s="28" t="s">
        <v>17</v>
      </c>
      <c r="C124" s="28" t="s">
        <v>21</v>
      </c>
      <c r="D124" s="120">
        <v>372019</v>
      </c>
      <c r="E124" s="120">
        <v>45583</v>
      </c>
      <c r="F124" s="120">
        <v>427987</v>
      </c>
    </row>
    <row r="125" spans="1:6">
      <c r="A125" s="22">
        <f t="shared" si="18"/>
        <v>2009</v>
      </c>
      <c r="B125" s="28" t="s">
        <v>18</v>
      </c>
      <c r="C125" s="28" t="s">
        <v>21</v>
      </c>
      <c r="D125" s="120">
        <v>371943</v>
      </c>
      <c r="E125" s="120">
        <v>45585</v>
      </c>
      <c r="F125" s="120">
        <v>427895</v>
      </c>
    </row>
    <row r="126" spans="1:6">
      <c r="A126" s="22">
        <f t="shared" si="18"/>
        <v>2009</v>
      </c>
      <c r="B126" s="28" t="s">
        <v>19</v>
      </c>
      <c r="C126" s="28" t="s">
        <v>21</v>
      </c>
      <c r="D126" s="120">
        <v>372253</v>
      </c>
      <c r="E126" s="120">
        <v>45526</v>
      </c>
      <c r="F126" s="120">
        <v>428069</v>
      </c>
    </row>
    <row r="127" spans="1:6">
      <c r="A127" s="22">
        <f t="shared" si="18"/>
        <v>2009</v>
      </c>
      <c r="B127" s="28" t="s">
        <v>20</v>
      </c>
      <c r="C127" s="28" t="s">
        <v>21</v>
      </c>
      <c r="D127" s="120">
        <v>372367</v>
      </c>
      <c r="E127" s="120">
        <v>45492</v>
      </c>
      <c r="F127" s="120">
        <v>428152</v>
      </c>
    </row>
    <row r="128" spans="1:6">
      <c r="A128" s="28" t="s">
        <v>6</v>
      </c>
      <c r="B128" s="28" t="s">
        <v>9</v>
      </c>
      <c r="C128" s="28" t="s">
        <v>21</v>
      </c>
      <c r="D128" s="120">
        <v>373142</v>
      </c>
      <c r="E128" s="120">
        <v>45536</v>
      </c>
      <c r="F128" s="120">
        <v>428977</v>
      </c>
    </row>
    <row r="129" spans="1:6">
      <c r="A129" s="28" t="s">
        <v>6</v>
      </c>
      <c r="B129" s="28" t="s">
        <v>10</v>
      </c>
      <c r="C129" s="28" t="s">
        <v>21</v>
      </c>
      <c r="D129" s="120">
        <v>373161</v>
      </c>
      <c r="E129" s="120">
        <v>45580</v>
      </c>
      <c r="F129" s="120">
        <v>429057</v>
      </c>
    </row>
    <row r="130" spans="1:6">
      <c r="A130" s="28" t="s">
        <v>6</v>
      </c>
      <c r="B130" s="28" t="s">
        <v>11</v>
      </c>
      <c r="C130" s="28" t="s">
        <v>21</v>
      </c>
      <c r="D130" s="120">
        <v>373276</v>
      </c>
      <c r="E130" s="120">
        <v>45653</v>
      </c>
      <c r="F130" s="120">
        <v>429241</v>
      </c>
    </row>
    <row r="131" spans="1:6">
      <c r="A131" s="28" t="s">
        <v>6</v>
      </c>
      <c r="B131" s="28" t="s">
        <v>12</v>
      </c>
      <c r="C131" s="28" t="s">
        <v>21</v>
      </c>
      <c r="D131" s="120">
        <v>373509</v>
      </c>
      <c r="E131" s="120">
        <v>45679</v>
      </c>
      <c r="F131" s="120">
        <v>429531</v>
      </c>
    </row>
    <row r="132" spans="1:6">
      <c r="A132" s="28" t="s">
        <v>6</v>
      </c>
      <c r="B132" s="28" t="s">
        <v>13</v>
      </c>
      <c r="C132" s="28" t="s">
        <v>21</v>
      </c>
      <c r="D132" s="120">
        <v>374097</v>
      </c>
      <c r="E132" s="120">
        <v>45683</v>
      </c>
      <c r="F132" s="120">
        <v>430139</v>
      </c>
    </row>
    <row r="133" spans="1:6">
      <c r="A133" s="28" t="s">
        <v>6</v>
      </c>
      <c r="B133" s="28" t="s">
        <v>14</v>
      </c>
      <c r="C133" s="28" t="s">
        <v>21</v>
      </c>
      <c r="D133" s="120">
        <v>374534</v>
      </c>
      <c r="E133" s="120">
        <v>45590</v>
      </c>
      <c r="F133" s="120">
        <v>430489</v>
      </c>
    </row>
    <row r="134" spans="1:6">
      <c r="A134" s="28" t="s">
        <v>6</v>
      </c>
      <c r="B134" s="28" t="s">
        <v>15</v>
      </c>
      <c r="C134" s="28" t="s">
        <v>21</v>
      </c>
      <c r="D134" s="120">
        <v>374905</v>
      </c>
      <c r="E134" s="120">
        <v>45497</v>
      </c>
      <c r="F134" s="120">
        <v>430788</v>
      </c>
    </row>
    <row r="135" spans="1:6">
      <c r="A135" s="28" t="s">
        <v>6</v>
      </c>
      <c r="B135" s="28" t="s">
        <v>16</v>
      </c>
      <c r="C135" s="28" t="s">
        <v>21</v>
      </c>
      <c r="D135" s="120">
        <v>374889</v>
      </c>
      <c r="E135" s="120">
        <v>45474</v>
      </c>
      <c r="F135" s="120">
        <v>430758</v>
      </c>
    </row>
    <row r="136" spans="1:6">
      <c r="A136" s="28" t="s">
        <v>6</v>
      </c>
      <c r="B136" s="28" t="s">
        <v>17</v>
      </c>
      <c r="C136" s="28" t="s">
        <v>21</v>
      </c>
      <c r="D136" s="120">
        <v>374415</v>
      </c>
      <c r="E136" s="120">
        <v>45525</v>
      </c>
      <c r="F136" s="120">
        <v>430348</v>
      </c>
    </row>
    <row r="137" spans="1:6">
      <c r="A137" s="28" t="s">
        <v>6</v>
      </c>
      <c r="B137" s="28" t="s">
        <v>18</v>
      </c>
      <c r="C137" s="28" t="s">
        <v>21</v>
      </c>
      <c r="D137" s="120">
        <v>374150</v>
      </c>
      <c r="E137" s="120">
        <v>45530</v>
      </c>
      <c r="F137" s="120">
        <v>430136</v>
      </c>
    </row>
    <row r="138" spans="1:6">
      <c r="A138" s="28" t="s">
        <v>6</v>
      </c>
      <c r="B138" s="28" t="s">
        <v>19</v>
      </c>
      <c r="C138" s="28" t="s">
        <v>21</v>
      </c>
      <c r="D138" s="120">
        <v>374313</v>
      </c>
      <c r="E138" s="120">
        <v>45440</v>
      </c>
      <c r="F138" s="120">
        <v>430216</v>
      </c>
    </row>
    <row r="139" spans="1:6">
      <c r="A139" s="28" t="s">
        <v>6</v>
      </c>
      <c r="B139" s="28" t="s">
        <v>20</v>
      </c>
      <c r="C139" s="28" t="s">
        <v>21</v>
      </c>
      <c r="D139" s="120">
        <v>374775</v>
      </c>
      <c r="E139" s="120">
        <v>45446</v>
      </c>
      <c r="F139" s="120">
        <v>430656</v>
      </c>
    </row>
    <row r="140" spans="1:6">
      <c r="A140" s="28" t="s">
        <v>7</v>
      </c>
      <c r="B140" s="28" t="s">
        <v>9</v>
      </c>
      <c r="C140" s="28" t="s">
        <v>21</v>
      </c>
      <c r="D140" s="120">
        <v>374999</v>
      </c>
      <c r="E140" s="120">
        <v>45438</v>
      </c>
      <c r="F140" s="120">
        <v>430872</v>
      </c>
    </row>
    <row r="141" spans="1:6">
      <c r="A141" s="28" t="s">
        <v>7</v>
      </c>
      <c r="B141" s="28" t="s">
        <v>10</v>
      </c>
      <c r="C141" s="28" t="s">
        <v>21</v>
      </c>
      <c r="D141" s="120">
        <v>375470</v>
      </c>
      <c r="E141" s="120">
        <v>45435</v>
      </c>
      <c r="F141" s="120">
        <v>431370</v>
      </c>
    </row>
    <row r="142" spans="1:6">
      <c r="A142" s="28" t="s">
        <v>7</v>
      </c>
      <c r="B142" s="28" t="s">
        <v>11</v>
      </c>
      <c r="C142" s="28" t="s">
        <v>21</v>
      </c>
      <c r="D142" s="120">
        <v>375760</v>
      </c>
      <c r="E142" s="120">
        <v>45508</v>
      </c>
      <c r="F142" s="120">
        <v>431741</v>
      </c>
    </row>
    <row r="143" spans="1:6">
      <c r="A143" s="28" t="s">
        <v>7</v>
      </c>
      <c r="B143" s="28" t="s">
        <v>12</v>
      </c>
      <c r="C143" s="28" t="s">
        <v>21</v>
      </c>
      <c r="D143" s="120">
        <v>376277</v>
      </c>
      <c r="E143" s="120">
        <v>45547</v>
      </c>
      <c r="F143" s="120">
        <v>432309</v>
      </c>
    </row>
    <row r="144" spans="1:6">
      <c r="A144" s="28" t="s">
        <v>7</v>
      </c>
      <c r="B144" s="28" t="s">
        <v>13</v>
      </c>
      <c r="C144" s="28" t="s">
        <v>21</v>
      </c>
      <c r="D144" s="120">
        <v>376309</v>
      </c>
      <c r="E144" s="120">
        <v>45514</v>
      </c>
      <c r="F144" s="120">
        <v>432291</v>
      </c>
    </row>
    <row r="145" spans="1:6">
      <c r="A145" s="28" t="s">
        <v>7</v>
      </c>
      <c r="B145" s="28" t="s">
        <v>14</v>
      </c>
      <c r="C145" s="28" t="s">
        <v>21</v>
      </c>
      <c r="D145" s="120">
        <v>377190</v>
      </c>
      <c r="E145" s="120">
        <v>45570</v>
      </c>
      <c r="F145" s="120">
        <v>433223</v>
      </c>
    </row>
    <row r="146" spans="1:6">
      <c r="A146" s="28" t="s">
        <v>7</v>
      </c>
      <c r="B146" s="28" t="s">
        <v>15</v>
      </c>
      <c r="C146" s="28" t="s">
        <v>21</v>
      </c>
      <c r="D146" s="120">
        <v>377411</v>
      </c>
      <c r="E146" s="120">
        <v>45586</v>
      </c>
      <c r="F146" s="120">
        <v>433502</v>
      </c>
    </row>
    <row r="147" spans="1:6">
      <c r="A147" s="28" t="s">
        <v>7</v>
      </c>
      <c r="B147" s="28" t="s">
        <v>16</v>
      </c>
      <c r="C147" s="28" t="s">
        <v>21</v>
      </c>
      <c r="D147" s="120">
        <v>377413</v>
      </c>
      <c r="E147" s="120">
        <v>45638</v>
      </c>
      <c r="F147" s="120">
        <v>433559</v>
      </c>
    </row>
    <row r="148" spans="1:6">
      <c r="A148" s="28" t="s">
        <v>7</v>
      </c>
      <c r="B148" s="28" t="s">
        <v>17</v>
      </c>
      <c r="C148" s="28" t="s">
        <v>21</v>
      </c>
      <c r="D148" s="120">
        <v>376727</v>
      </c>
      <c r="E148" s="120">
        <v>45681</v>
      </c>
      <c r="F148" s="120">
        <v>432887</v>
      </c>
    </row>
    <row r="149" spans="1:6">
      <c r="A149" s="28" t="s">
        <v>7</v>
      </c>
      <c r="B149" s="28" t="s">
        <v>18</v>
      </c>
      <c r="C149" s="28" t="s">
        <v>21</v>
      </c>
      <c r="D149" s="120">
        <v>376284</v>
      </c>
      <c r="E149" s="120">
        <v>45633</v>
      </c>
      <c r="F149" s="120">
        <v>432403</v>
      </c>
    </row>
    <row r="150" spans="1:6">
      <c r="A150" s="28" t="s">
        <v>7</v>
      </c>
      <c r="B150" s="28" t="s">
        <v>19</v>
      </c>
      <c r="C150" s="28" t="s">
        <v>21</v>
      </c>
      <c r="D150" s="120">
        <v>376004</v>
      </c>
      <c r="E150" s="120">
        <v>45636</v>
      </c>
      <c r="F150" s="120">
        <v>432120</v>
      </c>
    </row>
    <row r="151" spans="1:6">
      <c r="A151" s="28" t="s">
        <v>7</v>
      </c>
      <c r="B151" s="28" t="s">
        <v>20</v>
      </c>
      <c r="C151" s="28" t="s">
        <v>21</v>
      </c>
      <c r="D151" s="120">
        <v>376437</v>
      </c>
      <c r="E151" s="120">
        <v>45603</v>
      </c>
      <c r="F151" s="120">
        <v>432534</v>
      </c>
    </row>
    <row r="152" spans="1:6">
      <c r="A152" s="28" t="s">
        <v>8</v>
      </c>
      <c r="B152" s="28" t="s">
        <v>9</v>
      </c>
      <c r="C152" s="28" t="s">
        <v>21</v>
      </c>
      <c r="D152" s="120">
        <v>376544</v>
      </c>
      <c r="E152" s="120">
        <v>45621</v>
      </c>
      <c r="F152" s="120">
        <v>432658</v>
      </c>
    </row>
    <row r="153" spans="1:6">
      <c r="A153" s="28" t="s">
        <v>8</v>
      </c>
      <c r="B153" s="28" t="s">
        <v>10</v>
      </c>
      <c r="C153" s="28" t="s">
        <v>21</v>
      </c>
      <c r="D153" s="120">
        <v>377180</v>
      </c>
      <c r="E153" s="120">
        <v>45628</v>
      </c>
      <c r="F153" s="120">
        <v>433297</v>
      </c>
    </row>
    <row r="154" spans="1:6">
      <c r="A154" s="28" t="s">
        <v>8</v>
      </c>
      <c r="B154" s="28" t="s">
        <v>11</v>
      </c>
      <c r="C154" s="28" t="s">
        <v>21</v>
      </c>
      <c r="D154" s="120">
        <v>377647</v>
      </c>
      <c r="E154" s="120">
        <v>45769</v>
      </c>
      <c r="F154" s="120">
        <v>433925</v>
      </c>
    </row>
    <row r="155" spans="1:6">
      <c r="A155" s="28" t="s">
        <v>8</v>
      </c>
      <c r="B155" s="28" t="s">
        <v>12</v>
      </c>
      <c r="C155" s="28" t="s">
        <v>21</v>
      </c>
      <c r="D155" s="120">
        <v>378057</v>
      </c>
      <c r="E155" s="120">
        <v>45810</v>
      </c>
      <c r="F155" s="120">
        <v>434374</v>
      </c>
    </row>
    <row r="156" spans="1:6">
      <c r="A156" s="28" t="s">
        <v>8</v>
      </c>
      <c r="B156" s="28" t="s">
        <v>13</v>
      </c>
      <c r="C156" s="28" t="s">
        <v>21</v>
      </c>
      <c r="D156" s="120">
        <v>378392</v>
      </c>
      <c r="E156" s="120">
        <v>45792</v>
      </c>
      <c r="F156" s="120">
        <v>434680</v>
      </c>
    </row>
    <row r="157" spans="1:6">
      <c r="A157" s="28" t="s">
        <v>8</v>
      </c>
      <c r="B157" s="28" t="s">
        <v>14</v>
      </c>
      <c r="C157" s="28" t="s">
        <v>21</v>
      </c>
      <c r="D157" s="120">
        <v>378601</v>
      </c>
      <c r="E157" s="120">
        <v>45873</v>
      </c>
      <c r="F157" s="120">
        <v>434990</v>
      </c>
    </row>
    <row r="158" spans="1:6">
      <c r="A158" s="28" t="s">
        <v>8</v>
      </c>
      <c r="B158" s="28" t="s">
        <v>15</v>
      </c>
      <c r="C158" s="28" t="s">
        <v>21</v>
      </c>
      <c r="D158" s="120">
        <v>378756</v>
      </c>
      <c r="E158" s="120">
        <v>45881</v>
      </c>
      <c r="F158" s="120">
        <v>435147</v>
      </c>
    </row>
    <row r="159" spans="1:6">
      <c r="A159" s="28" t="s">
        <v>8</v>
      </c>
      <c r="B159" s="28" t="s">
        <v>16</v>
      </c>
      <c r="C159" s="28" t="s">
        <v>21</v>
      </c>
      <c r="D159" s="120">
        <v>378619</v>
      </c>
      <c r="E159" s="120">
        <v>45957</v>
      </c>
      <c r="F159" s="120">
        <v>435068</v>
      </c>
    </row>
    <row r="160" spans="1:6">
      <c r="A160" s="28" t="s">
        <v>8</v>
      </c>
      <c r="B160" s="28" t="s">
        <v>17</v>
      </c>
      <c r="C160" s="28" t="s">
        <v>21</v>
      </c>
      <c r="D160" s="120">
        <v>378571</v>
      </c>
      <c r="E160" s="120">
        <v>46049</v>
      </c>
      <c r="F160" s="120">
        <v>435155</v>
      </c>
    </row>
    <row r="161" spans="1:6">
      <c r="A161" s="28" t="s">
        <v>8</v>
      </c>
      <c r="B161" s="28" t="s">
        <v>18</v>
      </c>
      <c r="C161" s="28" t="s">
        <v>21</v>
      </c>
      <c r="D161" s="120">
        <v>378260</v>
      </c>
      <c r="E161" s="120">
        <v>45987</v>
      </c>
      <c r="F161" s="120">
        <v>434749</v>
      </c>
    </row>
    <row r="162" spans="1:6">
      <c r="A162" s="28" t="s">
        <v>8</v>
      </c>
      <c r="B162" s="28" t="s">
        <v>19</v>
      </c>
      <c r="C162" s="28" t="s">
        <v>21</v>
      </c>
      <c r="D162" s="120">
        <v>378143</v>
      </c>
      <c r="E162" s="120">
        <v>46006</v>
      </c>
      <c r="F162" s="120">
        <v>434665</v>
      </c>
    </row>
    <row r="163" spans="1:6">
      <c r="A163" s="29" t="s">
        <v>8</v>
      </c>
      <c r="B163" s="29" t="s">
        <v>20</v>
      </c>
      <c r="C163" s="28" t="s">
        <v>21</v>
      </c>
      <c r="D163" s="120">
        <v>378070</v>
      </c>
      <c r="E163" s="120">
        <v>45960</v>
      </c>
      <c r="F163" s="120">
        <v>434570</v>
      </c>
    </row>
    <row r="164" spans="1:6">
      <c r="A164" s="29" t="s">
        <v>45</v>
      </c>
      <c r="B164" s="29" t="s">
        <v>9</v>
      </c>
      <c r="C164" s="29" t="s">
        <v>57</v>
      </c>
      <c r="D164" s="120">
        <v>378956</v>
      </c>
      <c r="E164" s="120">
        <v>46035</v>
      </c>
      <c r="F164" s="120">
        <v>435516</v>
      </c>
    </row>
    <row r="165" spans="1:6">
      <c r="A165" s="29" t="s">
        <v>45</v>
      </c>
      <c r="B165" s="29" t="s">
        <v>10</v>
      </c>
      <c r="C165" s="29" t="s">
        <v>57</v>
      </c>
      <c r="D165" s="120">
        <v>379378</v>
      </c>
      <c r="E165" s="120">
        <v>46043</v>
      </c>
      <c r="F165" s="120">
        <v>435952</v>
      </c>
    </row>
    <row r="166" spans="1:6">
      <c r="A166" s="29" t="s">
        <v>45</v>
      </c>
      <c r="B166" s="29" t="s">
        <v>11</v>
      </c>
      <c r="C166" s="29" t="s">
        <v>57</v>
      </c>
      <c r="D166" s="120">
        <v>379787</v>
      </c>
      <c r="E166" s="120">
        <v>46107</v>
      </c>
      <c r="F166" s="120">
        <v>436429</v>
      </c>
    </row>
    <row r="167" spans="1:6">
      <c r="A167" s="29" t="s">
        <v>45</v>
      </c>
      <c r="B167" s="29" t="s">
        <v>12</v>
      </c>
      <c r="C167" s="29" t="s">
        <v>57</v>
      </c>
      <c r="D167" s="120">
        <v>380318</v>
      </c>
      <c r="E167" s="120">
        <v>46162</v>
      </c>
      <c r="F167" s="120">
        <v>437018</v>
      </c>
    </row>
    <row r="168" spans="1:6">
      <c r="A168" s="29" t="s">
        <v>45</v>
      </c>
      <c r="B168" s="29" t="s">
        <v>13</v>
      </c>
      <c r="C168" s="29" t="s">
        <v>57</v>
      </c>
      <c r="D168" s="120">
        <v>380818</v>
      </c>
      <c r="E168" s="120">
        <v>46195</v>
      </c>
      <c r="F168" s="120">
        <v>437558</v>
      </c>
    </row>
    <row r="169" spans="1:6">
      <c r="A169" s="29" t="s">
        <v>45</v>
      </c>
      <c r="B169" s="29" t="s">
        <v>14</v>
      </c>
      <c r="C169" s="29" t="s">
        <v>57</v>
      </c>
      <c r="D169" s="120">
        <v>381601</v>
      </c>
      <c r="E169" s="120">
        <v>46241</v>
      </c>
      <c r="F169" s="120">
        <v>438389</v>
      </c>
    </row>
    <row r="170" spans="1:6">
      <c r="A170" s="29" t="s">
        <v>45</v>
      </c>
      <c r="B170" s="29" t="s">
        <v>15</v>
      </c>
      <c r="C170" s="29" t="s">
        <v>57</v>
      </c>
      <c r="D170" s="120">
        <v>381992</v>
      </c>
      <c r="E170" s="120">
        <v>46325</v>
      </c>
      <c r="F170" s="120">
        <v>438867</v>
      </c>
    </row>
    <row r="171" spans="1:6">
      <c r="A171" s="29" t="s">
        <v>45</v>
      </c>
      <c r="B171" s="29" t="s">
        <v>16</v>
      </c>
      <c r="C171" s="29" t="s">
        <v>57</v>
      </c>
      <c r="D171" s="120">
        <v>382357</v>
      </c>
      <c r="E171" s="120">
        <v>46381</v>
      </c>
      <c r="F171" s="120">
        <v>439291</v>
      </c>
    </row>
    <row r="172" spans="1:6">
      <c r="A172" s="29" t="s">
        <v>45</v>
      </c>
      <c r="B172" s="29" t="s">
        <v>17</v>
      </c>
      <c r="C172" s="29" t="s">
        <v>57</v>
      </c>
      <c r="D172" s="120">
        <v>382332</v>
      </c>
      <c r="E172" s="120">
        <v>46400</v>
      </c>
      <c r="F172" s="120">
        <v>439287</v>
      </c>
    </row>
    <row r="173" spans="1:6">
      <c r="A173" s="29" t="s">
        <v>45</v>
      </c>
      <c r="B173" s="29" t="s">
        <v>18</v>
      </c>
      <c r="C173" s="29" t="s">
        <v>57</v>
      </c>
      <c r="D173" s="120">
        <v>382351</v>
      </c>
      <c r="E173" s="120">
        <v>46391</v>
      </c>
      <c r="F173" s="120">
        <v>439300</v>
      </c>
    </row>
    <row r="174" spans="1:6">
      <c r="A174" s="29" t="s">
        <v>45</v>
      </c>
      <c r="B174" s="29" t="s">
        <v>19</v>
      </c>
      <c r="C174" s="29" t="s">
        <v>57</v>
      </c>
      <c r="D174" s="120">
        <v>382403</v>
      </c>
      <c r="E174" s="120">
        <v>46383</v>
      </c>
      <c r="F174" s="120">
        <v>439347</v>
      </c>
    </row>
    <row r="175" spans="1:6">
      <c r="A175" s="29" t="s">
        <v>45</v>
      </c>
      <c r="B175" s="29" t="s">
        <v>20</v>
      </c>
      <c r="C175" s="29" t="s">
        <v>57</v>
      </c>
      <c r="D175" s="120">
        <v>382641</v>
      </c>
      <c r="E175" s="120">
        <v>46402</v>
      </c>
      <c r="F175" s="120">
        <v>439610</v>
      </c>
    </row>
    <row r="176" spans="1:6">
      <c r="A176" s="29" t="s">
        <v>46</v>
      </c>
      <c r="B176" s="29" t="s">
        <v>9</v>
      </c>
      <c r="C176" s="29" t="s">
        <v>57</v>
      </c>
      <c r="D176" s="120">
        <v>383337</v>
      </c>
      <c r="E176" s="120">
        <v>46469</v>
      </c>
      <c r="F176" s="120">
        <v>440376</v>
      </c>
    </row>
    <row r="177" spans="1:6">
      <c r="A177" s="29" t="s">
        <v>46</v>
      </c>
      <c r="B177" s="29" t="s">
        <v>10</v>
      </c>
      <c r="C177" s="29" t="s">
        <v>57</v>
      </c>
      <c r="D177" s="120">
        <v>383963</v>
      </c>
      <c r="E177" s="120">
        <v>46531</v>
      </c>
      <c r="F177" s="120">
        <v>441066</v>
      </c>
    </row>
    <row r="178" spans="1:6">
      <c r="A178" s="29" t="s">
        <v>46</v>
      </c>
      <c r="B178" s="29" t="s">
        <v>11</v>
      </c>
      <c r="C178" s="29" t="s">
        <v>57</v>
      </c>
      <c r="D178" s="120">
        <v>384509</v>
      </c>
      <c r="E178" s="120">
        <v>46584</v>
      </c>
      <c r="F178" s="120">
        <v>441668</v>
      </c>
    </row>
    <row r="179" spans="1:6">
      <c r="A179" s="29" t="s">
        <v>46</v>
      </c>
      <c r="B179" s="29" t="s">
        <v>12</v>
      </c>
      <c r="C179" s="29" t="s">
        <v>57</v>
      </c>
      <c r="D179" s="120">
        <v>385049</v>
      </c>
      <c r="E179" s="120">
        <v>46636</v>
      </c>
      <c r="F179" s="120">
        <v>442263</v>
      </c>
    </row>
    <row r="180" spans="1:6">
      <c r="A180" s="29" t="s">
        <v>46</v>
      </c>
      <c r="B180" s="29" t="s">
        <v>13</v>
      </c>
      <c r="C180" s="29" t="s">
        <v>57</v>
      </c>
      <c r="D180" s="120">
        <v>385595</v>
      </c>
      <c r="E180" s="120">
        <v>46691</v>
      </c>
      <c r="F180" s="120">
        <v>442866</v>
      </c>
    </row>
    <row r="181" spans="1:6">
      <c r="A181" s="29" t="s">
        <v>46</v>
      </c>
      <c r="B181" s="29" t="s">
        <v>14</v>
      </c>
      <c r="C181" s="29" t="s">
        <v>57</v>
      </c>
      <c r="D181" s="120">
        <v>386295</v>
      </c>
      <c r="E181" s="120">
        <v>46760</v>
      </c>
      <c r="F181" s="120">
        <v>443638</v>
      </c>
    </row>
    <row r="182" spans="1:6">
      <c r="A182" s="29" t="s">
        <v>46</v>
      </c>
      <c r="B182" s="29" t="s">
        <v>15</v>
      </c>
      <c r="C182" s="29" t="s">
        <v>57</v>
      </c>
      <c r="D182" s="120">
        <v>386807</v>
      </c>
      <c r="E182" s="120">
        <v>46809</v>
      </c>
      <c r="F182" s="120">
        <v>444201</v>
      </c>
    </row>
    <row r="183" spans="1:6">
      <c r="A183" s="29" t="s">
        <v>46</v>
      </c>
      <c r="B183" s="29" t="s">
        <v>16</v>
      </c>
      <c r="C183" s="29" t="s">
        <v>57</v>
      </c>
      <c r="D183" s="120">
        <v>387204</v>
      </c>
      <c r="E183" s="120">
        <v>46849</v>
      </c>
      <c r="F183" s="120">
        <v>444641</v>
      </c>
    </row>
    <row r="184" spans="1:6">
      <c r="A184" s="29" t="s">
        <v>46</v>
      </c>
      <c r="B184" s="29" t="s">
        <v>17</v>
      </c>
      <c r="C184" s="29" t="s">
        <v>57</v>
      </c>
      <c r="D184" s="120">
        <v>387211</v>
      </c>
      <c r="E184" s="120">
        <v>46850</v>
      </c>
      <c r="F184" s="120">
        <v>444652</v>
      </c>
    </row>
    <row r="185" spans="1:6">
      <c r="A185" s="29" t="s">
        <v>46</v>
      </c>
      <c r="B185" s="29" t="s">
        <v>18</v>
      </c>
      <c r="C185" s="29" t="s">
        <v>57</v>
      </c>
      <c r="D185" s="120">
        <v>387271</v>
      </c>
      <c r="E185" s="120">
        <v>46854</v>
      </c>
      <c r="F185" s="120">
        <v>444718</v>
      </c>
    </row>
    <row r="186" spans="1:6">
      <c r="A186" s="29" t="s">
        <v>46</v>
      </c>
      <c r="B186" s="29" t="s">
        <v>19</v>
      </c>
      <c r="C186" s="29" t="s">
        <v>57</v>
      </c>
      <c r="D186" s="120">
        <v>387456</v>
      </c>
      <c r="E186" s="120">
        <v>46872</v>
      </c>
      <c r="F186" s="120">
        <v>444924</v>
      </c>
    </row>
    <row r="187" spans="1:6">
      <c r="A187" s="29" t="s">
        <v>46</v>
      </c>
      <c r="B187" s="29" t="s">
        <v>20</v>
      </c>
      <c r="C187" s="29" t="s">
        <v>57</v>
      </c>
      <c r="D187" s="120">
        <v>387693</v>
      </c>
      <c r="E187" s="120">
        <v>46895</v>
      </c>
      <c r="F187" s="120">
        <v>445187</v>
      </c>
    </row>
    <row r="188" spans="1:6">
      <c r="A188" s="29" t="s">
        <v>47</v>
      </c>
      <c r="B188" s="29" t="s">
        <v>9</v>
      </c>
      <c r="C188" s="29" t="s">
        <v>57</v>
      </c>
      <c r="D188" s="120">
        <v>388738</v>
      </c>
      <c r="E188" s="120">
        <v>46996</v>
      </c>
      <c r="F188" s="120">
        <v>446335</v>
      </c>
    </row>
    <row r="189" spans="1:6">
      <c r="A189" s="29" t="s">
        <v>47</v>
      </c>
      <c r="B189" s="29" t="s">
        <v>10</v>
      </c>
      <c r="C189" s="29" t="s">
        <v>57</v>
      </c>
      <c r="D189" s="120">
        <v>389679</v>
      </c>
      <c r="E189" s="120">
        <v>47085</v>
      </c>
      <c r="F189" s="120">
        <v>447368</v>
      </c>
    </row>
    <row r="190" spans="1:6">
      <c r="A190" s="29" t="s">
        <v>47</v>
      </c>
      <c r="B190" s="29" t="s">
        <v>11</v>
      </c>
      <c r="C190" s="29" t="s">
        <v>57</v>
      </c>
      <c r="D190" s="120">
        <v>390500</v>
      </c>
      <c r="E190" s="120">
        <v>47163</v>
      </c>
      <c r="F190" s="120">
        <v>448269</v>
      </c>
    </row>
    <row r="191" spans="1:6">
      <c r="A191" s="29" t="s">
        <v>47</v>
      </c>
      <c r="B191" s="29" t="s">
        <v>12</v>
      </c>
      <c r="C191" s="29" t="s">
        <v>57</v>
      </c>
      <c r="D191" s="120">
        <v>391312</v>
      </c>
      <c r="E191" s="120">
        <v>47241</v>
      </c>
      <c r="F191" s="120">
        <v>449162</v>
      </c>
    </row>
    <row r="192" spans="1:6">
      <c r="A192" s="29" t="s">
        <v>47</v>
      </c>
      <c r="B192" s="29" t="s">
        <v>13</v>
      </c>
      <c r="C192" s="29" t="s">
        <v>57</v>
      </c>
      <c r="D192" s="120">
        <v>392134</v>
      </c>
      <c r="E192" s="120">
        <v>47319</v>
      </c>
      <c r="F192" s="120">
        <v>450065</v>
      </c>
    </row>
    <row r="193" spans="1:6">
      <c r="A193" s="29" t="s">
        <v>47</v>
      </c>
      <c r="B193" s="29" t="s">
        <v>14</v>
      </c>
      <c r="C193" s="29" t="s">
        <v>57</v>
      </c>
      <c r="D193" s="120">
        <v>393185</v>
      </c>
      <c r="E193" s="120">
        <v>47419</v>
      </c>
      <c r="F193" s="120">
        <v>451218</v>
      </c>
    </row>
    <row r="194" spans="1:6">
      <c r="A194" s="29" t="s">
        <v>47</v>
      </c>
      <c r="B194" s="29" t="s">
        <v>15</v>
      </c>
      <c r="C194" s="29" t="s">
        <v>57</v>
      </c>
      <c r="D194" s="120">
        <v>393955</v>
      </c>
      <c r="E194" s="120">
        <v>47491</v>
      </c>
      <c r="F194" s="120">
        <v>452064</v>
      </c>
    </row>
    <row r="195" spans="1:6">
      <c r="A195" s="29" t="s">
        <v>47</v>
      </c>
      <c r="B195" s="29" t="s">
        <v>16</v>
      </c>
      <c r="C195" s="29" t="s">
        <v>57</v>
      </c>
      <c r="D195" s="120">
        <v>394551</v>
      </c>
      <c r="E195" s="120">
        <v>47549</v>
      </c>
      <c r="F195" s="120">
        <v>452722</v>
      </c>
    </row>
    <row r="196" spans="1:6">
      <c r="A196" s="29" t="s">
        <v>47</v>
      </c>
      <c r="B196" s="29" t="s">
        <v>17</v>
      </c>
      <c r="C196" s="29" t="s">
        <v>57</v>
      </c>
      <c r="D196" s="120">
        <v>394562</v>
      </c>
      <c r="E196" s="120">
        <v>47550</v>
      </c>
      <c r="F196" s="120">
        <v>452736</v>
      </c>
    </row>
    <row r="197" spans="1:6">
      <c r="A197" s="29" t="s">
        <v>47</v>
      </c>
      <c r="B197" s="29" t="s">
        <v>18</v>
      </c>
      <c r="C197" s="29" t="s">
        <v>57</v>
      </c>
      <c r="D197" s="120">
        <v>394652</v>
      </c>
      <c r="E197" s="120">
        <v>47559</v>
      </c>
      <c r="F197" s="120">
        <v>452838</v>
      </c>
    </row>
    <row r="198" spans="1:6">
      <c r="A198" s="29" t="s">
        <v>47</v>
      </c>
      <c r="B198" s="29" t="s">
        <v>19</v>
      </c>
      <c r="C198" s="29" t="s">
        <v>57</v>
      </c>
      <c r="D198" s="120">
        <v>394929</v>
      </c>
      <c r="E198" s="120">
        <v>47583</v>
      </c>
      <c r="F198" s="120">
        <v>453142</v>
      </c>
    </row>
    <row r="199" spans="1:6">
      <c r="A199" s="29" t="s">
        <v>47</v>
      </c>
      <c r="B199" s="29" t="s">
        <v>20</v>
      </c>
      <c r="C199" s="29" t="s">
        <v>57</v>
      </c>
      <c r="D199" s="120">
        <v>395286</v>
      </c>
      <c r="E199" s="120">
        <v>47618</v>
      </c>
      <c r="F199" s="120">
        <v>453536</v>
      </c>
    </row>
    <row r="200" spans="1:6">
      <c r="A200" s="29" t="s">
        <v>48</v>
      </c>
      <c r="B200" s="29" t="s">
        <v>9</v>
      </c>
      <c r="C200" s="29" t="s">
        <v>57</v>
      </c>
      <c r="D200" s="120">
        <v>396374</v>
      </c>
      <c r="E200" s="120">
        <v>47722</v>
      </c>
      <c r="F200" s="120">
        <v>454731</v>
      </c>
    </row>
    <row r="201" spans="1:6">
      <c r="A201" s="29" t="s">
        <v>48</v>
      </c>
      <c r="B201" s="29" t="s">
        <v>10</v>
      </c>
      <c r="C201" s="29" t="s">
        <v>57</v>
      </c>
      <c r="D201" s="120">
        <v>397353</v>
      </c>
      <c r="E201" s="120">
        <v>47814</v>
      </c>
      <c r="F201" s="120">
        <v>455805</v>
      </c>
    </row>
    <row r="202" spans="1:6">
      <c r="A202" s="29" t="s">
        <v>48</v>
      </c>
      <c r="B202" s="29" t="s">
        <v>11</v>
      </c>
      <c r="C202" s="29" t="s">
        <v>57</v>
      </c>
      <c r="D202" s="120">
        <v>398207</v>
      </c>
      <c r="E202" s="120">
        <v>47896</v>
      </c>
      <c r="F202" s="120">
        <v>456743</v>
      </c>
    </row>
    <row r="203" spans="1:6">
      <c r="A203" s="29" t="s">
        <v>48</v>
      </c>
      <c r="B203" s="29" t="s">
        <v>12</v>
      </c>
      <c r="C203" s="29" t="s">
        <v>57</v>
      </c>
      <c r="D203" s="120">
        <v>399052</v>
      </c>
      <c r="E203" s="120">
        <v>47977</v>
      </c>
      <c r="F203" s="120">
        <v>457672</v>
      </c>
    </row>
    <row r="204" spans="1:6">
      <c r="A204" s="29" t="s">
        <v>48</v>
      </c>
      <c r="B204" s="29" t="s">
        <v>13</v>
      </c>
      <c r="C204" s="29" t="s">
        <v>57</v>
      </c>
      <c r="D204" s="120">
        <v>399907</v>
      </c>
      <c r="E204" s="120">
        <v>48058</v>
      </c>
      <c r="F204" s="120">
        <v>458611</v>
      </c>
    </row>
    <row r="205" spans="1:6">
      <c r="A205" s="29" t="s">
        <v>48</v>
      </c>
      <c r="B205" s="29" t="s">
        <v>14</v>
      </c>
      <c r="C205" s="29" t="s">
        <v>57</v>
      </c>
      <c r="D205" s="120">
        <v>401000</v>
      </c>
      <c r="E205" s="120">
        <v>48162</v>
      </c>
      <c r="F205" s="120">
        <v>459810</v>
      </c>
    </row>
    <row r="206" spans="1:6">
      <c r="A206" s="29" t="s">
        <v>48</v>
      </c>
      <c r="B206" s="29" t="s">
        <v>15</v>
      </c>
      <c r="C206" s="29" t="s">
        <v>57</v>
      </c>
      <c r="D206" s="120">
        <v>401802</v>
      </c>
      <c r="E206" s="120">
        <v>48238</v>
      </c>
      <c r="F206" s="120">
        <v>460691</v>
      </c>
    </row>
    <row r="207" spans="1:6">
      <c r="A207" s="29" t="s">
        <v>48</v>
      </c>
      <c r="B207" s="29" t="s">
        <v>16</v>
      </c>
      <c r="C207" s="29" t="s">
        <v>57</v>
      </c>
      <c r="D207" s="120">
        <v>402421</v>
      </c>
      <c r="E207" s="120">
        <v>48296</v>
      </c>
      <c r="F207" s="120">
        <v>461371</v>
      </c>
    </row>
    <row r="208" spans="1:6">
      <c r="A208" s="29" t="s">
        <v>48</v>
      </c>
      <c r="B208" s="29" t="s">
        <v>17</v>
      </c>
      <c r="C208" s="29" t="s">
        <v>57</v>
      </c>
      <c r="D208" s="120">
        <v>402433</v>
      </c>
      <c r="E208" s="120">
        <v>48299</v>
      </c>
      <c r="F208" s="120">
        <v>461388</v>
      </c>
    </row>
    <row r="209" spans="1:6">
      <c r="A209" s="29" t="s">
        <v>48</v>
      </c>
      <c r="B209" s="29" t="s">
        <v>18</v>
      </c>
      <c r="C209" s="29" t="s">
        <v>57</v>
      </c>
      <c r="D209" s="120">
        <v>402527</v>
      </c>
      <c r="E209" s="120">
        <v>48307</v>
      </c>
      <c r="F209" s="120">
        <v>461493</v>
      </c>
    </row>
    <row r="210" spans="1:6">
      <c r="A210" s="29" t="s">
        <v>48</v>
      </c>
      <c r="B210" s="29" t="s">
        <v>19</v>
      </c>
      <c r="C210" s="29" t="s">
        <v>57</v>
      </c>
      <c r="D210" s="120">
        <v>402817</v>
      </c>
      <c r="E210" s="120">
        <v>48333</v>
      </c>
      <c r="F210" s="120">
        <v>461812</v>
      </c>
    </row>
    <row r="211" spans="1:6">
      <c r="A211" s="29" t="s">
        <v>48</v>
      </c>
      <c r="B211" s="29" t="s">
        <v>20</v>
      </c>
      <c r="C211" s="29" t="s">
        <v>57</v>
      </c>
      <c r="D211" s="120">
        <v>403187</v>
      </c>
      <c r="E211" s="120">
        <v>48370</v>
      </c>
      <c r="F211" s="120">
        <v>462222</v>
      </c>
    </row>
  </sheetData>
  <mergeCells count="1">
    <mergeCell ref="F1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zoomScaleNormal="100" workbookViewId="0">
      <selection activeCell="G41" sqref="G41:G46"/>
    </sheetView>
  </sheetViews>
  <sheetFormatPr defaultRowHeight="15"/>
  <cols>
    <col min="1" max="1" width="10.85546875" customWidth="1"/>
    <col min="2" max="2" width="15.85546875" customWidth="1"/>
    <col min="3" max="3" width="16.85546875" bestFit="1" customWidth="1"/>
    <col min="4" max="4" width="16.85546875" customWidth="1"/>
    <col min="5" max="6" width="16.85546875" bestFit="1" customWidth="1"/>
    <col min="7" max="7" width="18" bestFit="1" customWidth="1"/>
  </cols>
  <sheetData>
    <row r="1" spans="1:10">
      <c r="A1" s="1" t="s">
        <v>113</v>
      </c>
      <c r="D1" s="95" t="s">
        <v>70</v>
      </c>
    </row>
    <row r="2" spans="1:10">
      <c r="A2" s="31"/>
      <c r="D2" s="95" t="s">
        <v>103</v>
      </c>
    </row>
    <row r="4" spans="1:10" s="32" customFormat="1" ht="45">
      <c r="A4" s="35" t="s">
        <v>114</v>
      </c>
      <c r="C4" s="32" t="s">
        <v>52</v>
      </c>
      <c r="D4" s="32" t="s">
        <v>3</v>
      </c>
      <c r="E4" s="32" t="s">
        <v>49</v>
      </c>
      <c r="F4" s="32" t="s">
        <v>51</v>
      </c>
      <c r="G4" s="32" t="s">
        <v>55</v>
      </c>
    </row>
    <row r="5" spans="1:10" s="32" customFormat="1">
      <c r="A5">
        <v>2001</v>
      </c>
      <c r="C5" s="23">
        <f>SUMIF('Values Wx Adjusted'!$A$8:$A$199,'Historical Sales Growth'!$A5,'Values Wx Adjusted'!W$8:W$199)</f>
        <v>4842893965.7334824</v>
      </c>
      <c r="D5" s="23">
        <f>SUMIF('Values Wx Adjusted'!$A$8:$A$199,'Historical Sales Growth'!$A5,'Values Wx Adjusted'!Z$8:Z$199)</f>
        <v>3375915557.1068602</v>
      </c>
      <c r="E5" s="23">
        <f>SUMIF('Values Wx Adjusted'!$A$8:$A$199,'Historical Sales Growth'!$A5,'Values Wx Adjusted'!AA$8:AA$199)</f>
        <v>2017736267</v>
      </c>
      <c r="F5" s="23">
        <f>SUMIF('Values Wx Adjusted'!$A$8:$A$199,'Historical Sales Growth'!$A5,'Values Wx Adjusted'!AB$8:AB$199)</f>
        <v>123889282</v>
      </c>
      <c r="G5" s="23">
        <f>SUMIF('Values Wx Adjusted'!$A$8:$A$199,'Historical Sales Growth'!$A5,'Values Wx Adjusted'!AC$8:AC$199)</f>
        <v>10360435071.840343</v>
      </c>
    </row>
    <row r="6" spans="1:10" s="32" customFormat="1">
      <c r="A6">
        <f>A5+1</f>
        <v>2002</v>
      </c>
      <c r="C6" s="23">
        <f>SUMIF('Values Wx Adjusted'!$A$8:$A$199,'Historical Sales Growth'!$A6,'Values Wx Adjusted'!W$8:W$199)</f>
        <v>5050241592.3728752</v>
      </c>
      <c r="D6" s="23">
        <f>SUMIF('Values Wx Adjusted'!$A$8:$A$199,'Historical Sales Growth'!$A6,'Values Wx Adjusted'!Z$8:Z$199)</f>
        <v>3458853307.7626491</v>
      </c>
      <c r="E6" s="23">
        <f>SUMIF('Values Wx Adjusted'!$A$8:$A$199,'Historical Sales Growth'!$A6,'Values Wx Adjusted'!AA$8:AA$199)</f>
        <v>2053133907</v>
      </c>
      <c r="F6" s="23">
        <f>SUMIF('Values Wx Adjusted'!$A$8:$A$199,'Historical Sales Growth'!$A6,'Values Wx Adjusted'!AB$8:AB$199)</f>
        <v>125802105</v>
      </c>
      <c r="G6" s="23">
        <f>SUMIF('Values Wx Adjusted'!$A$8:$A$199,'Historical Sales Growth'!$A6,'Values Wx Adjusted'!AC$8:AC$199)</f>
        <v>10688030912.135525</v>
      </c>
    </row>
    <row r="7" spans="1:10" s="32" customFormat="1">
      <c r="A7">
        <f t="shared" ref="A7:A16" si="0">A6+1</f>
        <v>2003</v>
      </c>
      <c r="C7" s="23">
        <f>SUMIF('Values Wx Adjusted'!$A$8:$A$199,'Historical Sales Growth'!$A7,'Values Wx Adjusted'!W$8:W$199)</f>
        <v>5132703291.8568316</v>
      </c>
      <c r="D7" s="23">
        <f>SUMIF('Values Wx Adjusted'!$A$8:$A$199,'Historical Sales Growth'!$A7,'Values Wx Adjusted'!Z$8:Z$199)</f>
        <v>3551337371.8959599</v>
      </c>
      <c r="E7" s="23">
        <f>SUMIF('Values Wx Adjusted'!$A$8:$A$199,'Historical Sales Growth'!$A7,'Values Wx Adjusted'!AA$8:AA$199)</f>
        <v>2146384332</v>
      </c>
      <c r="F7" s="23">
        <f>SUMIF('Values Wx Adjusted'!$A$8:$A$199,'Historical Sales Growth'!$A7,'Values Wx Adjusted'!AB$8:AB$199)</f>
        <v>127909807</v>
      </c>
      <c r="G7" s="23">
        <f>SUMIF('Values Wx Adjusted'!$A$8:$A$199,'Historical Sales Growth'!$A7,'Values Wx Adjusted'!AC$8:AC$199)</f>
        <v>10958334802.752789</v>
      </c>
    </row>
    <row r="8" spans="1:10" s="32" customFormat="1">
      <c r="A8">
        <f t="shared" si="0"/>
        <v>2004</v>
      </c>
      <c r="C8" s="23">
        <f>SUMIF('Values Wx Adjusted'!$A$8:$A$199,'Historical Sales Growth'!$A8,'Values Wx Adjusted'!W$8:W$199)</f>
        <v>5186230241.1561728</v>
      </c>
      <c r="D8" s="23">
        <f>SUMIF('Values Wx Adjusted'!$A$8:$A$199,'Historical Sales Growth'!$A8,'Values Wx Adjusted'!Z$8:Z$199)</f>
        <v>3609945888.4567966</v>
      </c>
      <c r="E8" s="23">
        <f>SUMIF('Values Wx Adjusted'!$A$8:$A$199,'Historical Sales Growth'!$A8,'Values Wx Adjusted'!AA$8:AA$199)</f>
        <v>2112411580</v>
      </c>
      <c r="F8" s="23">
        <f>SUMIF('Values Wx Adjusted'!$A$8:$A$199,'Historical Sales Growth'!$A8,'Values Wx Adjusted'!AB$8:AB$199)</f>
        <v>127139318</v>
      </c>
      <c r="G8" s="23">
        <f>SUMIF('Values Wx Adjusted'!$A$8:$A$199,'Historical Sales Growth'!$A8,'Values Wx Adjusted'!AC$8:AC$199)</f>
        <v>11035727027.612968</v>
      </c>
    </row>
    <row r="9" spans="1:10" s="32" customFormat="1">
      <c r="A9">
        <f t="shared" si="0"/>
        <v>2005</v>
      </c>
      <c r="C9" s="23">
        <f>SUMIF('Values Wx Adjusted'!$A$8:$A$199,'Historical Sales Growth'!$A9,'Values Wx Adjusted'!W$8:W$199)</f>
        <v>5376289180.228878</v>
      </c>
      <c r="D9" s="23">
        <f>SUMIF('Values Wx Adjusted'!$A$8:$A$199,'Historical Sales Growth'!$A9,'Values Wx Adjusted'!Z$8:Z$199)</f>
        <v>3666190770.0614929</v>
      </c>
      <c r="E9" s="23">
        <f>SUMIF('Values Wx Adjusted'!$A$8:$A$199,'Historical Sales Growth'!$A9,'Values Wx Adjusted'!AA$8:AA$199)</f>
        <v>2160121586</v>
      </c>
      <c r="F9" s="23">
        <f>SUMIF('Values Wx Adjusted'!$A$8:$A$199,'Historical Sales Growth'!$A9,'Values Wx Adjusted'!AB$8:AB$199)</f>
        <v>128764407</v>
      </c>
      <c r="G9" s="23">
        <f>SUMIF('Values Wx Adjusted'!$A$8:$A$199,'Historical Sales Growth'!$A9,'Values Wx Adjusted'!AC$8:AC$199)</f>
        <v>11331365943.290375</v>
      </c>
      <c r="H9" t="s">
        <v>125</v>
      </c>
    </row>
    <row r="10" spans="1:10" s="32" customFormat="1">
      <c r="A10">
        <f t="shared" si="0"/>
        <v>2006</v>
      </c>
      <c r="C10" s="23">
        <f>SUMIF('Values Wx Adjusted'!$A$8:$A$199,'Historical Sales Growth'!$A10,'Values Wx Adjusted'!W$8:W$199)</f>
        <v>5467106780.6752014</v>
      </c>
      <c r="D10" s="23">
        <f>SUMIF('Values Wx Adjusted'!$A$8:$A$199,'Historical Sales Growth'!$A10,'Values Wx Adjusted'!Z$8:Z$199)</f>
        <v>3753488423.3355718</v>
      </c>
      <c r="E10" s="23">
        <f>SUMIF('Values Wx Adjusted'!$A$8:$A$199,'Historical Sales Growth'!$A10,'Values Wx Adjusted'!AA$8:AA$199)</f>
        <v>2135768417</v>
      </c>
      <c r="F10" s="23">
        <f>SUMIF('Values Wx Adjusted'!$A$8:$A$199,'Historical Sales Growth'!$A10,'Values Wx Adjusted'!AB$8:AB$199)</f>
        <v>133259636</v>
      </c>
      <c r="G10" s="23">
        <f>SUMIF('Values Wx Adjusted'!$A$8:$A$199,'Historical Sales Growth'!$A10,'Values Wx Adjusted'!AC$8:AC$199)</f>
        <v>11489623257.010773</v>
      </c>
      <c r="H10" s="46">
        <f>(G10/G6)^(1/4)-1</f>
        <v>1.8244380127604654E-2</v>
      </c>
      <c r="I10" s="110" t="s">
        <v>142</v>
      </c>
    </row>
    <row r="11" spans="1:10">
      <c r="A11">
        <f t="shared" si="0"/>
        <v>2007</v>
      </c>
      <c r="C11" s="23">
        <f>SUMIF('Values Wx Adjusted'!$A$8:$A$199,'Historical Sales Growth'!$A11,'Values Wx Adjusted'!W$8:W$199)</f>
        <v>5428244419.1246395</v>
      </c>
      <c r="D11" s="23">
        <f>SUMIF('Values Wx Adjusted'!$A$8:$A$199,'Historical Sales Growth'!$A11,'Values Wx Adjusted'!Z$8:Z$199)</f>
        <v>3866169603.8133554</v>
      </c>
      <c r="E11" s="23">
        <f>SUMIF('Values Wx Adjusted'!$A$8:$A$199,'Historical Sales Growth'!$A11,'Values Wx Adjusted'!AA$8:AA$199)</f>
        <v>2047688314</v>
      </c>
      <c r="F11" s="23">
        <f>SUMIF('Values Wx Adjusted'!$A$8:$A$199,'Historical Sales Growth'!$A11,'Values Wx Adjusted'!AB$8:AB$199)</f>
        <v>141142362</v>
      </c>
      <c r="G11" s="23">
        <f>SUMIF('Values Wx Adjusted'!$A$8:$A$199,'Historical Sales Growth'!$A11,'Values Wx Adjusted'!AC$8:AC$199)</f>
        <v>11483244698.937994</v>
      </c>
    </row>
    <row r="12" spans="1:10">
      <c r="A12">
        <f t="shared" si="0"/>
        <v>2008</v>
      </c>
      <c r="C12" s="23">
        <f>SUMIF('Values Wx Adjusted'!$A$8:$A$199,'Historical Sales Growth'!$A12,'Values Wx Adjusted'!W$8:W$199)</f>
        <v>5266681483.2600288</v>
      </c>
      <c r="D12" s="23">
        <f>SUMIF('Values Wx Adjusted'!$A$8:$A$199,'Historical Sales Growth'!$A12,'Values Wx Adjusted'!Z$8:Z$199)</f>
        <v>3849910189.9811592</v>
      </c>
      <c r="E12" s="23">
        <f>SUMIF('Values Wx Adjusted'!$A$8:$A$199,'Historical Sales Growth'!$A12,'Values Wx Adjusted'!AA$8:AA$199)</f>
        <v>2209845715</v>
      </c>
      <c r="F12" s="23">
        <f>SUMIF('Values Wx Adjusted'!$A$8:$A$199,'Historical Sales Growth'!$A12,'Values Wx Adjusted'!AB$8:AB$199)</f>
        <v>145500862</v>
      </c>
      <c r="G12" s="23">
        <f>SUMIF('Values Wx Adjusted'!$A$8:$A$199,'Historical Sales Growth'!$A12,'Values Wx Adjusted'!AC$8:AC$199)</f>
        <v>11471938250.24119</v>
      </c>
    </row>
    <row r="13" spans="1:10">
      <c r="A13">
        <f t="shared" si="0"/>
        <v>2009</v>
      </c>
      <c r="C13" s="23">
        <f>SUMIF('Values Wx Adjusted'!$A$8:$A$199,'Historical Sales Growth'!$A13,'Values Wx Adjusted'!W$8:W$199)</f>
        <v>5259659886.0722723</v>
      </c>
      <c r="D13" s="23">
        <f>SUMIF('Values Wx Adjusted'!$A$8:$A$199,'Historical Sales Growth'!$A13,'Values Wx Adjusted'!Z$8:Z$199)</f>
        <v>3805559172.155118</v>
      </c>
      <c r="E13" s="23">
        <f>SUMIF('Values Wx Adjusted'!$A$8:$A$199,'Historical Sales Growth'!$A13,'Values Wx Adjusted'!AA$8:AA$199)</f>
        <v>1726236168</v>
      </c>
      <c r="F13" s="23">
        <f>SUMIF('Values Wx Adjusted'!$A$8:$A$199,'Historical Sales Growth'!$A13,'Values Wx Adjusted'!AB$8:AB$199)</f>
        <v>149269253</v>
      </c>
      <c r="G13" s="23">
        <f>SUMIF('Values Wx Adjusted'!$A$8:$A$199,'Historical Sales Growth'!$A13,'Values Wx Adjusted'!AC$8:AC$199)</f>
        <v>10940724479.227392</v>
      </c>
    </row>
    <row r="14" spans="1:10">
      <c r="A14">
        <f t="shared" si="0"/>
        <v>2010</v>
      </c>
      <c r="C14" s="23">
        <f>SUMIF('Values Wx Adjusted'!$A$8:$A$199,'Historical Sales Growth'!$A14,'Values Wx Adjusted'!W$8:W$199)</f>
        <v>5167534136.2382154</v>
      </c>
      <c r="D14" s="23">
        <f>SUMIF('Values Wx Adjusted'!$A$8:$A$199,'Historical Sales Growth'!$A14,'Values Wx Adjusted'!Z$8:Z$199)</f>
        <v>3799877215.9787092</v>
      </c>
      <c r="E14" s="23">
        <f>SUMIF('Values Wx Adjusted'!$A$8:$A$199,'Historical Sales Growth'!$A14,'Values Wx Adjusted'!AA$8:AA$199)</f>
        <v>1684988190</v>
      </c>
      <c r="F14" s="23">
        <f>SUMIF('Values Wx Adjusted'!$A$8:$A$199,'Historical Sales Growth'!$A14,'Values Wx Adjusted'!AB$8:AB$199)</f>
        <v>150983703</v>
      </c>
      <c r="G14" s="23">
        <f>SUMIF('Values Wx Adjusted'!$A$8:$A$199,'Historical Sales Growth'!$A14,'Values Wx Adjusted'!AC$8:AC$199)</f>
        <v>10803383245.216925</v>
      </c>
    </row>
    <row r="15" spans="1:10">
      <c r="A15">
        <f t="shared" si="0"/>
        <v>2011</v>
      </c>
      <c r="C15" s="23">
        <f>SUMIF('Values Wx Adjusted'!$A$8:$A$199,'Historical Sales Growth'!$A15,'Values Wx Adjusted'!W$8:W$199)</f>
        <v>5201600138.9427652</v>
      </c>
      <c r="D15" s="23">
        <f>SUMIF('Values Wx Adjusted'!$A$8:$A$199,'Historical Sales Growth'!$A15,'Values Wx Adjusted'!Z$8:Z$199)</f>
        <v>3780629484.0452757</v>
      </c>
      <c r="E15" s="23">
        <f>SUMIF('Values Wx Adjusted'!$A$8:$A$199,'Historical Sales Growth'!$A15,'Values Wx Adjusted'!AA$8:AA$199)</f>
        <v>1797856040</v>
      </c>
      <c r="F15" s="23">
        <f>SUMIF('Values Wx Adjusted'!$A$8:$A$199,'Historical Sales Growth'!$A15,'Values Wx Adjusted'!AB$8:AB$199)</f>
        <v>150951059</v>
      </c>
      <c r="G15" s="23">
        <f>SUMIF('Values Wx Adjusted'!$A$8:$A$199,'Historical Sales Growth'!$A15,'Values Wx Adjusted'!AC$8:AC$199)</f>
        <v>10931036721.988041</v>
      </c>
      <c r="H15" t="s">
        <v>116</v>
      </c>
      <c r="J15" t="s">
        <v>141</v>
      </c>
    </row>
    <row r="16" spans="1:10">
      <c r="A16">
        <f t="shared" si="0"/>
        <v>2012</v>
      </c>
      <c r="C16" s="23">
        <f>SUMIF('Values Wx Adjusted'!$A$8:$A$199,'Historical Sales Growth'!$A16,'Values Wx Adjusted'!W$8:W$199)</f>
        <v>5213209572.7637129</v>
      </c>
      <c r="D16" s="23">
        <f>SUMIF('Values Wx Adjusted'!$A$8:$A$199,'Historical Sales Growth'!$A16,'Values Wx Adjusted'!Z$8:Z$199)</f>
        <v>3767074953.0392156</v>
      </c>
      <c r="E16" s="23">
        <f>SUMIF('Values Wx Adjusted'!$A$8:$A$199,'Historical Sales Growth'!$A16,'Values Wx Adjusted'!AA$8:AA$199)</f>
        <v>1724137955</v>
      </c>
      <c r="F16" s="23">
        <f>SUMIF('Values Wx Adjusted'!$A$8:$A$199,'Historical Sales Growth'!$A16,'Values Wx Adjusted'!AB$8:AB$199)</f>
        <v>153394599</v>
      </c>
      <c r="G16" s="23">
        <f>SUMIF('Values Wx Adjusted'!$A$8:$A$199,'Historical Sales Growth'!$A16,'Values Wx Adjusted'!AC$8:AC$199)</f>
        <v>10857817079.802927</v>
      </c>
      <c r="H16" s="46">
        <f>(G16/G14)^(1/2)-1</f>
        <v>2.5161302754932446E-3</v>
      </c>
      <c r="J16" s="111">
        <f>(G16/G10)^(1/6)-1</f>
        <v>-9.3822121024597083E-3</v>
      </c>
    </row>
    <row r="17" spans="1:7">
      <c r="C17" s="23"/>
      <c r="D17" s="23"/>
      <c r="E17" s="23"/>
      <c r="F17" s="23"/>
      <c r="G17" s="23"/>
    </row>
    <row r="18" spans="1:7" s="33" customFormat="1">
      <c r="A18" s="33" t="s">
        <v>59</v>
      </c>
      <c r="C18" s="34"/>
      <c r="D18" s="34"/>
      <c r="E18" s="34"/>
      <c r="F18" s="34"/>
      <c r="G18" s="34"/>
    </row>
    <row r="19" spans="1:7" s="33" customFormat="1" ht="17.25" customHeight="1">
      <c r="A19" s="38" t="s">
        <v>56</v>
      </c>
      <c r="B19" s="39"/>
      <c r="C19" s="39" t="s">
        <v>52</v>
      </c>
      <c r="D19" s="32" t="s">
        <v>3</v>
      </c>
      <c r="E19" s="39" t="s">
        <v>49</v>
      </c>
      <c r="F19" s="39" t="str">
        <f>F4</f>
        <v>Outdoor Lighting</v>
      </c>
      <c r="G19" s="39" t="s">
        <v>55</v>
      </c>
    </row>
    <row r="20" spans="1:7">
      <c r="A20" s="2"/>
      <c r="B20" s="2"/>
      <c r="C20" s="30"/>
      <c r="D20" s="30"/>
      <c r="E20" s="30"/>
      <c r="F20" s="30"/>
      <c r="G20" s="30"/>
    </row>
    <row r="21" spans="1:7" s="32" customFormat="1">
      <c r="A21">
        <v>2002</v>
      </c>
      <c r="C21" s="23">
        <f>C6-C5</f>
        <v>207347626.63939285</v>
      </c>
      <c r="D21" s="23">
        <f t="shared" ref="D21:F21" si="1">D6-D5</f>
        <v>82937750.655788898</v>
      </c>
      <c r="E21" s="23">
        <f t="shared" si="1"/>
        <v>35397640</v>
      </c>
      <c r="F21" s="23">
        <f t="shared" si="1"/>
        <v>1912823</v>
      </c>
      <c r="G21" s="23">
        <f t="shared" ref="G21:G31" si="2">C21+D21+E21+F21</f>
        <v>327595840.29518175</v>
      </c>
    </row>
    <row r="22" spans="1:7" s="32" customFormat="1">
      <c r="A22">
        <f t="shared" ref="A22:A31" si="3">A21+1</f>
        <v>2003</v>
      </c>
      <c r="C22" s="23">
        <f t="shared" ref="C22:F31" si="4">C7-C6</f>
        <v>82461699.483956337</v>
      </c>
      <c r="D22" s="23">
        <f t="shared" si="4"/>
        <v>92484064.133310795</v>
      </c>
      <c r="E22" s="23">
        <f t="shared" si="4"/>
        <v>93250425</v>
      </c>
      <c r="F22" s="23">
        <f t="shared" si="4"/>
        <v>2107702</v>
      </c>
      <c r="G22" s="23">
        <f t="shared" si="2"/>
        <v>270303890.61726713</v>
      </c>
    </row>
    <row r="23" spans="1:7" s="32" customFormat="1">
      <c r="A23">
        <f t="shared" si="3"/>
        <v>2004</v>
      </c>
      <c r="C23" s="23">
        <f t="shared" si="4"/>
        <v>53526949.299341202</v>
      </c>
      <c r="D23" s="23">
        <f t="shared" si="4"/>
        <v>58608516.560836792</v>
      </c>
      <c r="E23" s="23">
        <f t="shared" si="4"/>
        <v>-33972752</v>
      </c>
      <c r="F23" s="23">
        <f t="shared" si="4"/>
        <v>-770489</v>
      </c>
      <c r="G23" s="23">
        <f t="shared" si="2"/>
        <v>77392224.860177994</v>
      </c>
    </row>
    <row r="24" spans="1:7" s="32" customFormat="1">
      <c r="A24">
        <f t="shared" si="3"/>
        <v>2005</v>
      </c>
      <c r="C24" s="23">
        <f t="shared" si="4"/>
        <v>190058939.07270527</v>
      </c>
      <c r="D24" s="23">
        <f t="shared" si="4"/>
        <v>56244881.604696274</v>
      </c>
      <c r="E24" s="23">
        <f t="shared" si="4"/>
        <v>47710006</v>
      </c>
      <c r="F24" s="23">
        <f t="shared" si="4"/>
        <v>1625089</v>
      </c>
      <c r="G24" s="23">
        <f t="shared" si="2"/>
        <v>295638915.67740154</v>
      </c>
    </row>
    <row r="25" spans="1:7" s="32" customFormat="1">
      <c r="A25">
        <f t="shared" si="3"/>
        <v>2006</v>
      </c>
      <c r="C25" s="23">
        <f t="shared" si="4"/>
        <v>90817600.446323395</v>
      </c>
      <c r="D25" s="23">
        <f t="shared" si="4"/>
        <v>87297653.274078846</v>
      </c>
      <c r="E25" s="23">
        <f t="shared" si="4"/>
        <v>-24353169</v>
      </c>
      <c r="F25" s="23">
        <f t="shared" si="4"/>
        <v>4495229</v>
      </c>
      <c r="G25" s="23">
        <f t="shared" si="2"/>
        <v>158257313.72040224</v>
      </c>
    </row>
    <row r="26" spans="1:7">
      <c r="A26">
        <f t="shared" si="3"/>
        <v>2007</v>
      </c>
      <c r="C26" s="23">
        <f t="shared" si="4"/>
        <v>-38862361.550561905</v>
      </c>
      <c r="D26" s="23">
        <f t="shared" si="4"/>
        <v>112681180.47778368</v>
      </c>
      <c r="E26" s="23">
        <f t="shared" si="4"/>
        <v>-88080103</v>
      </c>
      <c r="F26" s="23">
        <f t="shared" si="4"/>
        <v>7882726</v>
      </c>
      <c r="G26" s="23">
        <f t="shared" si="2"/>
        <v>-6378558.0727782249</v>
      </c>
    </row>
    <row r="27" spans="1:7">
      <c r="A27">
        <f t="shared" si="3"/>
        <v>2008</v>
      </c>
      <c r="C27" s="23">
        <f t="shared" si="4"/>
        <v>-161562935.86461067</v>
      </c>
      <c r="D27" s="23">
        <f t="shared" si="4"/>
        <v>-16259413.832196236</v>
      </c>
      <c r="E27" s="23">
        <f t="shared" si="4"/>
        <v>162157401</v>
      </c>
      <c r="F27" s="23">
        <f t="shared" si="4"/>
        <v>4358500</v>
      </c>
      <c r="G27" s="23">
        <f t="shared" si="2"/>
        <v>-11306448.696806908</v>
      </c>
    </row>
    <row r="28" spans="1:7">
      <c r="A28">
        <f t="shared" si="3"/>
        <v>2009</v>
      </c>
      <c r="C28" s="23">
        <f t="shared" si="4"/>
        <v>-7021597.1877565384</v>
      </c>
      <c r="D28" s="23">
        <f t="shared" si="4"/>
        <v>-44351017.826041222</v>
      </c>
      <c r="E28" s="23">
        <f t="shared" si="4"/>
        <v>-483609547</v>
      </c>
      <c r="F28" s="23">
        <f t="shared" si="4"/>
        <v>3768391</v>
      </c>
      <c r="G28" s="23">
        <f t="shared" si="2"/>
        <v>-531213771.01379776</v>
      </c>
    </row>
    <row r="29" spans="1:7">
      <c r="A29">
        <f t="shared" si="3"/>
        <v>2010</v>
      </c>
      <c r="C29" s="23">
        <f t="shared" si="4"/>
        <v>-92125749.834056854</v>
      </c>
      <c r="D29" s="23">
        <f t="shared" si="4"/>
        <v>-5681956.1764087677</v>
      </c>
      <c r="E29" s="23">
        <f t="shared" si="4"/>
        <v>-41247978</v>
      </c>
      <c r="F29" s="23">
        <f t="shared" si="4"/>
        <v>1714450</v>
      </c>
      <c r="G29" s="23">
        <f t="shared" si="2"/>
        <v>-137341234.01046562</v>
      </c>
    </row>
    <row r="30" spans="1:7">
      <c r="A30">
        <f t="shared" si="3"/>
        <v>2011</v>
      </c>
      <c r="C30" s="23">
        <f t="shared" si="4"/>
        <v>34066002.704549789</v>
      </c>
      <c r="D30" s="23">
        <f t="shared" si="4"/>
        <v>-19247731.933433533</v>
      </c>
      <c r="E30" s="23">
        <f t="shared" si="4"/>
        <v>112867850</v>
      </c>
      <c r="F30" s="23">
        <f t="shared" si="4"/>
        <v>-32644</v>
      </c>
      <c r="G30" s="23">
        <f t="shared" si="2"/>
        <v>127653476.77111626</v>
      </c>
    </row>
    <row r="31" spans="1:7">
      <c r="A31">
        <f t="shared" si="3"/>
        <v>2012</v>
      </c>
      <c r="C31" s="23">
        <f t="shared" si="4"/>
        <v>11609433.820947647</v>
      </c>
      <c r="D31" s="23">
        <f t="shared" si="4"/>
        <v>-13554531.006060123</v>
      </c>
      <c r="E31" s="23">
        <f t="shared" si="4"/>
        <v>-73718085</v>
      </c>
      <c r="F31" s="23">
        <f t="shared" si="4"/>
        <v>2443540</v>
      </c>
      <c r="G31" s="23">
        <f t="shared" si="2"/>
        <v>-73219642.185112476</v>
      </c>
    </row>
    <row r="33" spans="1:7" s="36" customFormat="1">
      <c r="A33" s="1" t="s">
        <v>59</v>
      </c>
      <c r="C33" s="37"/>
      <c r="D33" s="37"/>
      <c r="E33" s="37"/>
      <c r="F33" s="37"/>
      <c r="G33" s="37"/>
    </row>
    <row r="34" spans="1:7" s="36" customFormat="1" ht="48" customHeight="1">
      <c r="A34" s="35" t="s">
        <v>60</v>
      </c>
      <c r="C34" s="32" t="s">
        <v>52</v>
      </c>
      <c r="D34" s="32" t="s">
        <v>3</v>
      </c>
      <c r="E34" s="32" t="s">
        <v>49</v>
      </c>
      <c r="F34" s="32" t="str">
        <f>F4</f>
        <v>Outdoor Lighting</v>
      </c>
      <c r="G34" s="32" t="s">
        <v>55</v>
      </c>
    </row>
    <row r="35" spans="1:7">
      <c r="C35" s="23"/>
      <c r="D35" s="23"/>
      <c r="E35" s="23"/>
      <c r="F35" s="23"/>
      <c r="G35" s="23"/>
    </row>
    <row r="36" spans="1:7" s="32" customFormat="1">
      <c r="A36">
        <v>2002</v>
      </c>
      <c r="C36" s="24">
        <f>C21/C5</f>
        <v>4.2814818599479484E-2</v>
      </c>
      <c r="D36" s="24">
        <f t="shared" ref="D36:G36" si="5">D21/D5</f>
        <v>2.4567483769311477E-2</v>
      </c>
      <c r="E36" s="24">
        <f t="shared" si="5"/>
        <v>1.7543244168688969E-2</v>
      </c>
      <c r="F36" s="24">
        <f t="shared" si="5"/>
        <v>1.5439777913960305E-2</v>
      </c>
      <c r="G36" s="24">
        <f t="shared" si="5"/>
        <v>3.1619892217228121E-2</v>
      </c>
    </row>
    <row r="37" spans="1:7" s="32" customFormat="1">
      <c r="A37">
        <f t="shared" ref="A37:A46" si="6">A36+1</f>
        <v>2003</v>
      </c>
      <c r="C37" s="24">
        <f t="shared" ref="C37:G46" si="7">C22/C6</f>
        <v>1.632826825720458E-2</v>
      </c>
      <c r="D37" s="24">
        <f t="shared" si="7"/>
        <v>2.6738359769623733E-2</v>
      </c>
      <c r="E37" s="24">
        <f t="shared" si="7"/>
        <v>4.5418579217882449E-2</v>
      </c>
      <c r="F37" s="24">
        <f t="shared" si="7"/>
        <v>1.6754107572365343E-2</v>
      </c>
      <c r="G37" s="24">
        <f t="shared" si="7"/>
        <v>2.5290335782090192E-2</v>
      </c>
    </row>
    <row r="38" spans="1:7" s="32" customFormat="1">
      <c r="A38">
        <f t="shared" si="6"/>
        <v>2004</v>
      </c>
      <c r="C38" s="24">
        <f t="shared" si="7"/>
        <v>1.0428607744434227E-2</v>
      </c>
      <c r="D38" s="24">
        <f t="shared" si="7"/>
        <v>1.6503224116256616E-2</v>
      </c>
      <c r="E38" s="24">
        <f t="shared" si="7"/>
        <v>-1.5827897871554163E-2</v>
      </c>
      <c r="F38" s="24">
        <f t="shared" si="7"/>
        <v>-6.0236898019868012E-3</v>
      </c>
      <c r="G38" s="24">
        <f t="shared" si="7"/>
        <v>7.0624074052507207E-3</v>
      </c>
    </row>
    <row r="39" spans="1:7" s="32" customFormat="1">
      <c r="A39">
        <f t="shared" si="6"/>
        <v>2005</v>
      </c>
      <c r="C39" s="24">
        <f t="shared" si="7"/>
        <v>3.6646837921784046E-2</v>
      </c>
      <c r="D39" s="24">
        <f t="shared" si="7"/>
        <v>1.5580533155509488E-2</v>
      </c>
      <c r="E39" s="24">
        <f t="shared" si="7"/>
        <v>2.2585563557647226E-2</v>
      </c>
      <c r="F39" s="24">
        <f t="shared" si="7"/>
        <v>1.2781954674320339E-2</v>
      </c>
      <c r="G39" s="24">
        <f t="shared" si="7"/>
        <v>2.6789255926471418E-2</v>
      </c>
    </row>
    <row r="40" spans="1:7" s="32" customFormat="1">
      <c r="A40">
        <f t="shared" si="6"/>
        <v>2006</v>
      </c>
      <c r="C40" s="24">
        <f t="shared" si="7"/>
        <v>1.6892246194699135E-2</v>
      </c>
      <c r="D40" s="24">
        <f t="shared" si="7"/>
        <v>2.3811541392488585E-2</v>
      </c>
      <c r="E40" s="24">
        <f t="shared" si="7"/>
        <v>-1.1273980667493778E-2</v>
      </c>
      <c r="F40" s="24">
        <f t="shared" si="7"/>
        <v>3.4910493549665474E-2</v>
      </c>
      <c r="G40" s="24">
        <f t="shared" si="7"/>
        <v>1.3966305078525058E-2</v>
      </c>
    </row>
    <row r="41" spans="1:7">
      <c r="A41">
        <f t="shared" si="6"/>
        <v>2007</v>
      </c>
      <c r="C41" s="24">
        <f t="shared" si="7"/>
        <v>-7.1083962888616389E-3</v>
      </c>
      <c r="D41" s="24">
        <f t="shared" si="7"/>
        <v>3.0020388441120732E-2</v>
      </c>
      <c r="E41" s="24">
        <f t="shared" si="7"/>
        <v>-4.1240474528470378E-2</v>
      </c>
      <c r="F41" s="24">
        <f t="shared" si="7"/>
        <v>5.9153140715467657E-2</v>
      </c>
      <c r="G41" s="111">
        <f t="shared" si="7"/>
        <v>-5.5515815706891325E-4</v>
      </c>
    </row>
    <row r="42" spans="1:7">
      <c r="A42">
        <f t="shared" si="6"/>
        <v>2008</v>
      </c>
      <c r="C42" s="24">
        <f t="shared" si="7"/>
        <v>-2.9763386352942515E-2</v>
      </c>
      <c r="D42" s="24">
        <f t="shared" si="7"/>
        <v>-4.2055614466988038E-3</v>
      </c>
      <c r="E42" s="24">
        <f t="shared" si="7"/>
        <v>7.9190470488762085E-2</v>
      </c>
      <c r="F42" s="24">
        <f t="shared" si="7"/>
        <v>3.0880169059378501E-2</v>
      </c>
      <c r="G42" s="111">
        <f t="shared" si="7"/>
        <v>-9.8460400289585069E-4</v>
      </c>
    </row>
    <row r="43" spans="1:7">
      <c r="A43">
        <f t="shared" si="6"/>
        <v>2009</v>
      </c>
      <c r="C43" s="24">
        <f t="shared" si="7"/>
        <v>-1.3332109052112701E-3</v>
      </c>
      <c r="D43" s="24">
        <f t="shared" si="7"/>
        <v>-1.1520013620436758E-2</v>
      </c>
      <c r="E43" s="24">
        <f t="shared" si="7"/>
        <v>-0.21884312724519775</v>
      </c>
      <c r="F43" s="24">
        <f t="shared" si="7"/>
        <v>2.589944106310518E-2</v>
      </c>
      <c r="G43" s="111">
        <f t="shared" si="7"/>
        <v>-4.6305494278844235E-2</v>
      </c>
    </row>
    <row r="44" spans="1:7">
      <c r="A44">
        <f t="shared" si="6"/>
        <v>2010</v>
      </c>
      <c r="C44" s="24">
        <f t="shared" si="7"/>
        <v>-1.7515533671294686E-2</v>
      </c>
      <c r="D44" s="24">
        <f t="shared" si="7"/>
        <v>-1.493067357350019E-3</v>
      </c>
      <c r="E44" s="24">
        <f t="shared" si="7"/>
        <v>-2.3894747870906619E-2</v>
      </c>
      <c r="F44" s="24">
        <f t="shared" si="7"/>
        <v>1.1485620551742159E-2</v>
      </c>
      <c r="G44" s="111">
        <f t="shared" si="7"/>
        <v>-1.2553212017287207E-2</v>
      </c>
    </row>
    <row r="45" spans="1:7">
      <c r="A45">
        <f t="shared" si="6"/>
        <v>2011</v>
      </c>
      <c r="C45" s="24">
        <f t="shared" si="7"/>
        <v>6.592313046498547E-3</v>
      </c>
      <c r="D45" s="24">
        <f t="shared" si="7"/>
        <v>-5.0653562837492949E-3</v>
      </c>
      <c r="E45" s="24">
        <f t="shared" si="7"/>
        <v>6.6984356727153083E-2</v>
      </c>
      <c r="F45" s="24">
        <f t="shared" si="7"/>
        <v>-2.1620876525991684E-4</v>
      </c>
      <c r="G45" s="111">
        <f t="shared" si="7"/>
        <v>1.1816064826510101E-2</v>
      </c>
    </row>
    <row r="46" spans="1:7">
      <c r="A46">
        <f t="shared" si="6"/>
        <v>2012</v>
      </c>
      <c r="C46" s="24">
        <f t="shared" si="7"/>
        <v>2.2318966300449395E-3</v>
      </c>
      <c r="D46" s="24">
        <f t="shared" si="7"/>
        <v>-3.5852577099295029E-3</v>
      </c>
      <c r="E46" s="24">
        <f t="shared" si="7"/>
        <v>-4.1003330277767959E-2</v>
      </c>
      <c r="F46" s="24">
        <f t="shared" si="7"/>
        <v>1.6187630720762285E-2</v>
      </c>
      <c r="G46" s="111">
        <f t="shared" si="7"/>
        <v>-6.6983255154407654E-3</v>
      </c>
    </row>
    <row r="48" spans="1:7">
      <c r="A48" t="s">
        <v>145</v>
      </c>
    </row>
    <row r="49" spans="1:7">
      <c r="A49">
        <v>2011</v>
      </c>
      <c r="C49" s="24">
        <f>C30/$G$14</f>
        <v>3.1532717049200421E-3</v>
      </c>
      <c r="D49" s="24">
        <f>D30/$G$14</f>
        <v>-1.7816392787838244E-3</v>
      </c>
      <c r="E49" s="24">
        <f>E30/$G$14</f>
        <v>1.0447454046395232E-2</v>
      </c>
      <c r="F49" s="24">
        <f>F30/$G$14</f>
        <v>-3.0216460213473182E-6</v>
      </c>
      <c r="G49" s="24">
        <f>G30/$G$14</f>
        <v>1.1816064826510101E-2</v>
      </c>
    </row>
    <row r="50" spans="1:7">
      <c r="A50">
        <v>2012</v>
      </c>
      <c r="C50" s="24">
        <f>C31/$G$15</f>
        <v>1.0620615515447857E-3</v>
      </c>
      <c r="D50" s="24">
        <f t="shared" ref="D50:G50" si="8">D31/$G$15</f>
        <v>-1.2400041597879605E-3</v>
      </c>
      <c r="E50" s="24">
        <f t="shared" si="8"/>
        <v>-6.7439243756005612E-3</v>
      </c>
      <c r="F50" s="24">
        <f t="shared" si="8"/>
        <v>2.2354146840297052E-4</v>
      </c>
      <c r="G50" s="24">
        <f t="shared" si="8"/>
        <v>-6.6983255154407654E-3</v>
      </c>
    </row>
  </sheetData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3"/>
  <sheetViews>
    <sheetView workbookViewId="0">
      <selection activeCell="I1" sqref="I1:M3"/>
    </sheetView>
  </sheetViews>
  <sheetFormatPr defaultRowHeight="15"/>
  <cols>
    <col min="1" max="1" width="14.42578125" bestFit="1" customWidth="1"/>
    <col min="2" max="2" width="19" bestFit="1" customWidth="1"/>
    <col min="3" max="3" width="15.5703125" bestFit="1" customWidth="1"/>
    <col min="4" max="5" width="12" bestFit="1" customWidth="1"/>
    <col min="6" max="7" width="23.28515625" bestFit="1" customWidth="1"/>
    <col min="257" max="257" width="14.42578125" bestFit="1" customWidth="1"/>
    <col min="258" max="258" width="19" bestFit="1" customWidth="1"/>
    <col min="259" max="259" width="15.5703125" bestFit="1" customWidth="1"/>
    <col min="260" max="261" width="12" bestFit="1" customWidth="1"/>
    <col min="262" max="263" width="23.28515625" bestFit="1" customWidth="1"/>
    <col min="513" max="513" width="14.42578125" bestFit="1" customWidth="1"/>
    <col min="514" max="514" width="19" bestFit="1" customWidth="1"/>
    <col min="515" max="515" width="15.5703125" bestFit="1" customWidth="1"/>
    <col min="516" max="517" width="12" bestFit="1" customWidth="1"/>
    <col min="518" max="519" width="23.28515625" bestFit="1" customWidth="1"/>
    <col min="769" max="769" width="14.42578125" bestFit="1" customWidth="1"/>
    <col min="770" max="770" width="19" bestFit="1" customWidth="1"/>
    <col min="771" max="771" width="15.5703125" bestFit="1" customWidth="1"/>
    <col min="772" max="773" width="12" bestFit="1" customWidth="1"/>
    <col min="774" max="775" width="23.28515625" bestFit="1" customWidth="1"/>
    <col min="1025" max="1025" width="14.42578125" bestFit="1" customWidth="1"/>
    <col min="1026" max="1026" width="19" bestFit="1" customWidth="1"/>
    <col min="1027" max="1027" width="15.5703125" bestFit="1" customWidth="1"/>
    <col min="1028" max="1029" width="12" bestFit="1" customWidth="1"/>
    <col min="1030" max="1031" width="23.28515625" bestFit="1" customWidth="1"/>
    <col min="1281" max="1281" width="14.42578125" bestFit="1" customWidth="1"/>
    <col min="1282" max="1282" width="19" bestFit="1" customWidth="1"/>
    <col min="1283" max="1283" width="15.5703125" bestFit="1" customWidth="1"/>
    <col min="1284" max="1285" width="12" bestFit="1" customWidth="1"/>
    <col min="1286" max="1287" width="23.28515625" bestFit="1" customWidth="1"/>
    <col min="1537" max="1537" width="14.42578125" bestFit="1" customWidth="1"/>
    <col min="1538" max="1538" width="19" bestFit="1" customWidth="1"/>
    <col min="1539" max="1539" width="15.5703125" bestFit="1" customWidth="1"/>
    <col min="1540" max="1541" width="12" bestFit="1" customWidth="1"/>
    <col min="1542" max="1543" width="23.28515625" bestFit="1" customWidth="1"/>
    <col min="1793" max="1793" width="14.42578125" bestFit="1" customWidth="1"/>
    <col min="1794" max="1794" width="19" bestFit="1" customWidth="1"/>
    <col min="1795" max="1795" width="15.5703125" bestFit="1" customWidth="1"/>
    <col min="1796" max="1797" width="12" bestFit="1" customWidth="1"/>
    <col min="1798" max="1799" width="23.28515625" bestFit="1" customWidth="1"/>
    <col min="2049" max="2049" width="14.42578125" bestFit="1" customWidth="1"/>
    <col min="2050" max="2050" width="19" bestFit="1" customWidth="1"/>
    <col min="2051" max="2051" width="15.5703125" bestFit="1" customWidth="1"/>
    <col min="2052" max="2053" width="12" bestFit="1" customWidth="1"/>
    <col min="2054" max="2055" width="23.28515625" bestFit="1" customWidth="1"/>
    <col min="2305" max="2305" width="14.42578125" bestFit="1" customWidth="1"/>
    <col min="2306" max="2306" width="19" bestFit="1" customWidth="1"/>
    <col min="2307" max="2307" width="15.5703125" bestFit="1" customWidth="1"/>
    <col min="2308" max="2309" width="12" bestFit="1" customWidth="1"/>
    <col min="2310" max="2311" width="23.28515625" bestFit="1" customWidth="1"/>
    <col min="2561" max="2561" width="14.42578125" bestFit="1" customWidth="1"/>
    <col min="2562" max="2562" width="19" bestFit="1" customWidth="1"/>
    <col min="2563" max="2563" width="15.5703125" bestFit="1" customWidth="1"/>
    <col min="2564" max="2565" width="12" bestFit="1" customWidth="1"/>
    <col min="2566" max="2567" width="23.28515625" bestFit="1" customWidth="1"/>
    <col min="2817" max="2817" width="14.42578125" bestFit="1" customWidth="1"/>
    <col min="2818" max="2818" width="19" bestFit="1" customWidth="1"/>
    <col min="2819" max="2819" width="15.5703125" bestFit="1" customWidth="1"/>
    <col min="2820" max="2821" width="12" bestFit="1" customWidth="1"/>
    <col min="2822" max="2823" width="23.28515625" bestFit="1" customWidth="1"/>
    <col min="3073" max="3073" width="14.42578125" bestFit="1" customWidth="1"/>
    <col min="3074" max="3074" width="19" bestFit="1" customWidth="1"/>
    <col min="3075" max="3075" width="15.5703125" bestFit="1" customWidth="1"/>
    <col min="3076" max="3077" width="12" bestFit="1" customWidth="1"/>
    <col min="3078" max="3079" width="23.28515625" bestFit="1" customWidth="1"/>
    <col min="3329" max="3329" width="14.42578125" bestFit="1" customWidth="1"/>
    <col min="3330" max="3330" width="19" bestFit="1" customWidth="1"/>
    <col min="3331" max="3331" width="15.5703125" bestFit="1" customWidth="1"/>
    <col min="3332" max="3333" width="12" bestFit="1" customWidth="1"/>
    <col min="3334" max="3335" width="23.28515625" bestFit="1" customWidth="1"/>
    <col min="3585" max="3585" width="14.42578125" bestFit="1" customWidth="1"/>
    <col min="3586" max="3586" width="19" bestFit="1" customWidth="1"/>
    <col min="3587" max="3587" width="15.5703125" bestFit="1" customWidth="1"/>
    <col min="3588" max="3589" width="12" bestFit="1" customWidth="1"/>
    <col min="3590" max="3591" width="23.28515625" bestFit="1" customWidth="1"/>
    <col min="3841" max="3841" width="14.42578125" bestFit="1" customWidth="1"/>
    <col min="3842" max="3842" width="19" bestFit="1" customWidth="1"/>
    <col min="3843" max="3843" width="15.5703125" bestFit="1" customWidth="1"/>
    <col min="3844" max="3845" width="12" bestFit="1" customWidth="1"/>
    <col min="3846" max="3847" width="23.28515625" bestFit="1" customWidth="1"/>
    <col min="4097" max="4097" width="14.42578125" bestFit="1" customWidth="1"/>
    <col min="4098" max="4098" width="19" bestFit="1" customWidth="1"/>
    <col min="4099" max="4099" width="15.5703125" bestFit="1" customWidth="1"/>
    <col min="4100" max="4101" width="12" bestFit="1" customWidth="1"/>
    <col min="4102" max="4103" width="23.28515625" bestFit="1" customWidth="1"/>
    <col min="4353" max="4353" width="14.42578125" bestFit="1" customWidth="1"/>
    <col min="4354" max="4354" width="19" bestFit="1" customWidth="1"/>
    <col min="4355" max="4355" width="15.5703125" bestFit="1" customWidth="1"/>
    <col min="4356" max="4357" width="12" bestFit="1" customWidth="1"/>
    <col min="4358" max="4359" width="23.28515625" bestFit="1" customWidth="1"/>
    <col min="4609" max="4609" width="14.42578125" bestFit="1" customWidth="1"/>
    <col min="4610" max="4610" width="19" bestFit="1" customWidth="1"/>
    <col min="4611" max="4611" width="15.5703125" bestFit="1" customWidth="1"/>
    <col min="4612" max="4613" width="12" bestFit="1" customWidth="1"/>
    <col min="4614" max="4615" width="23.28515625" bestFit="1" customWidth="1"/>
    <col min="4865" max="4865" width="14.42578125" bestFit="1" customWidth="1"/>
    <col min="4866" max="4866" width="19" bestFit="1" customWidth="1"/>
    <col min="4867" max="4867" width="15.5703125" bestFit="1" customWidth="1"/>
    <col min="4868" max="4869" width="12" bestFit="1" customWidth="1"/>
    <col min="4870" max="4871" width="23.28515625" bestFit="1" customWidth="1"/>
    <col min="5121" max="5121" width="14.42578125" bestFit="1" customWidth="1"/>
    <col min="5122" max="5122" width="19" bestFit="1" customWidth="1"/>
    <col min="5123" max="5123" width="15.5703125" bestFit="1" customWidth="1"/>
    <col min="5124" max="5125" width="12" bestFit="1" customWidth="1"/>
    <col min="5126" max="5127" width="23.28515625" bestFit="1" customWidth="1"/>
    <col min="5377" max="5377" width="14.42578125" bestFit="1" customWidth="1"/>
    <col min="5378" max="5378" width="19" bestFit="1" customWidth="1"/>
    <col min="5379" max="5379" width="15.5703125" bestFit="1" customWidth="1"/>
    <col min="5380" max="5381" width="12" bestFit="1" customWidth="1"/>
    <col min="5382" max="5383" width="23.28515625" bestFit="1" customWidth="1"/>
    <col min="5633" max="5633" width="14.42578125" bestFit="1" customWidth="1"/>
    <col min="5634" max="5634" width="19" bestFit="1" customWidth="1"/>
    <col min="5635" max="5635" width="15.5703125" bestFit="1" customWidth="1"/>
    <col min="5636" max="5637" width="12" bestFit="1" customWidth="1"/>
    <col min="5638" max="5639" width="23.28515625" bestFit="1" customWidth="1"/>
    <col min="5889" max="5889" width="14.42578125" bestFit="1" customWidth="1"/>
    <col min="5890" max="5890" width="19" bestFit="1" customWidth="1"/>
    <col min="5891" max="5891" width="15.5703125" bestFit="1" customWidth="1"/>
    <col min="5892" max="5893" width="12" bestFit="1" customWidth="1"/>
    <col min="5894" max="5895" width="23.28515625" bestFit="1" customWidth="1"/>
    <col min="6145" max="6145" width="14.42578125" bestFit="1" customWidth="1"/>
    <col min="6146" max="6146" width="19" bestFit="1" customWidth="1"/>
    <col min="6147" max="6147" width="15.5703125" bestFit="1" customWidth="1"/>
    <col min="6148" max="6149" width="12" bestFit="1" customWidth="1"/>
    <col min="6150" max="6151" width="23.28515625" bestFit="1" customWidth="1"/>
    <col min="6401" max="6401" width="14.42578125" bestFit="1" customWidth="1"/>
    <col min="6402" max="6402" width="19" bestFit="1" customWidth="1"/>
    <col min="6403" max="6403" width="15.5703125" bestFit="1" customWidth="1"/>
    <col min="6404" max="6405" width="12" bestFit="1" customWidth="1"/>
    <col min="6406" max="6407" width="23.28515625" bestFit="1" customWidth="1"/>
    <col min="6657" max="6657" width="14.42578125" bestFit="1" customWidth="1"/>
    <col min="6658" max="6658" width="19" bestFit="1" customWidth="1"/>
    <col min="6659" max="6659" width="15.5703125" bestFit="1" customWidth="1"/>
    <col min="6660" max="6661" width="12" bestFit="1" customWidth="1"/>
    <col min="6662" max="6663" width="23.28515625" bestFit="1" customWidth="1"/>
    <col min="6913" max="6913" width="14.42578125" bestFit="1" customWidth="1"/>
    <col min="6914" max="6914" width="19" bestFit="1" customWidth="1"/>
    <col min="6915" max="6915" width="15.5703125" bestFit="1" customWidth="1"/>
    <col min="6916" max="6917" width="12" bestFit="1" customWidth="1"/>
    <col min="6918" max="6919" width="23.28515625" bestFit="1" customWidth="1"/>
    <col min="7169" max="7169" width="14.42578125" bestFit="1" customWidth="1"/>
    <col min="7170" max="7170" width="19" bestFit="1" customWidth="1"/>
    <col min="7171" max="7171" width="15.5703125" bestFit="1" customWidth="1"/>
    <col min="7172" max="7173" width="12" bestFit="1" customWidth="1"/>
    <col min="7174" max="7175" width="23.28515625" bestFit="1" customWidth="1"/>
    <col min="7425" max="7425" width="14.42578125" bestFit="1" customWidth="1"/>
    <col min="7426" max="7426" width="19" bestFit="1" customWidth="1"/>
    <col min="7427" max="7427" width="15.5703125" bestFit="1" customWidth="1"/>
    <col min="7428" max="7429" width="12" bestFit="1" customWidth="1"/>
    <col min="7430" max="7431" width="23.28515625" bestFit="1" customWidth="1"/>
    <col min="7681" max="7681" width="14.42578125" bestFit="1" customWidth="1"/>
    <col min="7682" max="7682" width="19" bestFit="1" customWidth="1"/>
    <col min="7683" max="7683" width="15.5703125" bestFit="1" customWidth="1"/>
    <col min="7684" max="7685" width="12" bestFit="1" customWidth="1"/>
    <col min="7686" max="7687" width="23.28515625" bestFit="1" customWidth="1"/>
    <col min="7937" max="7937" width="14.42578125" bestFit="1" customWidth="1"/>
    <col min="7938" max="7938" width="19" bestFit="1" customWidth="1"/>
    <col min="7939" max="7939" width="15.5703125" bestFit="1" customWidth="1"/>
    <col min="7940" max="7941" width="12" bestFit="1" customWidth="1"/>
    <col min="7942" max="7943" width="23.28515625" bestFit="1" customWidth="1"/>
    <col min="8193" max="8193" width="14.42578125" bestFit="1" customWidth="1"/>
    <col min="8194" max="8194" width="19" bestFit="1" customWidth="1"/>
    <col min="8195" max="8195" width="15.5703125" bestFit="1" customWidth="1"/>
    <col min="8196" max="8197" width="12" bestFit="1" customWidth="1"/>
    <col min="8198" max="8199" width="23.28515625" bestFit="1" customWidth="1"/>
    <col min="8449" max="8449" width="14.42578125" bestFit="1" customWidth="1"/>
    <col min="8450" max="8450" width="19" bestFit="1" customWidth="1"/>
    <col min="8451" max="8451" width="15.5703125" bestFit="1" customWidth="1"/>
    <col min="8452" max="8453" width="12" bestFit="1" customWidth="1"/>
    <col min="8454" max="8455" width="23.28515625" bestFit="1" customWidth="1"/>
    <col min="8705" max="8705" width="14.42578125" bestFit="1" customWidth="1"/>
    <col min="8706" max="8706" width="19" bestFit="1" customWidth="1"/>
    <col min="8707" max="8707" width="15.5703125" bestFit="1" customWidth="1"/>
    <col min="8708" max="8709" width="12" bestFit="1" customWidth="1"/>
    <col min="8710" max="8711" width="23.28515625" bestFit="1" customWidth="1"/>
    <col min="8961" max="8961" width="14.42578125" bestFit="1" customWidth="1"/>
    <col min="8962" max="8962" width="19" bestFit="1" customWidth="1"/>
    <col min="8963" max="8963" width="15.5703125" bestFit="1" customWidth="1"/>
    <col min="8964" max="8965" width="12" bestFit="1" customWidth="1"/>
    <col min="8966" max="8967" width="23.28515625" bestFit="1" customWidth="1"/>
    <col min="9217" max="9217" width="14.42578125" bestFit="1" customWidth="1"/>
    <col min="9218" max="9218" width="19" bestFit="1" customWidth="1"/>
    <col min="9219" max="9219" width="15.5703125" bestFit="1" customWidth="1"/>
    <col min="9220" max="9221" width="12" bestFit="1" customWidth="1"/>
    <col min="9222" max="9223" width="23.28515625" bestFit="1" customWidth="1"/>
    <col min="9473" max="9473" width="14.42578125" bestFit="1" customWidth="1"/>
    <col min="9474" max="9474" width="19" bestFit="1" customWidth="1"/>
    <col min="9475" max="9475" width="15.5703125" bestFit="1" customWidth="1"/>
    <col min="9476" max="9477" width="12" bestFit="1" customWidth="1"/>
    <col min="9478" max="9479" width="23.28515625" bestFit="1" customWidth="1"/>
    <col min="9729" max="9729" width="14.42578125" bestFit="1" customWidth="1"/>
    <col min="9730" max="9730" width="19" bestFit="1" customWidth="1"/>
    <col min="9731" max="9731" width="15.5703125" bestFit="1" customWidth="1"/>
    <col min="9732" max="9733" width="12" bestFit="1" customWidth="1"/>
    <col min="9734" max="9735" width="23.28515625" bestFit="1" customWidth="1"/>
    <col min="9985" max="9985" width="14.42578125" bestFit="1" customWidth="1"/>
    <col min="9986" max="9986" width="19" bestFit="1" customWidth="1"/>
    <col min="9987" max="9987" width="15.5703125" bestFit="1" customWidth="1"/>
    <col min="9988" max="9989" width="12" bestFit="1" customWidth="1"/>
    <col min="9990" max="9991" width="23.28515625" bestFit="1" customWidth="1"/>
    <col min="10241" max="10241" width="14.42578125" bestFit="1" customWidth="1"/>
    <col min="10242" max="10242" width="19" bestFit="1" customWidth="1"/>
    <col min="10243" max="10243" width="15.5703125" bestFit="1" customWidth="1"/>
    <col min="10244" max="10245" width="12" bestFit="1" customWidth="1"/>
    <col min="10246" max="10247" width="23.28515625" bestFit="1" customWidth="1"/>
    <col min="10497" max="10497" width="14.42578125" bestFit="1" customWidth="1"/>
    <col min="10498" max="10498" width="19" bestFit="1" customWidth="1"/>
    <col min="10499" max="10499" width="15.5703125" bestFit="1" customWidth="1"/>
    <col min="10500" max="10501" width="12" bestFit="1" customWidth="1"/>
    <col min="10502" max="10503" width="23.28515625" bestFit="1" customWidth="1"/>
    <col min="10753" max="10753" width="14.42578125" bestFit="1" customWidth="1"/>
    <col min="10754" max="10754" width="19" bestFit="1" customWidth="1"/>
    <col min="10755" max="10755" width="15.5703125" bestFit="1" customWidth="1"/>
    <col min="10756" max="10757" width="12" bestFit="1" customWidth="1"/>
    <col min="10758" max="10759" width="23.28515625" bestFit="1" customWidth="1"/>
    <col min="11009" max="11009" width="14.42578125" bestFit="1" customWidth="1"/>
    <col min="11010" max="11010" width="19" bestFit="1" customWidth="1"/>
    <col min="11011" max="11011" width="15.5703125" bestFit="1" customWidth="1"/>
    <col min="11012" max="11013" width="12" bestFit="1" customWidth="1"/>
    <col min="11014" max="11015" width="23.28515625" bestFit="1" customWidth="1"/>
    <col min="11265" max="11265" width="14.42578125" bestFit="1" customWidth="1"/>
    <col min="11266" max="11266" width="19" bestFit="1" customWidth="1"/>
    <col min="11267" max="11267" width="15.5703125" bestFit="1" customWidth="1"/>
    <col min="11268" max="11269" width="12" bestFit="1" customWidth="1"/>
    <col min="11270" max="11271" width="23.28515625" bestFit="1" customWidth="1"/>
    <col min="11521" max="11521" width="14.42578125" bestFit="1" customWidth="1"/>
    <col min="11522" max="11522" width="19" bestFit="1" customWidth="1"/>
    <col min="11523" max="11523" width="15.5703125" bestFit="1" customWidth="1"/>
    <col min="11524" max="11525" width="12" bestFit="1" customWidth="1"/>
    <col min="11526" max="11527" width="23.28515625" bestFit="1" customWidth="1"/>
    <col min="11777" max="11777" width="14.42578125" bestFit="1" customWidth="1"/>
    <col min="11778" max="11778" width="19" bestFit="1" customWidth="1"/>
    <col min="11779" max="11779" width="15.5703125" bestFit="1" customWidth="1"/>
    <col min="11780" max="11781" width="12" bestFit="1" customWidth="1"/>
    <col min="11782" max="11783" width="23.28515625" bestFit="1" customWidth="1"/>
    <col min="12033" max="12033" width="14.42578125" bestFit="1" customWidth="1"/>
    <col min="12034" max="12034" width="19" bestFit="1" customWidth="1"/>
    <col min="12035" max="12035" width="15.5703125" bestFit="1" customWidth="1"/>
    <col min="12036" max="12037" width="12" bestFit="1" customWidth="1"/>
    <col min="12038" max="12039" width="23.28515625" bestFit="1" customWidth="1"/>
    <col min="12289" max="12289" width="14.42578125" bestFit="1" customWidth="1"/>
    <col min="12290" max="12290" width="19" bestFit="1" customWidth="1"/>
    <col min="12291" max="12291" width="15.5703125" bestFit="1" customWidth="1"/>
    <col min="12292" max="12293" width="12" bestFit="1" customWidth="1"/>
    <col min="12294" max="12295" width="23.28515625" bestFit="1" customWidth="1"/>
    <col min="12545" max="12545" width="14.42578125" bestFit="1" customWidth="1"/>
    <col min="12546" max="12546" width="19" bestFit="1" customWidth="1"/>
    <col min="12547" max="12547" width="15.5703125" bestFit="1" customWidth="1"/>
    <col min="12548" max="12549" width="12" bestFit="1" customWidth="1"/>
    <col min="12550" max="12551" width="23.28515625" bestFit="1" customWidth="1"/>
    <col min="12801" max="12801" width="14.42578125" bestFit="1" customWidth="1"/>
    <col min="12802" max="12802" width="19" bestFit="1" customWidth="1"/>
    <col min="12803" max="12803" width="15.5703125" bestFit="1" customWidth="1"/>
    <col min="12804" max="12805" width="12" bestFit="1" customWidth="1"/>
    <col min="12806" max="12807" width="23.28515625" bestFit="1" customWidth="1"/>
    <col min="13057" max="13057" width="14.42578125" bestFit="1" customWidth="1"/>
    <col min="13058" max="13058" width="19" bestFit="1" customWidth="1"/>
    <col min="13059" max="13059" width="15.5703125" bestFit="1" customWidth="1"/>
    <col min="13060" max="13061" width="12" bestFit="1" customWidth="1"/>
    <col min="13062" max="13063" width="23.28515625" bestFit="1" customWidth="1"/>
    <col min="13313" max="13313" width="14.42578125" bestFit="1" customWidth="1"/>
    <col min="13314" max="13314" width="19" bestFit="1" customWidth="1"/>
    <col min="13315" max="13315" width="15.5703125" bestFit="1" customWidth="1"/>
    <col min="13316" max="13317" width="12" bestFit="1" customWidth="1"/>
    <col min="13318" max="13319" width="23.28515625" bestFit="1" customWidth="1"/>
    <col min="13569" max="13569" width="14.42578125" bestFit="1" customWidth="1"/>
    <col min="13570" max="13570" width="19" bestFit="1" customWidth="1"/>
    <col min="13571" max="13571" width="15.5703125" bestFit="1" customWidth="1"/>
    <col min="13572" max="13573" width="12" bestFit="1" customWidth="1"/>
    <col min="13574" max="13575" width="23.28515625" bestFit="1" customWidth="1"/>
    <col min="13825" max="13825" width="14.42578125" bestFit="1" customWidth="1"/>
    <col min="13826" max="13826" width="19" bestFit="1" customWidth="1"/>
    <col min="13827" max="13827" width="15.5703125" bestFit="1" customWidth="1"/>
    <col min="13828" max="13829" width="12" bestFit="1" customWidth="1"/>
    <col min="13830" max="13831" width="23.28515625" bestFit="1" customWidth="1"/>
    <col min="14081" max="14081" width="14.42578125" bestFit="1" customWidth="1"/>
    <col min="14082" max="14082" width="19" bestFit="1" customWidth="1"/>
    <col min="14083" max="14083" width="15.5703125" bestFit="1" customWidth="1"/>
    <col min="14084" max="14085" width="12" bestFit="1" customWidth="1"/>
    <col min="14086" max="14087" width="23.28515625" bestFit="1" customWidth="1"/>
    <col min="14337" max="14337" width="14.42578125" bestFit="1" customWidth="1"/>
    <col min="14338" max="14338" width="19" bestFit="1" customWidth="1"/>
    <col min="14339" max="14339" width="15.5703125" bestFit="1" customWidth="1"/>
    <col min="14340" max="14341" width="12" bestFit="1" customWidth="1"/>
    <col min="14342" max="14343" width="23.28515625" bestFit="1" customWidth="1"/>
    <col min="14593" max="14593" width="14.42578125" bestFit="1" customWidth="1"/>
    <col min="14594" max="14594" width="19" bestFit="1" customWidth="1"/>
    <col min="14595" max="14595" width="15.5703125" bestFit="1" customWidth="1"/>
    <col min="14596" max="14597" width="12" bestFit="1" customWidth="1"/>
    <col min="14598" max="14599" width="23.28515625" bestFit="1" customWidth="1"/>
    <col min="14849" max="14849" width="14.42578125" bestFit="1" customWidth="1"/>
    <col min="14850" max="14850" width="19" bestFit="1" customWidth="1"/>
    <col min="14851" max="14851" width="15.5703125" bestFit="1" customWidth="1"/>
    <col min="14852" max="14853" width="12" bestFit="1" customWidth="1"/>
    <col min="14854" max="14855" width="23.28515625" bestFit="1" customWidth="1"/>
    <col min="15105" max="15105" width="14.42578125" bestFit="1" customWidth="1"/>
    <col min="15106" max="15106" width="19" bestFit="1" customWidth="1"/>
    <col min="15107" max="15107" width="15.5703125" bestFit="1" customWidth="1"/>
    <col min="15108" max="15109" width="12" bestFit="1" customWidth="1"/>
    <col min="15110" max="15111" width="23.28515625" bestFit="1" customWidth="1"/>
    <col min="15361" max="15361" width="14.42578125" bestFit="1" customWidth="1"/>
    <col min="15362" max="15362" width="19" bestFit="1" customWidth="1"/>
    <col min="15363" max="15363" width="15.5703125" bestFit="1" customWidth="1"/>
    <col min="15364" max="15365" width="12" bestFit="1" customWidth="1"/>
    <col min="15366" max="15367" width="23.28515625" bestFit="1" customWidth="1"/>
    <col min="15617" max="15617" width="14.42578125" bestFit="1" customWidth="1"/>
    <col min="15618" max="15618" width="19" bestFit="1" customWidth="1"/>
    <col min="15619" max="15619" width="15.5703125" bestFit="1" customWidth="1"/>
    <col min="15620" max="15621" width="12" bestFit="1" customWidth="1"/>
    <col min="15622" max="15623" width="23.28515625" bestFit="1" customWidth="1"/>
    <col min="15873" max="15873" width="14.42578125" bestFit="1" customWidth="1"/>
    <col min="15874" max="15874" width="19" bestFit="1" customWidth="1"/>
    <col min="15875" max="15875" width="15.5703125" bestFit="1" customWidth="1"/>
    <col min="15876" max="15877" width="12" bestFit="1" customWidth="1"/>
    <col min="15878" max="15879" width="23.28515625" bestFit="1" customWidth="1"/>
    <col min="16129" max="16129" width="14.42578125" bestFit="1" customWidth="1"/>
    <col min="16130" max="16130" width="19" bestFit="1" customWidth="1"/>
    <col min="16131" max="16131" width="15.5703125" bestFit="1" customWidth="1"/>
    <col min="16132" max="16133" width="12" bestFit="1" customWidth="1"/>
    <col min="16134" max="16135" width="23.28515625" bestFit="1" customWidth="1"/>
  </cols>
  <sheetData>
    <row r="1" spans="1:17">
      <c r="A1" t="s">
        <v>0</v>
      </c>
      <c r="B1" s="117" t="s">
        <v>158</v>
      </c>
      <c r="I1" s="115" t="s">
        <v>157</v>
      </c>
      <c r="J1" s="116"/>
      <c r="K1" s="116"/>
      <c r="L1" s="116"/>
      <c r="M1" s="116"/>
    </row>
    <row r="2" spans="1:17">
      <c r="A2" s="1" t="s">
        <v>1</v>
      </c>
      <c r="B2" s="117" t="s">
        <v>22</v>
      </c>
      <c r="I2" s="116"/>
      <c r="J2" s="116"/>
      <c r="K2" s="116"/>
      <c r="L2" s="116"/>
      <c r="M2" s="116"/>
    </row>
    <row r="3" spans="1:17">
      <c r="A3" s="1" t="s">
        <v>126</v>
      </c>
      <c r="B3" t="s">
        <v>20</v>
      </c>
      <c r="I3" s="116"/>
      <c r="J3" s="116"/>
      <c r="K3" s="116"/>
      <c r="L3" s="116"/>
      <c r="M3" s="116"/>
    </row>
    <row r="4" spans="1:17">
      <c r="A4" s="1" t="s">
        <v>72</v>
      </c>
      <c r="B4" s="117" t="s">
        <v>159</v>
      </c>
    </row>
    <row r="5" spans="1:17">
      <c r="A5" s="1" t="s">
        <v>78</v>
      </c>
      <c r="B5" s="117" t="s">
        <v>160</v>
      </c>
    </row>
    <row r="7" spans="1:17">
      <c r="H7" t="s">
        <v>34</v>
      </c>
      <c r="L7" t="s">
        <v>34</v>
      </c>
    </row>
    <row r="8" spans="1:17">
      <c r="C8" s="105" t="s">
        <v>2</v>
      </c>
      <c r="D8" t="s">
        <v>3</v>
      </c>
      <c r="E8" t="s">
        <v>49</v>
      </c>
      <c r="F8" t="s">
        <v>127</v>
      </c>
      <c r="G8" s="2" t="s">
        <v>34</v>
      </c>
      <c r="H8" t="s">
        <v>146</v>
      </c>
      <c r="L8" t="s">
        <v>147</v>
      </c>
    </row>
    <row r="9" spans="1:17">
      <c r="A9" s="29">
        <v>2000</v>
      </c>
      <c r="B9" s="29" t="s">
        <v>21</v>
      </c>
      <c r="C9" s="118">
        <v>321731</v>
      </c>
      <c r="D9" s="118">
        <v>47666</v>
      </c>
      <c r="E9" s="118">
        <v>280</v>
      </c>
      <c r="F9" s="118">
        <v>440</v>
      </c>
      <c r="G9" s="118">
        <v>370117</v>
      </c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>
      <c r="A10" s="29" t="s">
        <v>128</v>
      </c>
      <c r="B10" s="29" t="s">
        <v>21</v>
      </c>
      <c r="C10" s="118">
        <v>327128</v>
      </c>
      <c r="D10" s="118">
        <v>48654</v>
      </c>
      <c r="E10" s="118">
        <v>270</v>
      </c>
      <c r="F10" s="118">
        <v>466</v>
      </c>
      <c r="G10" s="118">
        <v>376518</v>
      </c>
      <c r="H10" s="24">
        <f>G10/G9-1</f>
        <v>1.7294531188786211E-2</v>
      </c>
      <c r="I10" s="23"/>
      <c r="J10" s="23"/>
      <c r="K10" s="23"/>
      <c r="L10" s="23">
        <f>G10-G9</f>
        <v>6401</v>
      </c>
      <c r="M10" s="23"/>
      <c r="N10" s="23"/>
      <c r="O10" s="23"/>
      <c r="P10" s="23"/>
      <c r="Q10" s="23"/>
    </row>
    <row r="11" spans="1:17">
      <c r="A11" s="29" t="s">
        <v>129</v>
      </c>
      <c r="B11" s="29" t="s">
        <v>21</v>
      </c>
      <c r="C11" s="118">
        <v>333757</v>
      </c>
      <c r="D11" s="118">
        <v>49411</v>
      </c>
      <c r="E11" s="118">
        <v>281</v>
      </c>
      <c r="F11" s="118">
        <v>472</v>
      </c>
      <c r="G11" s="118">
        <v>383921</v>
      </c>
      <c r="H11" s="24">
        <f>G11/G10-1</f>
        <v>1.9661742599291321E-2</v>
      </c>
      <c r="I11" s="23"/>
      <c r="J11" s="23"/>
      <c r="K11" s="23"/>
      <c r="L11" s="23">
        <f>G11-G10</f>
        <v>7403</v>
      </c>
      <c r="M11" s="23"/>
      <c r="N11" s="23"/>
      <c r="O11" s="23"/>
      <c r="P11" s="23"/>
      <c r="Q11" s="23"/>
    </row>
    <row r="12" spans="1:17">
      <c r="A12" s="29" t="s">
        <v>130</v>
      </c>
      <c r="B12" s="29" t="s">
        <v>21</v>
      </c>
      <c r="C12" s="118">
        <v>341935</v>
      </c>
      <c r="D12" s="118">
        <v>51169</v>
      </c>
      <c r="E12" s="118">
        <v>281</v>
      </c>
      <c r="F12" s="118">
        <v>471</v>
      </c>
      <c r="G12" s="118">
        <v>393856</v>
      </c>
      <c r="H12" s="24">
        <f t="shared" ref="H12:H26" si="0">G12/G11-1</f>
        <v>2.5877719635029051E-2</v>
      </c>
      <c r="I12" s="23"/>
      <c r="J12" s="23"/>
      <c r="K12" s="23"/>
      <c r="L12" s="23">
        <f t="shared" ref="L12:L26" si="1">G12-G11</f>
        <v>9935</v>
      </c>
      <c r="M12" s="23"/>
      <c r="N12" s="23"/>
      <c r="O12" s="23"/>
      <c r="P12" s="23"/>
      <c r="Q12" s="23"/>
    </row>
    <row r="13" spans="1:17">
      <c r="A13" s="29" t="s">
        <v>131</v>
      </c>
      <c r="B13" s="29" t="s">
        <v>21</v>
      </c>
      <c r="C13" s="118">
        <v>343151</v>
      </c>
      <c r="D13" s="118">
        <v>51865</v>
      </c>
      <c r="E13" s="118">
        <v>285</v>
      </c>
      <c r="F13" s="118">
        <v>471</v>
      </c>
      <c r="G13" s="118">
        <v>395772</v>
      </c>
      <c r="H13" s="24">
        <f t="shared" si="0"/>
        <v>4.8647221319466638E-3</v>
      </c>
      <c r="I13" s="23"/>
      <c r="J13" s="23"/>
      <c r="K13" s="23"/>
      <c r="L13" s="23">
        <f t="shared" si="1"/>
        <v>1916</v>
      </c>
      <c r="M13" s="23"/>
      <c r="N13" s="23"/>
      <c r="O13" s="23"/>
      <c r="P13" s="23"/>
      <c r="Q13" s="23"/>
    </row>
    <row r="14" spans="1:17">
      <c r="A14" s="29" t="s">
        <v>132</v>
      </c>
      <c r="B14" s="29" t="s">
        <v>21</v>
      </c>
      <c r="C14" s="118">
        <v>354466</v>
      </c>
      <c r="D14" s="118">
        <v>53398</v>
      </c>
      <c r="E14" s="118">
        <v>298</v>
      </c>
      <c r="F14" s="118">
        <v>477</v>
      </c>
      <c r="G14" s="118">
        <v>408639</v>
      </c>
      <c r="H14" s="24">
        <f t="shared" si="0"/>
        <v>3.2511142779175994E-2</v>
      </c>
      <c r="I14" t="s">
        <v>125</v>
      </c>
      <c r="J14" s="23"/>
      <c r="K14" s="23"/>
      <c r="L14" s="23">
        <f t="shared" si="1"/>
        <v>12867</v>
      </c>
      <c r="M14" s="23"/>
      <c r="N14" s="23"/>
      <c r="O14" s="23"/>
      <c r="P14" s="23"/>
      <c r="Q14" s="23"/>
    </row>
    <row r="15" spans="1:17">
      <c r="A15" s="29" t="s">
        <v>133</v>
      </c>
      <c r="B15" s="29" t="s">
        <v>21</v>
      </c>
      <c r="C15" s="118">
        <v>364647</v>
      </c>
      <c r="D15" s="118">
        <v>53466</v>
      </c>
      <c r="E15" s="118">
        <v>295</v>
      </c>
      <c r="F15" s="118">
        <v>482</v>
      </c>
      <c r="G15" s="118">
        <v>418890</v>
      </c>
      <c r="H15" s="24">
        <f t="shared" si="0"/>
        <v>2.5085711349136952E-2</v>
      </c>
      <c r="I15" s="46">
        <f>(G15/G11)^(1/4)-1</f>
        <v>2.2032087788104393E-2</v>
      </c>
      <c r="J15" s="23"/>
      <c r="K15" s="23"/>
      <c r="L15" s="23">
        <f t="shared" si="1"/>
        <v>10251</v>
      </c>
      <c r="M15" s="23" t="s">
        <v>139</v>
      </c>
      <c r="N15" s="23"/>
      <c r="O15" s="23">
        <f>AVERAGE(L11:L15)</f>
        <v>8474.4</v>
      </c>
      <c r="P15" s="23"/>
      <c r="Q15" s="23"/>
    </row>
    <row r="16" spans="1:17">
      <c r="A16" s="29" t="s">
        <v>134</v>
      </c>
      <c r="B16" s="29" t="s">
        <v>21</v>
      </c>
      <c r="C16" s="118">
        <v>373036</v>
      </c>
      <c r="D16" s="118">
        <v>53838</v>
      </c>
      <c r="E16" s="118">
        <v>298</v>
      </c>
      <c r="F16" s="118">
        <v>489</v>
      </c>
      <c r="G16" s="118">
        <v>427661</v>
      </c>
      <c r="H16" s="24">
        <f t="shared" si="0"/>
        <v>2.0938671250208873E-2</v>
      </c>
      <c r="I16" s="23"/>
      <c r="J16" s="23"/>
      <c r="K16" s="23"/>
      <c r="L16" s="23">
        <f t="shared" si="1"/>
        <v>8771</v>
      </c>
      <c r="M16" s="23"/>
      <c r="N16" s="23"/>
      <c r="O16" s="23"/>
      <c r="P16" s="23"/>
      <c r="Q16" s="23"/>
    </row>
    <row r="17" spans="1:17">
      <c r="A17" s="29" t="s">
        <v>135</v>
      </c>
      <c r="B17" s="29" t="s">
        <v>21</v>
      </c>
      <c r="C17" s="118">
        <v>373595</v>
      </c>
      <c r="D17" s="118">
        <v>53548</v>
      </c>
      <c r="E17" s="118">
        <v>287</v>
      </c>
      <c r="F17" s="118">
        <v>497</v>
      </c>
      <c r="G17" s="118">
        <v>427927</v>
      </c>
      <c r="H17" s="24">
        <f t="shared" si="0"/>
        <v>6.2198797645796056E-4</v>
      </c>
      <c r="I17" s="23"/>
      <c r="J17" s="23"/>
      <c r="K17" s="23"/>
      <c r="L17" s="23">
        <f t="shared" si="1"/>
        <v>266</v>
      </c>
      <c r="M17" s="23"/>
      <c r="N17" s="23"/>
      <c r="O17" s="23"/>
      <c r="P17" s="23"/>
      <c r="Q17" s="23"/>
    </row>
    <row r="18" spans="1:17">
      <c r="A18" s="29" t="s">
        <v>136</v>
      </c>
      <c r="B18" s="29" t="s">
        <v>21</v>
      </c>
      <c r="C18" s="118">
        <v>374091</v>
      </c>
      <c r="D18" s="118">
        <v>53272</v>
      </c>
      <c r="E18" s="118">
        <v>279</v>
      </c>
      <c r="F18" s="118">
        <v>510</v>
      </c>
      <c r="G18" s="118">
        <v>428152</v>
      </c>
      <c r="H18" s="24">
        <f t="shared" si="0"/>
        <v>5.2579061381963221E-4</v>
      </c>
      <c r="I18" s="23"/>
      <c r="J18" s="23"/>
      <c r="K18" s="23"/>
      <c r="L18" s="23">
        <f t="shared" si="1"/>
        <v>225</v>
      </c>
      <c r="M18" s="23"/>
      <c r="N18" s="23"/>
      <c r="O18" s="23"/>
      <c r="P18" s="23"/>
      <c r="Q18" s="23"/>
    </row>
    <row r="19" spans="1:17">
      <c r="A19" s="29" t="s">
        <v>6</v>
      </c>
      <c r="B19" s="29" t="s">
        <v>21</v>
      </c>
      <c r="C19" s="118">
        <v>376561</v>
      </c>
      <c r="D19" s="118">
        <v>53263</v>
      </c>
      <c r="E19" s="118">
        <v>272</v>
      </c>
      <c r="F19" s="118">
        <v>560</v>
      </c>
      <c r="G19" s="118">
        <v>430656</v>
      </c>
      <c r="H19" s="24">
        <f t="shared" si="0"/>
        <v>5.8483902912984664E-3</v>
      </c>
      <c r="I19" s="23"/>
      <c r="J19" s="23"/>
      <c r="K19" s="23"/>
      <c r="L19" s="23">
        <f t="shared" si="1"/>
        <v>2504</v>
      </c>
      <c r="M19" s="23"/>
      <c r="N19" s="23"/>
      <c r="O19" s="23"/>
      <c r="P19" s="23"/>
      <c r="Q19" s="23"/>
    </row>
    <row r="20" spans="1:17">
      <c r="A20" s="29" t="s">
        <v>7</v>
      </c>
      <c r="B20" s="29" t="s">
        <v>21</v>
      </c>
      <c r="C20" s="118">
        <v>378248</v>
      </c>
      <c r="D20" s="118">
        <v>53450</v>
      </c>
      <c r="E20" s="118">
        <v>273</v>
      </c>
      <c r="F20" s="118">
        <v>563</v>
      </c>
      <c r="G20" s="118">
        <v>432534</v>
      </c>
      <c r="H20" s="24">
        <f t="shared" si="0"/>
        <v>4.3607891217118944E-3</v>
      </c>
      <c r="I20" s="23"/>
      <c r="J20" s="23"/>
      <c r="K20" s="23"/>
      <c r="L20" s="23">
        <f t="shared" si="1"/>
        <v>1878</v>
      </c>
      <c r="M20" s="23"/>
      <c r="N20" s="23"/>
      <c r="O20" s="23"/>
      <c r="P20" s="23"/>
      <c r="Q20" s="23"/>
    </row>
    <row r="21" spans="1:17">
      <c r="A21" s="29" t="s">
        <v>8</v>
      </c>
      <c r="B21" s="29" t="s">
        <v>21</v>
      </c>
      <c r="C21" s="118">
        <v>379922</v>
      </c>
      <c r="D21" s="118">
        <v>53808</v>
      </c>
      <c r="E21" s="118">
        <v>264</v>
      </c>
      <c r="F21" s="118">
        <v>576</v>
      </c>
      <c r="G21" s="118">
        <v>434570</v>
      </c>
      <c r="H21" s="24">
        <f t="shared" si="0"/>
        <v>4.7071444094568538E-3</v>
      </c>
      <c r="I21" s="23"/>
      <c r="J21" s="23"/>
      <c r="K21" s="23"/>
      <c r="L21" s="23">
        <f t="shared" si="1"/>
        <v>2036</v>
      </c>
      <c r="M21" s="23"/>
      <c r="N21" s="23"/>
      <c r="O21" s="23"/>
      <c r="P21" s="23"/>
      <c r="Q21" s="23"/>
    </row>
    <row r="22" spans="1:17">
      <c r="A22" s="29" t="s">
        <v>45</v>
      </c>
      <c r="B22" s="29" t="s">
        <v>57</v>
      </c>
      <c r="C22" s="118">
        <v>384469</v>
      </c>
      <c r="D22" s="118">
        <v>54290</v>
      </c>
      <c r="E22" s="118">
        <v>279</v>
      </c>
      <c r="F22" s="118">
        <v>572</v>
      </c>
      <c r="G22" s="118">
        <v>439610</v>
      </c>
      <c r="H22" s="24">
        <f t="shared" si="0"/>
        <v>1.1597671261246667E-2</v>
      </c>
      <c r="I22" s="23"/>
      <c r="J22" s="23"/>
      <c r="K22" s="23"/>
      <c r="L22" s="23">
        <f t="shared" si="1"/>
        <v>5040</v>
      </c>
      <c r="M22" s="23"/>
      <c r="N22" s="23"/>
      <c r="O22" s="23"/>
      <c r="P22" s="23"/>
      <c r="Q22" s="23"/>
    </row>
    <row r="23" spans="1:17">
      <c r="A23" s="29" t="s">
        <v>46</v>
      </c>
      <c r="B23" s="29" t="s">
        <v>57</v>
      </c>
      <c r="C23" s="118">
        <v>389521</v>
      </c>
      <c r="D23" s="118">
        <v>54815</v>
      </c>
      <c r="E23" s="118">
        <v>279</v>
      </c>
      <c r="F23" s="118">
        <v>572</v>
      </c>
      <c r="G23" s="118">
        <v>445187</v>
      </c>
      <c r="H23" s="24">
        <f t="shared" si="0"/>
        <v>1.2686244625918386E-2</v>
      </c>
      <c r="I23" s="23"/>
      <c r="J23" s="23"/>
      <c r="K23" s="23"/>
      <c r="L23" s="23">
        <f t="shared" si="1"/>
        <v>5577</v>
      </c>
      <c r="M23" s="23"/>
      <c r="N23" s="23"/>
      <c r="O23" s="23"/>
      <c r="P23" s="23"/>
      <c r="Q23" s="23"/>
    </row>
    <row r="24" spans="1:17">
      <c r="A24" s="29" t="s">
        <v>47</v>
      </c>
      <c r="B24" s="29" t="s">
        <v>57</v>
      </c>
      <c r="C24" s="118">
        <v>397114</v>
      </c>
      <c r="D24" s="118">
        <v>55569</v>
      </c>
      <c r="E24" s="118">
        <v>281</v>
      </c>
      <c r="F24" s="118">
        <v>572</v>
      </c>
      <c r="G24" s="118">
        <v>453536</v>
      </c>
      <c r="H24" s="24">
        <f t="shared" si="0"/>
        <v>1.8753916893350375E-2</v>
      </c>
      <c r="I24" s="23"/>
      <c r="J24" s="23"/>
      <c r="K24" s="23"/>
      <c r="L24" s="23">
        <f t="shared" si="1"/>
        <v>8349</v>
      </c>
      <c r="M24" s="23"/>
      <c r="N24" s="23"/>
      <c r="O24" s="23"/>
      <c r="P24" s="23"/>
      <c r="Q24" s="23"/>
    </row>
    <row r="25" spans="1:17">
      <c r="A25" s="29" t="s">
        <v>48</v>
      </c>
      <c r="B25" s="29" t="s">
        <v>57</v>
      </c>
      <c r="C25" s="118">
        <v>405015</v>
      </c>
      <c r="D25" s="118">
        <v>56353</v>
      </c>
      <c r="E25" s="118">
        <v>282</v>
      </c>
      <c r="F25" s="118">
        <v>572</v>
      </c>
      <c r="G25" s="118">
        <v>462222</v>
      </c>
      <c r="H25" s="24">
        <f t="shared" si="0"/>
        <v>1.9151732166795998E-2</v>
      </c>
      <c r="I25" s="23" t="s">
        <v>137</v>
      </c>
      <c r="J25" s="23"/>
      <c r="K25" s="23"/>
      <c r="L25" s="23">
        <f t="shared" si="1"/>
        <v>8686</v>
      </c>
      <c r="M25" s="23" t="s">
        <v>140</v>
      </c>
      <c r="N25" s="23"/>
      <c r="O25" s="23"/>
      <c r="P25" s="23"/>
      <c r="Q25" s="23"/>
    </row>
    <row r="26" spans="1:17">
      <c r="A26" s="29" t="s">
        <v>138</v>
      </c>
      <c r="B26" s="29" t="s">
        <v>57</v>
      </c>
      <c r="C26" s="118">
        <v>412558</v>
      </c>
      <c r="D26" s="118">
        <v>57103</v>
      </c>
      <c r="E26" s="118">
        <v>282</v>
      </c>
      <c r="F26" s="118">
        <v>572</v>
      </c>
      <c r="G26" s="118">
        <v>470515</v>
      </c>
      <c r="H26" s="24">
        <f t="shared" si="0"/>
        <v>1.7941595164228552E-2</v>
      </c>
      <c r="I26" s="23"/>
      <c r="J26" s="23"/>
      <c r="K26" s="23"/>
      <c r="L26" s="23">
        <f t="shared" si="1"/>
        <v>8293</v>
      </c>
      <c r="M26" s="23"/>
      <c r="N26" s="23"/>
      <c r="O26" s="23"/>
      <c r="P26" s="23"/>
      <c r="Q26" s="23"/>
    </row>
    <row r="27" spans="1:17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A29" s="29" t="s">
        <v>128</v>
      </c>
      <c r="B29" s="29" t="s">
        <v>21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29" t="s">
        <v>129</v>
      </c>
      <c r="B30" s="29" t="s">
        <v>21</v>
      </c>
      <c r="C30" s="24">
        <f>C11/C10-1</f>
        <v>2.0264239074613055E-2</v>
      </c>
      <c r="D30" s="24">
        <f>D11/D10-1</f>
        <v>1.5558844082706358E-2</v>
      </c>
      <c r="E30" s="23"/>
      <c r="F30" s="23"/>
      <c r="G30" s="24">
        <f>G11/G10-1</f>
        <v>1.9661742599291321E-2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29" t="s">
        <v>130</v>
      </c>
      <c r="B31" s="29" t="s">
        <v>21</v>
      </c>
      <c r="C31" s="24">
        <f t="shared" ref="C31:C45" si="2">C12/C11-1</f>
        <v>2.450285686891962E-2</v>
      </c>
      <c r="D31" s="24">
        <f t="shared" ref="D31" si="3">D12/D11-1</f>
        <v>3.5579122057841417E-2</v>
      </c>
      <c r="G31" s="24">
        <f t="shared" ref="G31:G45" si="4">G12/G11-1</f>
        <v>2.5877719635029051E-2</v>
      </c>
    </row>
    <row r="32" spans="1:17">
      <c r="A32" s="29" t="s">
        <v>131</v>
      </c>
      <c r="B32" s="29" t="s">
        <v>21</v>
      </c>
      <c r="C32" s="24">
        <f t="shared" si="2"/>
        <v>3.5562314474972823E-3</v>
      </c>
      <c r="D32" s="24">
        <f t="shared" ref="D32" si="5">D13/D12-1</f>
        <v>1.3601985577204934E-2</v>
      </c>
      <c r="G32" s="24">
        <f t="shared" si="4"/>
        <v>4.8647221319466638E-3</v>
      </c>
    </row>
    <row r="33" spans="1:8">
      <c r="A33" s="29" t="s">
        <v>132</v>
      </c>
      <c r="B33" s="29" t="s">
        <v>21</v>
      </c>
      <c r="C33" s="24">
        <f t="shared" si="2"/>
        <v>3.297382202004373E-2</v>
      </c>
      <c r="D33" s="24">
        <f t="shared" ref="D33" si="6">D14/D13-1</f>
        <v>2.9557505061216682E-2</v>
      </c>
      <c r="G33" s="24">
        <f t="shared" si="4"/>
        <v>3.2511142779175994E-2</v>
      </c>
    </row>
    <row r="34" spans="1:8">
      <c r="A34" s="29" t="s">
        <v>133</v>
      </c>
      <c r="B34" s="29" t="s">
        <v>21</v>
      </c>
      <c r="C34" s="24">
        <f t="shared" si="2"/>
        <v>2.8722077716903716E-2</v>
      </c>
      <c r="D34" s="24">
        <f t="shared" ref="D34" si="7">D15/D14-1</f>
        <v>1.2734559346792018E-3</v>
      </c>
      <c r="G34" s="24">
        <f t="shared" si="4"/>
        <v>2.5085711349136952E-2</v>
      </c>
    </row>
    <row r="35" spans="1:8">
      <c r="A35" s="29" t="s">
        <v>134</v>
      </c>
      <c r="B35" s="29" t="s">
        <v>21</v>
      </c>
      <c r="C35" s="24">
        <f t="shared" si="2"/>
        <v>2.3005811099501727E-2</v>
      </c>
      <c r="D35" s="24">
        <f t="shared" ref="D35" si="8">D16/D15-1</f>
        <v>6.9576927393109056E-3</v>
      </c>
      <c r="G35" s="24">
        <f t="shared" si="4"/>
        <v>2.0938671250208873E-2</v>
      </c>
    </row>
    <row r="36" spans="1:8">
      <c r="A36" s="29" t="s">
        <v>135</v>
      </c>
      <c r="B36" s="29" t="s">
        <v>21</v>
      </c>
      <c r="C36" s="24">
        <f t="shared" si="2"/>
        <v>1.4985148886434985E-3</v>
      </c>
      <c r="D36" s="24">
        <f t="shared" ref="D36" si="9">D17/D16-1</f>
        <v>-5.3865299602511296E-3</v>
      </c>
      <c r="G36" s="24">
        <f t="shared" si="4"/>
        <v>6.2198797645796056E-4</v>
      </c>
      <c r="H36" s="31" t="s">
        <v>153</v>
      </c>
    </row>
    <row r="37" spans="1:8">
      <c r="A37" s="29" t="s">
        <v>136</v>
      </c>
      <c r="B37" s="29" t="s">
        <v>21</v>
      </c>
      <c r="C37" s="24">
        <f t="shared" si="2"/>
        <v>1.3276408945515072E-3</v>
      </c>
      <c r="D37" s="24">
        <f t="shared" ref="D37" si="10">D18/D17-1</f>
        <v>-5.1542541271382136E-3</v>
      </c>
      <c r="G37" s="24">
        <f t="shared" si="4"/>
        <v>5.2579061381963221E-4</v>
      </c>
    </row>
    <row r="38" spans="1:8">
      <c r="A38" s="29" t="s">
        <v>6</v>
      </c>
      <c r="B38" s="29" t="s">
        <v>21</v>
      </c>
      <c r="C38" s="24">
        <f t="shared" si="2"/>
        <v>6.6026715424856164E-3</v>
      </c>
      <c r="D38" s="24">
        <f t="shared" ref="D38" si="11">D19/D18-1</f>
        <v>-1.6894428592884037E-4</v>
      </c>
      <c r="G38" s="24">
        <f t="shared" si="4"/>
        <v>5.8483902912984664E-3</v>
      </c>
    </row>
    <row r="39" spans="1:8">
      <c r="A39" s="29" t="s">
        <v>7</v>
      </c>
      <c r="B39" s="29" t="s">
        <v>21</v>
      </c>
      <c r="C39" s="24">
        <f t="shared" si="2"/>
        <v>4.4800178457142792E-3</v>
      </c>
      <c r="D39" s="24">
        <f t="shared" ref="D39" si="12">D20/D19-1</f>
        <v>3.510879972964398E-3</v>
      </c>
      <c r="G39" s="24">
        <f t="shared" si="4"/>
        <v>4.3607891217118944E-3</v>
      </c>
    </row>
    <row r="40" spans="1:8">
      <c r="A40" s="29" t="s">
        <v>8</v>
      </c>
      <c r="B40" s="29" t="s">
        <v>21</v>
      </c>
      <c r="C40" s="24">
        <f t="shared" si="2"/>
        <v>4.4256678158245411E-3</v>
      </c>
      <c r="D40" s="24">
        <f t="shared" ref="D40" si="13">D21/D20-1</f>
        <v>6.697848456501454E-3</v>
      </c>
      <c r="G40" s="24">
        <f t="shared" si="4"/>
        <v>4.7071444094568538E-3</v>
      </c>
    </row>
    <row r="41" spans="1:8">
      <c r="A41" s="29" t="s">
        <v>45</v>
      </c>
      <c r="B41" s="29" t="s">
        <v>57</v>
      </c>
      <c r="C41" s="24">
        <f t="shared" si="2"/>
        <v>1.1968246113675862E-2</v>
      </c>
      <c r="D41" s="24">
        <f t="shared" ref="D41" si="14">D22/D21-1</f>
        <v>8.9577757954206749E-3</v>
      </c>
      <c r="G41" s="24">
        <f t="shared" si="4"/>
        <v>1.1597671261246667E-2</v>
      </c>
    </row>
    <row r="42" spans="1:8">
      <c r="A42" s="29" t="s">
        <v>46</v>
      </c>
      <c r="B42" s="29" t="s">
        <v>57</v>
      </c>
      <c r="C42" s="24">
        <f t="shared" si="2"/>
        <v>1.3140201160561693E-2</v>
      </c>
      <c r="D42" s="24">
        <f t="shared" ref="D42" si="15">D23/D22-1</f>
        <v>9.6702891876956354E-3</v>
      </c>
      <c r="G42" s="24">
        <f t="shared" si="4"/>
        <v>1.2686244625918386E-2</v>
      </c>
    </row>
    <row r="43" spans="1:8">
      <c r="A43" s="29" t="s">
        <v>47</v>
      </c>
      <c r="B43" s="29" t="s">
        <v>57</v>
      </c>
      <c r="C43" s="24">
        <f t="shared" si="2"/>
        <v>1.9493172383517221E-2</v>
      </c>
      <c r="D43" s="24">
        <f t="shared" ref="D43" si="16">D24/D23-1</f>
        <v>1.3755358934598227E-2</v>
      </c>
      <c r="G43" s="24">
        <f t="shared" si="4"/>
        <v>1.8753916893350375E-2</v>
      </c>
    </row>
    <row r="44" spans="1:8">
      <c r="A44" s="29" t="s">
        <v>48</v>
      </c>
      <c r="B44" s="29" t="s">
        <v>57</v>
      </c>
      <c r="C44" s="24">
        <f t="shared" si="2"/>
        <v>1.989605000075545E-2</v>
      </c>
      <c r="D44" s="24">
        <f t="shared" ref="D44" si="17">D25/D24-1</f>
        <v>1.4108585722255151E-2</v>
      </c>
      <c r="G44" s="24">
        <f t="shared" si="4"/>
        <v>1.9151732166795998E-2</v>
      </c>
    </row>
    <row r="45" spans="1:8">
      <c r="A45" s="29" t="s">
        <v>138</v>
      </c>
      <c r="B45" s="29" t="s">
        <v>57</v>
      </c>
      <c r="C45" s="24">
        <f t="shared" si="2"/>
        <v>1.8624001580188398E-2</v>
      </c>
      <c r="D45" s="24">
        <f t="shared" ref="D45" si="18">D26/D25-1</f>
        <v>1.330896314304475E-2</v>
      </c>
      <c r="E45" s="24"/>
      <c r="G45" s="24">
        <f t="shared" si="4"/>
        <v>1.7941595164228552E-2</v>
      </c>
    </row>
    <row r="47" spans="1:8">
      <c r="B47" t="s">
        <v>155</v>
      </c>
      <c r="C47" s="46">
        <f>(C15/C9)^(1/6)-1</f>
        <v>2.1088275146960545E-2</v>
      </c>
      <c r="D47" s="46">
        <f>(D15/D9)^(1/6)-1</f>
        <v>1.9322234441551123E-2</v>
      </c>
      <c r="G47" s="46">
        <f>(G15/G9)^(1/6)-1</f>
        <v>2.0845831904009016E-2</v>
      </c>
      <c r="H47" t="s">
        <v>156</v>
      </c>
    </row>
    <row r="48" spans="1:8">
      <c r="B48" s="112" t="s">
        <v>154</v>
      </c>
      <c r="C48" s="46">
        <f>(C21/C16)^(1/5)-1</f>
        <v>3.664907161023967E-3</v>
      </c>
      <c r="D48" s="46">
        <f>(D21/D16)^(1/5)-1</f>
        <v>-1.1147029593716606E-4</v>
      </c>
      <c r="E48" s="46"/>
      <c r="G48" s="111">
        <f>(G21/G16)^(1/5)-1</f>
        <v>3.2103844377899815E-3</v>
      </c>
    </row>
    <row r="50" spans="1:7">
      <c r="A50" s="29" t="s">
        <v>128</v>
      </c>
      <c r="B50" s="29" t="s">
        <v>21</v>
      </c>
      <c r="C50" s="23"/>
    </row>
    <row r="51" spans="1:7">
      <c r="A51" s="29" t="s">
        <v>129</v>
      </c>
      <c r="B51" s="29" t="s">
        <v>21</v>
      </c>
      <c r="C51" s="23">
        <f>C11-C10</f>
        <v>6629</v>
      </c>
      <c r="D51" s="23">
        <f>D11-D10</f>
        <v>757</v>
      </c>
      <c r="G51" s="23">
        <f>G11-G10</f>
        <v>7403</v>
      </c>
    </row>
    <row r="52" spans="1:7">
      <c r="A52" s="29" t="s">
        <v>130</v>
      </c>
      <c r="B52" s="29" t="s">
        <v>21</v>
      </c>
      <c r="C52" s="23">
        <f t="shared" ref="C52:D66" si="19">C12-C11</f>
        <v>8178</v>
      </c>
      <c r="D52" s="23">
        <f t="shared" si="19"/>
        <v>1758</v>
      </c>
      <c r="G52" s="23">
        <f t="shared" ref="G52" si="20">G12-G11</f>
        <v>9935</v>
      </c>
    </row>
    <row r="53" spans="1:7">
      <c r="A53" s="29" t="s">
        <v>131</v>
      </c>
      <c r="B53" s="29" t="s">
        <v>21</v>
      </c>
      <c r="C53" s="23">
        <f t="shared" si="19"/>
        <v>1216</v>
      </c>
      <c r="D53" s="23">
        <f t="shared" si="19"/>
        <v>696</v>
      </c>
      <c r="G53" s="23">
        <f t="shared" ref="G53" si="21">G13-G12</f>
        <v>1916</v>
      </c>
    </row>
    <row r="54" spans="1:7">
      <c r="A54" s="29" t="s">
        <v>132</v>
      </c>
      <c r="B54" s="29" t="s">
        <v>21</v>
      </c>
      <c r="C54" s="23">
        <f t="shared" si="19"/>
        <v>11315</v>
      </c>
      <c r="D54" s="23">
        <f t="shared" si="19"/>
        <v>1533</v>
      </c>
      <c r="G54" s="23">
        <f t="shared" ref="G54" si="22">G14-G13</f>
        <v>12867</v>
      </c>
    </row>
    <row r="55" spans="1:7">
      <c r="A55" s="29" t="s">
        <v>133</v>
      </c>
      <c r="B55" s="29" t="s">
        <v>21</v>
      </c>
      <c r="C55" s="23">
        <f t="shared" si="19"/>
        <v>10181</v>
      </c>
      <c r="D55" s="23">
        <f t="shared" si="19"/>
        <v>68</v>
      </c>
      <c r="G55" s="23">
        <f t="shared" ref="G55" si="23">G15-G14</f>
        <v>10251</v>
      </c>
    </row>
    <row r="56" spans="1:7">
      <c r="A56" s="29" t="s">
        <v>134</v>
      </c>
      <c r="B56" s="29" t="s">
        <v>21</v>
      </c>
      <c r="C56" s="23">
        <f t="shared" si="19"/>
        <v>8389</v>
      </c>
      <c r="D56" s="23">
        <f t="shared" si="19"/>
        <v>372</v>
      </c>
      <c r="G56" s="23">
        <f t="shared" ref="G56" si="24">G16-G15</f>
        <v>8771</v>
      </c>
    </row>
    <row r="57" spans="1:7">
      <c r="A57" s="29" t="s">
        <v>135</v>
      </c>
      <c r="B57" s="29" t="s">
        <v>21</v>
      </c>
      <c r="C57" s="23">
        <f t="shared" si="19"/>
        <v>559</v>
      </c>
      <c r="D57" s="113">
        <f t="shared" si="19"/>
        <v>-290</v>
      </c>
      <c r="G57" s="23">
        <f t="shared" ref="G57" si="25">G17-G16</f>
        <v>266</v>
      </c>
    </row>
    <row r="58" spans="1:7">
      <c r="A58" s="29" t="s">
        <v>136</v>
      </c>
      <c r="B58" s="29" t="s">
        <v>21</v>
      </c>
      <c r="C58" s="23">
        <f t="shared" si="19"/>
        <v>496</v>
      </c>
      <c r="D58" s="113">
        <f t="shared" si="19"/>
        <v>-276</v>
      </c>
      <c r="G58" s="23">
        <f t="shared" ref="G58" si="26">G18-G17</f>
        <v>225</v>
      </c>
    </row>
    <row r="59" spans="1:7">
      <c r="A59" s="29" t="s">
        <v>6</v>
      </c>
      <c r="B59" s="29" t="s">
        <v>21</v>
      </c>
      <c r="C59" s="23">
        <f t="shared" si="19"/>
        <v>2470</v>
      </c>
      <c r="D59" s="113">
        <f t="shared" si="19"/>
        <v>-9</v>
      </c>
      <c r="G59" s="23">
        <f t="shared" ref="G59" si="27">G19-G18</f>
        <v>2504</v>
      </c>
    </row>
    <row r="60" spans="1:7">
      <c r="A60" s="29" t="s">
        <v>7</v>
      </c>
      <c r="B60" s="29" t="s">
        <v>21</v>
      </c>
      <c r="C60" s="23">
        <f t="shared" si="19"/>
        <v>1687</v>
      </c>
      <c r="D60" s="23">
        <f t="shared" si="19"/>
        <v>187</v>
      </c>
      <c r="G60" s="23">
        <f t="shared" ref="G60" si="28">G20-G19</f>
        <v>1878</v>
      </c>
    </row>
    <row r="61" spans="1:7">
      <c r="A61" s="29" t="s">
        <v>8</v>
      </c>
      <c r="B61" s="29" t="s">
        <v>21</v>
      </c>
      <c r="C61" s="23">
        <f t="shared" si="19"/>
        <v>1674</v>
      </c>
      <c r="D61" s="23">
        <f t="shared" si="19"/>
        <v>358</v>
      </c>
      <c r="G61" s="23">
        <f t="shared" ref="G61" si="29">G21-G20</f>
        <v>2036</v>
      </c>
    </row>
    <row r="62" spans="1:7">
      <c r="A62" s="29" t="s">
        <v>45</v>
      </c>
      <c r="B62" s="29" t="s">
        <v>57</v>
      </c>
      <c r="C62" s="23">
        <f t="shared" si="19"/>
        <v>4547</v>
      </c>
      <c r="D62" s="23">
        <f t="shared" si="19"/>
        <v>482</v>
      </c>
      <c r="G62" s="23">
        <f t="shared" ref="G62" si="30">G22-G21</f>
        <v>5040</v>
      </c>
    </row>
    <row r="63" spans="1:7">
      <c r="A63" s="29" t="s">
        <v>46</v>
      </c>
      <c r="B63" s="29" t="s">
        <v>57</v>
      </c>
      <c r="C63" s="23">
        <f t="shared" si="19"/>
        <v>5052</v>
      </c>
      <c r="D63" s="23">
        <f t="shared" si="19"/>
        <v>525</v>
      </c>
      <c r="G63" s="23">
        <f t="shared" ref="G63" si="31">G23-G22</f>
        <v>5577</v>
      </c>
    </row>
    <row r="64" spans="1:7">
      <c r="A64" s="29" t="s">
        <v>47</v>
      </c>
      <c r="B64" s="29" t="s">
        <v>57</v>
      </c>
      <c r="C64" s="23">
        <f t="shared" si="19"/>
        <v>7593</v>
      </c>
      <c r="D64" s="23">
        <f t="shared" si="19"/>
        <v>754</v>
      </c>
      <c r="G64" s="23">
        <f t="shared" ref="G64" si="32">G24-G23</f>
        <v>8349</v>
      </c>
    </row>
    <row r="65" spans="1:8">
      <c r="A65" s="29" t="s">
        <v>48</v>
      </c>
      <c r="B65" s="29" t="s">
        <v>57</v>
      </c>
      <c r="C65" s="23">
        <f t="shared" si="19"/>
        <v>7901</v>
      </c>
      <c r="D65" s="23">
        <f t="shared" si="19"/>
        <v>784</v>
      </c>
      <c r="G65" s="23">
        <f t="shared" ref="G65" si="33">G25-G24</f>
        <v>8686</v>
      </c>
    </row>
    <row r="66" spans="1:8">
      <c r="A66" s="29" t="s">
        <v>138</v>
      </c>
      <c r="B66" s="29" t="s">
        <v>57</v>
      </c>
      <c r="C66" s="23">
        <f t="shared" si="19"/>
        <v>7543</v>
      </c>
      <c r="D66" s="23">
        <f t="shared" si="19"/>
        <v>750</v>
      </c>
      <c r="G66" s="23">
        <f t="shared" ref="G66" si="34">G26-G25</f>
        <v>8293</v>
      </c>
    </row>
    <row r="68" spans="1:8">
      <c r="B68" t="s">
        <v>148</v>
      </c>
      <c r="C68" s="40">
        <f>C21-C15</f>
        <v>15275</v>
      </c>
      <c r="D68" s="40">
        <f>D21-D15</f>
        <v>342</v>
      </c>
      <c r="G68" s="40">
        <f>G21-G15</f>
        <v>15680</v>
      </c>
    </row>
    <row r="69" spans="1:8">
      <c r="B69" t="s">
        <v>149</v>
      </c>
      <c r="C69" s="40">
        <f>C21-C16</f>
        <v>6886</v>
      </c>
      <c r="D69" s="40">
        <f>D21-D16</f>
        <v>-30</v>
      </c>
      <c r="G69" s="40">
        <f>G21-G16</f>
        <v>6909</v>
      </c>
    </row>
    <row r="71" spans="1:8">
      <c r="B71" t="s">
        <v>151</v>
      </c>
      <c r="C71" s="100">
        <f>AVERAGE(C51:C56)</f>
        <v>7651.333333333333</v>
      </c>
      <c r="D71" s="100">
        <f>AVERAGE(D51:D56)</f>
        <v>864</v>
      </c>
      <c r="G71" s="100">
        <f>AVERAGE(G51:G56)</f>
        <v>8523.8333333333339</v>
      </c>
    </row>
    <row r="72" spans="1:8">
      <c r="C72" s="100"/>
      <c r="D72" s="100"/>
      <c r="G72" s="100"/>
    </row>
    <row r="73" spans="1:8">
      <c r="A73" s="112" t="s">
        <v>152</v>
      </c>
      <c r="B73" s="112" t="s">
        <v>150</v>
      </c>
      <c r="C73" s="114">
        <f>AVERAGE(C57:C61)</f>
        <v>1377.2</v>
      </c>
      <c r="D73" s="114">
        <f>AVERAGE(D57:D61)</f>
        <v>-6</v>
      </c>
      <c r="G73" s="100">
        <f>AVERAGE(G57:G61)</f>
        <v>1381.8</v>
      </c>
      <c r="H73" t="s">
        <v>152</v>
      </c>
    </row>
  </sheetData>
  <mergeCells count="1">
    <mergeCell ref="I1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11"/>
  <sheetViews>
    <sheetView zoomScaleNormal="100" workbookViewId="0">
      <pane xSplit="3" ySplit="7" topLeftCell="D8" activePane="bottomRight" state="frozen"/>
      <selection activeCell="I5" sqref="I5:I10"/>
      <selection pane="topRight" activeCell="I5" sqref="I5:I10"/>
      <selection pane="bottomLeft" activeCell="I5" sqref="I5:I10"/>
      <selection pane="bottomRight" activeCell="D8" sqref="D8"/>
    </sheetView>
  </sheetViews>
  <sheetFormatPr defaultRowHeight="15"/>
  <cols>
    <col min="1" max="1" width="9.5703125" style="45" bestFit="1" customWidth="1"/>
    <col min="2" max="2" width="6.85546875" style="22" customWidth="1"/>
    <col min="3" max="3" width="7.85546875" style="22" bestFit="1" customWidth="1"/>
    <col min="4" max="4" width="15.7109375" style="22" bestFit="1" customWidth="1"/>
    <col min="5" max="5" width="11.42578125" style="22" customWidth="1"/>
    <col min="6" max="6" width="22.7109375" style="22" bestFit="1" customWidth="1"/>
    <col min="7" max="7" width="22.7109375" style="22" customWidth="1"/>
    <col min="8" max="8" width="15.28515625" style="22" bestFit="1" customWidth="1"/>
    <col min="9" max="10" width="14.28515625" style="22" bestFit="1" customWidth="1"/>
    <col min="11" max="11" width="16.85546875" style="22" bestFit="1" customWidth="1"/>
    <col min="12" max="12" width="14.85546875" style="22" customWidth="1"/>
    <col min="13" max="13" width="9.28515625" style="22" bestFit="1" customWidth="1"/>
    <col min="14" max="15" width="9.140625" style="22"/>
    <col min="16" max="16" width="15.5703125" style="22" bestFit="1" customWidth="1"/>
    <col min="17" max="18" width="11.5703125" style="22" bestFit="1" customWidth="1"/>
    <col min="19" max="19" width="15.42578125" style="22" customWidth="1"/>
    <col min="20" max="22" width="9.140625" style="22"/>
    <col min="23" max="23" width="15.42578125" style="22" customWidth="1"/>
    <col min="24" max="24" width="11.42578125" style="22" customWidth="1"/>
    <col min="25" max="26" width="15.42578125" style="22" customWidth="1"/>
    <col min="27" max="27" width="11.42578125" style="22" customWidth="1"/>
    <col min="28" max="28" width="15.42578125" style="22" customWidth="1"/>
    <col min="29" max="29" width="12.7109375" style="22" bestFit="1" customWidth="1"/>
    <col min="30" max="30" width="9.140625" style="22"/>
    <col min="31" max="31" width="24.42578125" style="22" bestFit="1" customWidth="1"/>
    <col min="32" max="16384" width="9.140625" style="22"/>
  </cols>
  <sheetData>
    <row r="1" spans="1:31">
      <c r="A1" s="42" t="s">
        <v>0</v>
      </c>
      <c r="B1" s="40" t="s">
        <v>143</v>
      </c>
      <c r="C1" s="40"/>
      <c r="D1" s="40"/>
      <c r="E1" s="40"/>
      <c r="F1" s="40"/>
      <c r="G1" s="40"/>
      <c r="H1" s="40"/>
      <c r="I1" s="40"/>
      <c r="J1" s="40"/>
      <c r="K1" s="40"/>
    </row>
    <row r="2" spans="1:31">
      <c r="A2" s="42" t="s">
        <v>1</v>
      </c>
      <c r="B2" s="40" t="s">
        <v>22</v>
      </c>
      <c r="C2" s="40"/>
      <c r="D2" s="40"/>
      <c r="E2" s="40"/>
      <c r="F2" s="40"/>
      <c r="G2" s="40"/>
      <c r="H2" s="40"/>
      <c r="I2" s="40"/>
      <c r="J2" s="40"/>
      <c r="K2" s="40"/>
    </row>
    <row r="3" spans="1:31">
      <c r="A3" s="43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31">
      <c r="A4" s="43"/>
      <c r="B4" s="40"/>
      <c r="C4" s="40"/>
      <c r="D4" s="40"/>
      <c r="E4" s="40"/>
      <c r="F4" s="63"/>
      <c r="G4" s="63"/>
      <c r="H4" s="40"/>
      <c r="I4" s="40"/>
      <c r="J4" s="40"/>
      <c r="K4" s="40"/>
      <c r="M4" s="26" t="s">
        <v>23</v>
      </c>
      <c r="V4" s="26" t="s">
        <v>65</v>
      </c>
      <c r="Y4" s="47"/>
      <c r="Z4" s="47"/>
    </row>
    <row r="5" spans="1:31">
      <c r="A5" s="43"/>
      <c r="B5" s="40"/>
      <c r="C5" s="40"/>
      <c r="D5" s="40" t="s">
        <v>64</v>
      </c>
      <c r="E5" s="40" t="s">
        <v>64</v>
      </c>
      <c r="F5" s="40" t="s">
        <v>64</v>
      </c>
      <c r="G5" s="40" t="s">
        <v>64</v>
      </c>
      <c r="H5" s="40" t="s">
        <v>64</v>
      </c>
      <c r="I5" s="40" t="s">
        <v>64</v>
      </c>
      <c r="J5" s="40" t="s">
        <v>64</v>
      </c>
      <c r="K5" s="40"/>
      <c r="L5" s="25"/>
      <c r="M5" s="25"/>
      <c r="N5" s="25"/>
      <c r="O5" s="25"/>
      <c r="P5" s="25" t="s">
        <v>64</v>
      </c>
      <c r="Q5" s="25" t="s">
        <v>64</v>
      </c>
      <c r="R5" s="25" t="s">
        <v>64</v>
      </c>
      <c r="S5" s="25"/>
      <c r="T5" s="25"/>
      <c r="U5" s="25"/>
      <c r="V5" s="25"/>
      <c r="W5" s="40" t="s">
        <v>64</v>
      </c>
      <c r="X5" s="40" t="s">
        <v>64</v>
      </c>
      <c r="Y5" s="40" t="s">
        <v>64</v>
      </c>
      <c r="Z5" s="40" t="s">
        <v>64</v>
      </c>
      <c r="AA5" s="40" t="s">
        <v>64</v>
      </c>
      <c r="AB5" s="40" t="s">
        <v>64</v>
      </c>
      <c r="AC5" s="40" t="s">
        <v>64</v>
      </c>
      <c r="AE5" s="25" t="s">
        <v>64</v>
      </c>
    </row>
    <row r="6" spans="1:31">
      <c r="A6" s="43"/>
      <c r="B6" s="40"/>
      <c r="C6" s="40"/>
      <c r="D6" s="40" t="s">
        <v>2</v>
      </c>
      <c r="E6" s="40" t="s">
        <v>3</v>
      </c>
      <c r="F6" s="40" t="s">
        <v>3</v>
      </c>
      <c r="G6" s="40" t="s">
        <v>93</v>
      </c>
      <c r="H6" s="40" t="s">
        <v>49</v>
      </c>
      <c r="I6" s="40" t="s">
        <v>63</v>
      </c>
      <c r="J6" s="40" t="s">
        <v>63</v>
      </c>
      <c r="K6" s="40"/>
      <c r="L6" s="25"/>
      <c r="M6" s="25"/>
      <c r="N6" s="25"/>
      <c r="O6" s="25"/>
      <c r="P6" s="25" t="s">
        <v>2</v>
      </c>
      <c r="Q6" s="25" t="s">
        <v>3</v>
      </c>
      <c r="R6" s="25" t="s">
        <v>3</v>
      </c>
      <c r="S6" s="25"/>
      <c r="T6" s="25"/>
      <c r="U6" s="25"/>
      <c r="V6" s="25"/>
      <c r="W6" s="40" t="s">
        <v>2</v>
      </c>
      <c r="X6" s="40" t="s">
        <v>3</v>
      </c>
      <c r="Y6" s="40" t="s">
        <v>3</v>
      </c>
      <c r="Z6" s="40" t="s">
        <v>93</v>
      </c>
      <c r="AA6" s="40" t="s">
        <v>49</v>
      </c>
      <c r="AB6" s="40" t="s">
        <v>63</v>
      </c>
      <c r="AC6" s="40" t="s">
        <v>63</v>
      </c>
      <c r="AE6" s="25" t="s">
        <v>63</v>
      </c>
    </row>
    <row r="7" spans="1:31">
      <c r="A7" s="43"/>
      <c r="B7" s="40"/>
      <c r="C7" s="40"/>
      <c r="D7" s="40" t="s">
        <v>61</v>
      </c>
      <c r="E7" s="40" t="s">
        <v>4</v>
      </c>
      <c r="F7" s="40" t="s">
        <v>95</v>
      </c>
      <c r="G7" s="40" t="s">
        <v>61</v>
      </c>
      <c r="H7" s="40" t="s">
        <v>61</v>
      </c>
      <c r="I7" s="40" t="s">
        <v>62</v>
      </c>
      <c r="J7" s="40" t="s">
        <v>50</v>
      </c>
      <c r="K7" s="40"/>
      <c r="L7" s="25"/>
      <c r="M7" s="25"/>
      <c r="N7" s="25"/>
      <c r="O7" s="25"/>
      <c r="P7" s="25" t="s">
        <v>50</v>
      </c>
      <c r="Q7" s="25" t="s">
        <v>4</v>
      </c>
      <c r="R7" s="25" t="s">
        <v>5</v>
      </c>
      <c r="S7" s="25"/>
      <c r="T7" s="25"/>
      <c r="U7" s="25"/>
      <c r="V7" s="25"/>
      <c r="W7" s="40" t="s">
        <v>61</v>
      </c>
      <c r="X7" s="40" t="s">
        <v>4</v>
      </c>
      <c r="Y7" s="40" t="s">
        <v>95</v>
      </c>
      <c r="Z7" s="40" t="s">
        <v>61</v>
      </c>
      <c r="AA7" s="40" t="s">
        <v>61</v>
      </c>
      <c r="AB7" s="40" t="s">
        <v>62</v>
      </c>
      <c r="AC7" s="40" t="s">
        <v>50</v>
      </c>
      <c r="AE7" s="25" t="s">
        <v>67</v>
      </c>
    </row>
    <row r="8" spans="1:31">
      <c r="A8" s="43">
        <v>2001</v>
      </c>
      <c r="B8" s="40" t="s">
        <v>9</v>
      </c>
      <c r="C8" s="40" t="s">
        <v>21</v>
      </c>
      <c r="D8" s="40">
        <v>493133281</v>
      </c>
      <c r="E8" s="40">
        <v>26847501</v>
      </c>
      <c r="F8" s="40">
        <v>246872016</v>
      </c>
      <c r="G8" s="40">
        <v>231580513</v>
      </c>
      <c r="H8" s="40">
        <v>159891101</v>
      </c>
      <c r="I8" s="40">
        <v>9975037</v>
      </c>
      <c r="J8" s="40">
        <v>894579932</v>
      </c>
      <c r="K8" s="40"/>
      <c r="L8" s="25"/>
      <c r="M8" s="43">
        <v>2001</v>
      </c>
      <c r="N8" s="40" t="s">
        <v>9</v>
      </c>
      <c r="O8" s="40" t="s">
        <v>21</v>
      </c>
      <c r="P8" s="27">
        <f>'Wx Adj Calendar'!C18</f>
        <v>-57597365.082370721</v>
      </c>
      <c r="Q8" s="27">
        <f>'Wx Adj Calendar'!E18</f>
        <v>-1582672.0499430823</v>
      </c>
      <c r="R8" s="27">
        <f>'Wx Adj Calendar'!F18</f>
        <v>-8818740.6485754084</v>
      </c>
      <c r="S8" s="25"/>
      <c r="T8" s="43">
        <v>2001</v>
      </c>
      <c r="U8" s="40" t="s">
        <v>9</v>
      </c>
      <c r="V8" s="40" t="s">
        <v>21</v>
      </c>
      <c r="W8" s="27">
        <f t="shared" ref="W8" si="0">D8+P8</f>
        <v>435535915.9176293</v>
      </c>
      <c r="X8" s="27">
        <f>E8+Q8</f>
        <v>25264828.950056918</v>
      </c>
      <c r="Y8" s="27">
        <f>F8+R8</f>
        <v>238053275.3514246</v>
      </c>
      <c r="Z8" s="27">
        <f>G8+Q8+R8</f>
        <v>221179100.30148152</v>
      </c>
      <c r="AA8" s="27">
        <f>H8</f>
        <v>159891101</v>
      </c>
      <c r="AB8" s="27">
        <f>I8</f>
        <v>9975037</v>
      </c>
      <c r="AC8" s="27">
        <f>J8+P8+Q8+R8</f>
        <v>826581154.21911073</v>
      </c>
      <c r="AE8" s="27"/>
    </row>
    <row r="9" spans="1:31">
      <c r="A9" s="43">
        <v>2001</v>
      </c>
      <c r="B9" s="40" t="s">
        <v>10</v>
      </c>
      <c r="C9" s="40" t="s">
        <v>21</v>
      </c>
      <c r="D9" s="40">
        <v>297732504</v>
      </c>
      <c r="E9" s="40">
        <v>19187180</v>
      </c>
      <c r="F9" s="40">
        <v>211241219</v>
      </c>
      <c r="G9" s="40">
        <v>209909842</v>
      </c>
      <c r="H9" s="40">
        <v>147730179</v>
      </c>
      <c r="I9" s="40">
        <v>10025895</v>
      </c>
      <c r="J9" s="40">
        <v>665398420</v>
      </c>
      <c r="K9" s="40"/>
      <c r="L9" s="25"/>
      <c r="M9" s="43">
        <v>2001</v>
      </c>
      <c r="N9" s="40" t="s">
        <v>10</v>
      </c>
      <c r="O9" s="40" t="s">
        <v>21</v>
      </c>
      <c r="P9" s="27">
        <f>'Wx Adj Calendar'!C19</f>
        <v>27774463.083396088</v>
      </c>
      <c r="Q9" s="27">
        <f>'Wx Adj Calendar'!E19</f>
        <v>824627.32130745426</v>
      </c>
      <c r="R9" s="27">
        <f>'Wx Adj Calendar'!F19</f>
        <v>2401130.8004951547</v>
      </c>
      <c r="S9" s="25"/>
      <c r="T9" s="43">
        <v>2001</v>
      </c>
      <c r="U9" s="40" t="s">
        <v>10</v>
      </c>
      <c r="V9" s="40" t="s">
        <v>21</v>
      </c>
      <c r="W9" s="27">
        <f t="shared" ref="W9:W72" si="1">D9+P9</f>
        <v>325506967.08339608</v>
      </c>
      <c r="X9" s="27">
        <f t="shared" ref="X9:X72" si="2">E9+Q9</f>
        <v>20011807.321307454</v>
      </c>
      <c r="Y9" s="27">
        <f t="shared" ref="Y9:Y72" si="3">F9+R9</f>
        <v>213642349.80049515</v>
      </c>
      <c r="Z9" s="27">
        <f t="shared" ref="Z9:Z72" si="4">G9+Q9+R9</f>
        <v>213135600.1218026</v>
      </c>
      <c r="AA9" s="27">
        <f t="shared" ref="AA9:AA72" si="5">H9</f>
        <v>147730179</v>
      </c>
      <c r="AB9" s="27">
        <f t="shared" ref="AB9:AB72" si="6">I9</f>
        <v>10025895</v>
      </c>
      <c r="AC9" s="27">
        <f t="shared" ref="AC9:AC72" si="7">J9+P9+Q9+R9</f>
        <v>696398641.20519865</v>
      </c>
      <c r="AE9" s="27"/>
    </row>
    <row r="10" spans="1:31">
      <c r="A10" s="43">
        <v>2001</v>
      </c>
      <c r="B10" s="40" t="s">
        <v>11</v>
      </c>
      <c r="C10" s="40" t="s">
        <v>21</v>
      </c>
      <c r="D10" s="40">
        <v>306513262</v>
      </c>
      <c r="E10" s="40">
        <v>17044749</v>
      </c>
      <c r="F10" s="40">
        <v>210506192</v>
      </c>
      <c r="G10" s="40">
        <v>258063683</v>
      </c>
      <c r="H10" s="40">
        <v>165835068</v>
      </c>
      <c r="I10" s="40">
        <v>10278349</v>
      </c>
      <c r="J10" s="40">
        <v>740690362</v>
      </c>
      <c r="K10" s="40"/>
      <c r="L10" s="25"/>
      <c r="M10" s="43">
        <v>2001</v>
      </c>
      <c r="N10" s="40" t="s">
        <v>11</v>
      </c>
      <c r="O10" s="40" t="s">
        <v>21</v>
      </c>
      <c r="P10" s="27">
        <f>'Wx Adj Calendar'!C20</f>
        <v>-6429008.1620006552</v>
      </c>
      <c r="Q10" s="27">
        <f>'Wx Adj Calendar'!E20</f>
        <v>-328037.71598380816</v>
      </c>
      <c r="R10" s="27">
        <f>'Wx Adj Calendar'!F20</f>
        <v>2149975.3300788556</v>
      </c>
      <c r="S10" s="25"/>
      <c r="T10" s="43">
        <v>2001</v>
      </c>
      <c r="U10" s="40" t="s">
        <v>11</v>
      </c>
      <c r="V10" s="40" t="s">
        <v>21</v>
      </c>
      <c r="W10" s="27">
        <f t="shared" si="1"/>
        <v>300084253.83799934</v>
      </c>
      <c r="X10" s="27">
        <f t="shared" si="2"/>
        <v>16716711.284016192</v>
      </c>
      <c r="Y10" s="27">
        <f t="shared" si="3"/>
        <v>212656167.33007887</v>
      </c>
      <c r="Z10" s="27">
        <f t="shared" si="4"/>
        <v>259885620.61409506</v>
      </c>
      <c r="AA10" s="27">
        <f t="shared" si="5"/>
        <v>165835068</v>
      </c>
      <c r="AB10" s="27">
        <f t="shared" si="6"/>
        <v>10278349</v>
      </c>
      <c r="AC10" s="27">
        <f t="shared" si="7"/>
        <v>736083291.45209432</v>
      </c>
      <c r="AE10" s="27"/>
    </row>
    <row r="11" spans="1:31">
      <c r="A11" s="43">
        <v>2001</v>
      </c>
      <c r="B11" s="40" t="s">
        <v>12</v>
      </c>
      <c r="C11" s="40" t="s">
        <v>21</v>
      </c>
      <c r="D11" s="40">
        <v>319300472</v>
      </c>
      <c r="E11" s="40">
        <v>18480582</v>
      </c>
      <c r="F11" s="40">
        <v>226476969</v>
      </c>
      <c r="G11" s="40">
        <v>252278056</v>
      </c>
      <c r="H11" s="40">
        <v>171649917</v>
      </c>
      <c r="I11" s="40">
        <v>10527845</v>
      </c>
      <c r="J11" s="40">
        <v>753756290</v>
      </c>
      <c r="K11" s="40"/>
      <c r="L11" s="25"/>
      <c r="M11" s="43">
        <v>2001</v>
      </c>
      <c r="N11" s="40" t="s">
        <v>12</v>
      </c>
      <c r="O11" s="40" t="s">
        <v>21</v>
      </c>
      <c r="P11" s="27">
        <f>'Wx Adj Calendar'!C21</f>
        <v>-1857606.0325960736</v>
      </c>
      <c r="Q11" s="27">
        <f>'Wx Adj Calendar'!E21</f>
        <v>-179431.09487881069</v>
      </c>
      <c r="R11" s="27">
        <f>'Wx Adj Calendar'!F21</f>
        <v>-1796133.9200892635</v>
      </c>
      <c r="S11" s="25"/>
      <c r="T11" s="43">
        <v>2001</v>
      </c>
      <c r="U11" s="40" t="s">
        <v>12</v>
      </c>
      <c r="V11" s="40" t="s">
        <v>21</v>
      </c>
      <c r="W11" s="27">
        <f t="shared" si="1"/>
        <v>317442865.96740395</v>
      </c>
      <c r="X11" s="27">
        <f t="shared" si="2"/>
        <v>18301150.905121189</v>
      </c>
      <c r="Y11" s="27">
        <f t="shared" si="3"/>
        <v>224680835.07991073</v>
      </c>
      <c r="Z11" s="27">
        <f t="shared" si="4"/>
        <v>250302490.9850319</v>
      </c>
      <c r="AA11" s="27">
        <f t="shared" si="5"/>
        <v>171649917</v>
      </c>
      <c r="AB11" s="27">
        <f t="shared" si="6"/>
        <v>10527845</v>
      </c>
      <c r="AC11" s="27">
        <f t="shared" si="7"/>
        <v>749923118.95243585</v>
      </c>
      <c r="AE11" s="27"/>
    </row>
    <row r="12" spans="1:31">
      <c r="A12" s="43">
        <v>2001</v>
      </c>
      <c r="B12" s="40" t="s">
        <v>13</v>
      </c>
      <c r="C12" s="40" t="s">
        <v>21</v>
      </c>
      <c r="D12" s="40">
        <v>370840226</v>
      </c>
      <c r="E12" s="40">
        <v>19863692</v>
      </c>
      <c r="F12" s="40">
        <v>245028048</v>
      </c>
      <c r="G12" s="40">
        <v>302694707</v>
      </c>
      <c r="H12" s="40">
        <v>192989563</v>
      </c>
      <c r="I12" s="40">
        <v>10446670</v>
      </c>
      <c r="J12" s="40">
        <v>876971166</v>
      </c>
      <c r="K12" s="40"/>
      <c r="L12" s="25"/>
      <c r="M12" s="43">
        <v>2001</v>
      </c>
      <c r="N12" s="40" t="s">
        <v>13</v>
      </c>
      <c r="O12" s="40" t="s">
        <v>21</v>
      </c>
      <c r="P12" s="27">
        <f>'Wx Adj Calendar'!C22</f>
        <v>16207547.469048886</v>
      </c>
      <c r="Q12" s="27">
        <f>'Wx Adj Calendar'!E22</f>
        <v>612651.88570746488</v>
      </c>
      <c r="R12" s="27">
        <f>'Wx Adj Calendar'!F22</f>
        <v>5376595.5980918771</v>
      </c>
      <c r="S12" s="25"/>
      <c r="T12" s="43">
        <v>2001</v>
      </c>
      <c r="U12" s="40" t="s">
        <v>13</v>
      </c>
      <c r="V12" s="40" t="s">
        <v>21</v>
      </c>
      <c r="W12" s="27">
        <f t="shared" si="1"/>
        <v>387047773.46904886</v>
      </c>
      <c r="X12" s="27">
        <f t="shared" si="2"/>
        <v>20476343.885707464</v>
      </c>
      <c r="Y12" s="27">
        <f t="shared" si="3"/>
        <v>250404643.59809187</v>
      </c>
      <c r="Z12" s="27">
        <f t="shared" si="4"/>
        <v>308683954.48379934</v>
      </c>
      <c r="AA12" s="27">
        <f t="shared" si="5"/>
        <v>192989563</v>
      </c>
      <c r="AB12" s="27">
        <f t="shared" si="6"/>
        <v>10446670</v>
      </c>
      <c r="AC12" s="27">
        <f t="shared" si="7"/>
        <v>899167960.9528482</v>
      </c>
      <c r="AE12" s="27"/>
    </row>
    <row r="13" spans="1:31">
      <c r="A13" s="43">
        <v>2001</v>
      </c>
      <c r="B13" s="40" t="s">
        <v>14</v>
      </c>
      <c r="C13" s="40" t="s">
        <v>21</v>
      </c>
      <c r="D13" s="40">
        <v>475703258</v>
      </c>
      <c r="E13" s="40">
        <v>24564822</v>
      </c>
      <c r="F13" s="40">
        <v>288005338</v>
      </c>
      <c r="G13" s="40">
        <v>317884585</v>
      </c>
      <c r="H13" s="40">
        <v>180117046</v>
      </c>
      <c r="I13" s="40">
        <v>10348145</v>
      </c>
      <c r="J13" s="40">
        <v>984053034</v>
      </c>
      <c r="K13" s="40"/>
      <c r="L13" s="25"/>
      <c r="M13" s="43">
        <v>2001</v>
      </c>
      <c r="N13" s="40" t="s">
        <v>14</v>
      </c>
      <c r="O13" s="40" t="s">
        <v>21</v>
      </c>
      <c r="P13" s="27">
        <f>'Wx Adj Calendar'!C23</f>
        <v>29243734.81817491</v>
      </c>
      <c r="Q13" s="27">
        <f>'Wx Adj Calendar'!E23</f>
        <v>1139229.0204740679</v>
      </c>
      <c r="R13" s="27">
        <f>'Wx Adj Calendar'!F23</f>
        <v>7959118.6744687259</v>
      </c>
      <c r="S13" s="25"/>
      <c r="T13" s="43">
        <v>2001</v>
      </c>
      <c r="U13" s="40" t="s">
        <v>14</v>
      </c>
      <c r="V13" s="40" t="s">
        <v>21</v>
      </c>
      <c r="W13" s="27">
        <f t="shared" si="1"/>
        <v>504946992.8181749</v>
      </c>
      <c r="X13" s="27">
        <f t="shared" si="2"/>
        <v>25704051.020474069</v>
      </c>
      <c r="Y13" s="27">
        <f t="shared" si="3"/>
        <v>295964456.67446876</v>
      </c>
      <c r="Z13" s="27">
        <f t="shared" si="4"/>
        <v>326982932.69494283</v>
      </c>
      <c r="AA13" s="27">
        <f t="shared" si="5"/>
        <v>180117046</v>
      </c>
      <c r="AB13" s="27">
        <f t="shared" si="6"/>
        <v>10348145</v>
      </c>
      <c r="AC13" s="27">
        <f t="shared" si="7"/>
        <v>1022395116.5131178</v>
      </c>
      <c r="AE13" s="27"/>
    </row>
    <row r="14" spans="1:31">
      <c r="A14" s="43">
        <v>2001</v>
      </c>
      <c r="B14" s="40" t="s">
        <v>15</v>
      </c>
      <c r="C14" s="40" t="s">
        <v>21</v>
      </c>
      <c r="D14" s="40">
        <v>536045195</v>
      </c>
      <c r="E14" s="40">
        <v>24344805</v>
      </c>
      <c r="F14" s="40">
        <v>306164991</v>
      </c>
      <c r="G14" s="40">
        <v>339022208</v>
      </c>
      <c r="H14" s="40">
        <v>179983713</v>
      </c>
      <c r="I14" s="40">
        <v>10366674</v>
      </c>
      <c r="J14" s="40">
        <v>1065417790</v>
      </c>
      <c r="K14" s="40"/>
      <c r="L14" s="25"/>
      <c r="M14" s="43">
        <v>2001</v>
      </c>
      <c r="N14" s="40" t="s">
        <v>15</v>
      </c>
      <c r="O14" s="40" t="s">
        <v>21</v>
      </c>
      <c r="P14" s="27">
        <f>'Wx Adj Calendar'!C24</f>
        <v>13117382.4090854</v>
      </c>
      <c r="Q14" s="27">
        <f>'Wx Adj Calendar'!E24</f>
        <v>503002.78780942701</v>
      </c>
      <c r="R14" s="27">
        <f>'Wx Adj Calendar'!F24</f>
        <v>3505981.6366962693</v>
      </c>
      <c r="S14" s="25"/>
      <c r="T14" s="43">
        <v>2001</v>
      </c>
      <c r="U14" s="40" t="s">
        <v>15</v>
      </c>
      <c r="V14" s="40" t="s">
        <v>21</v>
      </c>
      <c r="W14" s="27">
        <f t="shared" si="1"/>
        <v>549162577.40908539</v>
      </c>
      <c r="X14" s="27">
        <f t="shared" si="2"/>
        <v>24847807.787809428</v>
      </c>
      <c r="Y14" s="27">
        <f t="shared" si="3"/>
        <v>309670972.63669628</v>
      </c>
      <c r="Z14" s="27">
        <f t="shared" si="4"/>
        <v>343031192.42450571</v>
      </c>
      <c r="AA14" s="27">
        <f t="shared" si="5"/>
        <v>179983713</v>
      </c>
      <c r="AB14" s="27">
        <f t="shared" si="6"/>
        <v>10366674</v>
      </c>
      <c r="AC14" s="27">
        <f t="shared" si="7"/>
        <v>1082544156.8335912</v>
      </c>
      <c r="AE14" s="27"/>
    </row>
    <row r="15" spans="1:31">
      <c r="A15" s="43">
        <v>2001</v>
      </c>
      <c r="B15" s="40" t="s">
        <v>16</v>
      </c>
      <c r="C15" s="40" t="s">
        <v>21</v>
      </c>
      <c r="D15" s="40">
        <v>507905091</v>
      </c>
      <c r="E15" s="40">
        <v>26916370</v>
      </c>
      <c r="F15" s="40">
        <v>311804569</v>
      </c>
      <c r="G15" s="40">
        <v>325306333</v>
      </c>
      <c r="H15" s="40">
        <v>183746646</v>
      </c>
      <c r="I15" s="40">
        <v>9929261</v>
      </c>
      <c r="J15" s="40">
        <v>1026887331</v>
      </c>
      <c r="K15" s="40"/>
      <c r="L15" s="25"/>
      <c r="M15" s="43">
        <v>2001</v>
      </c>
      <c r="N15" s="40" t="s">
        <v>16</v>
      </c>
      <c r="O15" s="40" t="s">
        <v>21</v>
      </c>
      <c r="P15" s="27">
        <f>'Wx Adj Calendar'!C25</f>
        <v>32817550.338922661</v>
      </c>
      <c r="Q15" s="27">
        <f>'Wx Adj Calendar'!E25</f>
        <v>1276506.5226652024</v>
      </c>
      <c r="R15" s="27">
        <f>'Wx Adj Calendar'!F25</f>
        <v>8774859.1730020642</v>
      </c>
      <c r="S15" s="25"/>
      <c r="T15" s="43">
        <v>2001</v>
      </c>
      <c r="U15" s="40" t="s">
        <v>16</v>
      </c>
      <c r="V15" s="40" t="s">
        <v>21</v>
      </c>
      <c r="W15" s="27">
        <f t="shared" si="1"/>
        <v>540722641.33892262</v>
      </c>
      <c r="X15" s="27">
        <f t="shared" si="2"/>
        <v>28192876.522665203</v>
      </c>
      <c r="Y15" s="27">
        <f t="shared" si="3"/>
        <v>320579428.17300206</v>
      </c>
      <c r="Z15" s="27">
        <f t="shared" si="4"/>
        <v>335357698.69566727</v>
      </c>
      <c r="AA15" s="27">
        <f t="shared" si="5"/>
        <v>183746646</v>
      </c>
      <c r="AB15" s="27">
        <f t="shared" si="6"/>
        <v>9929261</v>
      </c>
      <c r="AC15" s="27">
        <f t="shared" si="7"/>
        <v>1069756247.0345898</v>
      </c>
      <c r="AE15" s="27"/>
    </row>
    <row r="16" spans="1:31">
      <c r="A16" s="43">
        <v>2001</v>
      </c>
      <c r="B16" s="40" t="s">
        <v>17</v>
      </c>
      <c r="C16" s="40" t="s">
        <v>21</v>
      </c>
      <c r="D16" s="40">
        <v>432081495</v>
      </c>
      <c r="E16" s="40">
        <v>25441434</v>
      </c>
      <c r="F16" s="40">
        <v>304806781</v>
      </c>
      <c r="G16" s="40">
        <v>300790220</v>
      </c>
      <c r="H16" s="40">
        <v>160308084</v>
      </c>
      <c r="I16" s="40">
        <v>10424353</v>
      </c>
      <c r="J16" s="40">
        <v>903604152</v>
      </c>
      <c r="K16" s="40"/>
      <c r="L16" s="25"/>
      <c r="M16" s="43">
        <v>2001</v>
      </c>
      <c r="N16" s="40" t="s">
        <v>17</v>
      </c>
      <c r="O16" s="40" t="s">
        <v>21</v>
      </c>
      <c r="P16" s="27">
        <f>'Wx Adj Calendar'!C26</f>
        <v>33806069.232688323</v>
      </c>
      <c r="Q16" s="27">
        <f>'Wx Adj Calendar'!E26</f>
        <v>1346872.4433996615</v>
      </c>
      <c r="R16" s="27">
        <f>'Wx Adj Calendar'!F26</f>
        <v>10918250.906033557</v>
      </c>
      <c r="S16" s="25"/>
      <c r="T16" s="43">
        <v>2001</v>
      </c>
      <c r="U16" s="40" t="s">
        <v>17</v>
      </c>
      <c r="V16" s="40" t="s">
        <v>21</v>
      </c>
      <c r="W16" s="27">
        <f t="shared" si="1"/>
        <v>465887564.23268831</v>
      </c>
      <c r="X16" s="27">
        <f t="shared" si="2"/>
        <v>26788306.44339966</v>
      </c>
      <c r="Y16" s="27">
        <f t="shared" si="3"/>
        <v>315725031.90603358</v>
      </c>
      <c r="Z16" s="27">
        <f t="shared" si="4"/>
        <v>313055343.34943324</v>
      </c>
      <c r="AA16" s="27">
        <f t="shared" si="5"/>
        <v>160308084</v>
      </c>
      <c r="AB16" s="27">
        <f t="shared" si="6"/>
        <v>10424353</v>
      </c>
      <c r="AC16" s="27">
        <f t="shared" si="7"/>
        <v>949675344.58212149</v>
      </c>
      <c r="AE16" s="27"/>
    </row>
    <row r="17" spans="1:31">
      <c r="A17" s="43">
        <v>2001</v>
      </c>
      <c r="B17" s="40" t="s">
        <v>18</v>
      </c>
      <c r="C17" s="40" t="s">
        <v>21</v>
      </c>
      <c r="D17" s="40">
        <v>325304873</v>
      </c>
      <c r="E17" s="40">
        <v>19349345</v>
      </c>
      <c r="F17" s="40">
        <v>253029568</v>
      </c>
      <c r="G17" s="40">
        <v>280334349</v>
      </c>
      <c r="H17" s="40">
        <v>167542421</v>
      </c>
      <c r="I17" s="40">
        <v>10455023</v>
      </c>
      <c r="J17" s="40">
        <v>783636666</v>
      </c>
      <c r="K17" s="40"/>
      <c r="L17" s="25"/>
      <c r="M17" s="43">
        <v>2001</v>
      </c>
      <c r="N17" s="40" t="s">
        <v>18</v>
      </c>
      <c r="O17" s="40" t="s">
        <v>21</v>
      </c>
      <c r="P17" s="27">
        <f>'Wx Adj Calendar'!C27</f>
        <v>21725088.156830397</v>
      </c>
      <c r="Q17" s="27">
        <f>'Wx Adj Calendar'!E27</f>
        <v>886127.94327511708</v>
      </c>
      <c r="R17" s="27">
        <f>'Wx Adj Calendar'!F27</f>
        <v>8944758.0594642628</v>
      </c>
      <c r="S17" s="25"/>
      <c r="T17" s="43">
        <v>2001</v>
      </c>
      <c r="U17" s="40" t="s">
        <v>18</v>
      </c>
      <c r="V17" s="40" t="s">
        <v>21</v>
      </c>
      <c r="W17" s="27">
        <f t="shared" si="1"/>
        <v>347029961.15683037</v>
      </c>
      <c r="X17" s="27">
        <f t="shared" si="2"/>
        <v>20235472.943275116</v>
      </c>
      <c r="Y17" s="27">
        <f t="shared" si="3"/>
        <v>261974326.05946428</v>
      </c>
      <c r="Z17" s="27">
        <f t="shared" si="4"/>
        <v>290165235.00273937</v>
      </c>
      <c r="AA17" s="27">
        <f t="shared" si="5"/>
        <v>167542421</v>
      </c>
      <c r="AB17" s="27">
        <f t="shared" si="6"/>
        <v>10455023</v>
      </c>
      <c r="AC17" s="27">
        <f t="shared" si="7"/>
        <v>815192640.15956974</v>
      </c>
      <c r="AE17" s="27"/>
    </row>
    <row r="18" spans="1:31">
      <c r="A18" s="43">
        <v>2001</v>
      </c>
      <c r="B18" s="40" t="s">
        <v>19</v>
      </c>
      <c r="C18" s="40" t="s">
        <v>21</v>
      </c>
      <c r="D18" s="40">
        <v>293866845</v>
      </c>
      <c r="E18" s="40">
        <v>17001854</v>
      </c>
      <c r="F18" s="40">
        <v>228967765</v>
      </c>
      <c r="G18" s="40">
        <v>253608850</v>
      </c>
      <c r="H18" s="40">
        <v>157705292</v>
      </c>
      <c r="I18" s="40">
        <v>10822448</v>
      </c>
      <c r="J18" s="40">
        <v>716003435</v>
      </c>
      <c r="K18" s="40"/>
      <c r="L18" s="25"/>
      <c r="M18" s="43">
        <v>2001</v>
      </c>
      <c r="N18" s="40" t="s">
        <v>19</v>
      </c>
      <c r="O18" s="40" t="s">
        <v>21</v>
      </c>
      <c r="P18" s="27">
        <f>'Wx Adj Calendar'!C28</f>
        <v>15535074.674578054</v>
      </c>
      <c r="Q18" s="27">
        <f>'Wx Adj Calendar'!E28</f>
        <v>-699339.05914342985</v>
      </c>
      <c r="R18" s="27">
        <f>'Wx Adj Calendar'!F28</f>
        <v>-7677105.8095238451</v>
      </c>
      <c r="S18" s="25"/>
      <c r="T18" s="43">
        <v>2001</v>
      </c>
      <c r="U18" s="40" t="s">
        <v>19</v>
      </c>
      <c r="V18" s="40" t="s">
        <v>21</v>
      </c>
      <c r="W18" s="27">
        <f t="shared" si="1"/>
        <v>309401919.67457807</v>
      </c>
      <c r="X18" s="27">
        <f t="shared" si="2"/>
        <v>16302514.94085657</v>
      </c>
      <c r="Y18" s="27">
        <f t="shared" si="3"/>
        <v>221290659.19047615</v>
      </c>
      <c r="Z18" s="27">
        <f t="shared" si="4"/>
        <v>245232405.13133273</v>
      </c>
      <c r="AA18" s="27">
        <f t="shared" si="5"/>
        <v>157705292</v>
      </c>
      <c r="AB18" s="27">
        <f t="shared" si="6"/>
        <v>10822448</v>
      </c>
      <c r="AC18" s="27">
        <f t="shared" si="7"/>
        <v>723162064.80591083</v>
      </c>
      <c r="AE18" s="27"/>
    </row>
    <row r="19" spans="1:31">
      <c r="A19" s="43">
        <v>2001</v>
      </c>
      <c r="B19" s="40" t="s">
        <v>20</v>
      </c>
      <c r="C19" s="40" t="s">
        <v>21</v>
      </c>
      <c r="D19" s="40">
        <v>336873159</v>
      </c>
      <c r="E19" s="40">
        <v>17294739</v>
      </c>
      <c r="F19" s="40">
        <v>226462171</v>
      </c>
      <c r="G19" s="40">
        <v>264654325</v>
      </c>
      <c r="H19" s="40">
        <v>150237237</v>
      </c>
      <c r="I19" s="40">
        <v>10289582</v>
      </c>
      <c r="J19" s="40">
        <v>762054303</v>
      </c>
      <c r="K19" s="40"/>
      <c r="L19" s="25"/>
      <c r="M19" s="43">
        <v>2001</v>
      </c>
      <c r="N19" s="40" t="s">
        <v>20</v>
      </c>
      <c r="O19" s="40" t="s">
        <v>21</v>
      </c>
      <c r="P19" s="27">
        <f>'Wx Adj Calendar'!C29</f>
        <v>23251373.827725887</v>
      </c>
      <c r="Q19" s="27">
        <f>'Wx Adj Calendar'!E29</f>
        <v>705882.63002726587</v>
      </c>
      <c r="R19" s="27">
        <f>'Wx Adj Calendar'!F29</f>
        <v>3543775.6720011313</v>
      </c>
      <c r="S19" s="25"/>
      <c r="T19" s="43">
        <v>2001</v>
      </c>
      <c r="U19" s="40" t="s">
        <v>20</v>
      </c>
      <c r="V19" s="40" t="s">
        <v>21</v>
      </c>
      <c r="W19" s="27">
        <f t="shared" si="1"/>
        <v>360124532.82772589</v>
      </c>
      <c r="X19" s="27">
        <f t="shared" si="2"/>
        <v>18000621.630027264</v>
      </c>
      <c r="Y19" s="27">
        <f t="shared" si="3"/>
        <v>230005946.67200112</v>
      </c>
      <c r="Z19" s="27">
        <f t="shared" si="4"/>
        <v>268903983.30202842</v>
      </c>
      <c r="AA19" s="27">
        <f t="shared" si="5"/>
        <v>150237237</v>
      </c>
      <c r="AB19" s="27">
        <f t="shared" si="6"/>
        <v>10289582</v>
      </c>
      <c r="AC19" s="27">
        <f t="shared" si="7"/>
        <v>789555335.1297543</v>
      </c>
      <c r="AE19" s="27"/>
    </row>
    <row r="20" spans="1:31">
      <c r="A20" s="43">
        <v>2002</v>
      </c>
      <c r="B20" s="41" t="s">
        <v>9</v>
      </c>
      <c r="C20" s="41" t="s">
        <v>21</v>
      </c>
      <c r="D20" s="40">
        <v>457872365</v>
      </c>
      <c r="E20" s="40">
        <v>21989422</v>
      </c>
      <c r="F20" s="40">
        <v>241630871</v>
      </c>
      <c r="G20" s="40">
        <v>225395482</v>
      </c>
      <c r="H20" s="40">
        <v>138853280</v>
      </c>
      <c r="I20" s="40">
        <v>10260254</v>
      </c>
      <c r="J20" s="40">
        <v>832381381</v>
      </c>
      <c r="K20" s="40"/>
      <c r="M20" s="22">
        <v>2002</v>
      </c>
      <c r="N20" s="28" t="s">
        <v>9</v>
      </c>
      <c r="O20" s="28" t="s">
        <v>21</v>
      </c>
      <c r="P20" s="27">
        <f>'Wx Adj Calendar'!C30</f>
        <v>7002207.6555334991</v>
      </c>
      <c r="Q20" s="27">
        <f>'Wx Adj Calendar'!E30</f>
        <v>192233.98906471432</v>
      </c>
      <c r="R20" s="27">
        <f>'Wx Adj Calendar'!F30</f>
        <v>766558.19522093481</v>
      </c>
      <c r="T20" s="22">
        <v>2002</v>
      </c>
      <c r="U20" s="28" t="s">
        <v>9</v>
      </c>
      <c r="V20" s="28" t="s">
        <v>21</v>
      </c>
      <c r="W20" s="27">
        <f t="shared" si="1"/>
        <v>464874572.65553349</v>
      </c>
      <c r="X20" s="27">
        <f t="shared" si="2"/>
        <v>22181655.989064716</v>
      </c>
      <c r="Y20" s="27">
        <f t="shared" si="3"/>
        <v>242397429.19522095</v>
      </c>
      <c r="Z20" s="27">
        <f t="shared" si="4"/>
        <v>226354274.18428567</v>
      </c>
      <c r="AA20" s="27">
        <f t="shared" si="5"/>
        <v>138853280</v>
      </c>
      <c r="AB20" s="27">
        <f t="shared" si="6"/>
        <v>10260254</v>
      </c>
      <c r="AC20" s="27">
        <f t="shared" si="7"/>
        <v>840342380.83981919</v>
      </c>
      <c r="AE20" s="27">
        <f>AVERAGE(AC8:AC19)</f>
        <v>863369589.32002866</v>
      </c>
    </row>
    <row r="21" spans="1:31">
      <c r="A21" s="43">
        <v>2002</v>
      </c>
      <c r="B21" s="41" t="s">
        <v>10</v>
      </c>
      <c r="C21" s="41" t="s">
        <v>21</v>
      </c>
      <c r="D21" s="40">
        <v>337985020</v>
      </c>
      <c r="E21" s="40">
        <v>18877060</v>
      </c>
      <c r="F21" s="40">
        <v>223298229</v>
      </c>
      <c r="G21" s="40">
        <v>246187016</v>
      </c>
      <c r="H21" s="40">
        <v>148070611</v>
      </c>
      <c r="I21" s="40">
        <v>10327956</v>
      </c>
      <c r="J21" s="40">
        <v>742570603</v>
      </c>
      <c r="K21" s="40"/>
      <c r="M21" s="22">
        <v>2002</v>
      </c>
      <c r="N21" s="28" t="s">
        <v>10</v>
      </c>
      <c r="O21" s="28" t="s">
        <v>21</v>
      </c>
      <c r="P21" s="27">
        <f>'Wx Adj Calendar'!C31</f>
        <v>-37675419.031784959</v>
      </c>
      <c r="Q21" s="27">
        <f>'Wx Adj Calendar'!E31</f>
        <v>-1120867.851041571</v>
      </c>
      <c r="R21" s="27">
        <f>'Wx Adj Calendar'!F31</f>
        <v>-3660528.2296060016</v>
      </c>
      <c r="T21" s="22">
        <v>2002</v>
      </c>
      <c r="U21" s="28" t="s">
        <v>10</v>
      </c>
      <c r="V21" s="28" t="s">
        <v>21</v>
      </c>
      <c r="W21" s="27">
        <f t="shared" si="1"/>
        <v>300309600.96821505</v>
      </c>
      <c r="X21" s="27">
        <f t="shared" si="2"/>
        <v>17756192.14895843</v>
      </c>
      <c r="Y21" s="27">
        <f t="shared" si="3"/>
        <v>219637700.770394</v>
      </c>
      <c r="Z21" s="27">
        <f t="shared" si="4"/>
        <v>241405619.91935241</v>
      </c>
      <c r="AA21" s="27">
        <f t="shared" si="5"/>
        <v>148070611</v>
      </c>
      <c r="AB21" s="27">
        <f t="shared" si="6"/>
        <v>10327956</v>
      </c>
      <c r="AC21" s="27">
        <f t="shared" si="7"/>
        <v>700113787.8875674</v>
      </c>
      <c r="AE21" s="27">
        <f t="shared" ref="AE21:AE84" si="8">AVERAGE(AC9:AC20)</f>
        <v>864516358.20508766</v>
      </c>
    </row>
    <row r="22" spans="1:31">
      <c r="A22" s="43">
        <v>2002</v>
      </c>
      <c r="B22" s="41" t="s">
        <v>11</v>
      </c>
      <c r="C22" s="41" t="s">
        <v>21</v>
      </c>
      <c r="D22" s="40">
        <v>368052899</v>
      </c>
      <c r="E22" s="40">
        <v>18429286</v>
      </c>
      <c r="F22" s="40">
        <v>221088667</v>
      </c>
      <c r="G22" s="40">
        <v>247070401</v>
      </c>
      <c r="H22" s="40">
        <v>156957034</v>
      </c>
      <c r="I22" s="40">
        <v>10490771</v>
      </c>
      <c r="J22" s="40">
        <v>782571105</v>
      </c>
      <c r="K22" s="40"/>
      <c r="M22" s="22">
        <v>2002</v>
      </c>
      <c r="N22" s="28" t="s">
        <v>11</v>
      </c>
      <c r="O22" s="28" t="s">
        <v>21</v>
      </c>
      <c r="P22" s="27">
        <f>'Wx Adj Calendar'!C32</f>
        <v>-25535831.296846349</v>
      </c>
      <c r="Q22" s="27">
        <f>'Wx Adj Calendar'!E32</f>
        <v>-694756.72487351473</v>
      </c>
      <c r="R22" s="27">
        <f>'Wx Adj Calendar'!F32</f>
        <v>-2847927.4918548469</v>
      </c>
      <c r="T22" s="22">
        <v>2002</v>
      </c>
      <c r="U22" s="28" t="s">
        <v>11</v>
      </c>
      <c r="V22" s="28" t="s">
        <v>21</v>
      </c>
      <c r="W22" s="27">
        <f t="shared" si="1"/>
        <v>342517067.70315367</v>
      </c>
      <c r="X22" s="27">
        <f t="shared" si="2"/>
        <v>17734529.275126487</v>
      </c>
      <c r="Y22" s="27">
        <f t="shared" si="3"/>
        <v>218240739.50814515</v>
      </c>
      <c r="Z22" s="27">
        <f t="shared" si="4"/>
        <v>243527716.78327164</v>
      </c>
      <c r="AA22" s="27">
        <f t="shared" si="5"/>
        <v>156957034</v>
      </c>
      <c r="AB22" s="27">
        <f t="shared" si="6"/>
        <v>10490771</v>
      </c>
      <c r="AC22" s="27">
        <f t="shared" si="7"/>
        <v>753492589.48642516</v>
      </c>
      <c r="AE22" s="27">
        <f t="shared" si="8"/>
        <v>864825953.7619518</v>
      </c>
    </row>
    <row r="23" spans="1:31">
      <c r="A23" s="43">
        <v>2002</v>
      </c>
      <c r="B23" s="41" t="s">
        <v>12</v>
      </c>
      <c r="C23" s="41" t="s">
        <v>21</v>
      </c>
      <c r="D23" s="40">
        <v>326094462</v>
      </c>
      <c r="E23" s="40">
        <v>17875898</v>
      </c>
      <c r="F23" s="40">
        <v>231272518</v>
      </c>
      <c r="G23" s="40">
        <v>291051451</v>
      </c>
      <c r="H23" s="40">
        <v>179782703</v>
      </c>
      <c r="I23" s="40">
        <v>10577995</v>
      </c>
      <c r="J23" s="40">
        <v>807506611</v>
      </c>
      <c r="K23" s="40"/>
      <c r="M23" s="22">
        <v>2002</v>
      </c>
      <c r="N23" s="28" t="s">
        <v>12</v>
      </c>
      <c r="O23" s="28" t="s">
        <v>21</v>
      </c>
      <c r="P23" s="27">
        <f>'Wx Adj Calendar'!C33</f>
        <v>-8617065.1902842913</v>
      </c>
      <c r="Q23" s="27">
        <f>'Wx Adj Calendar'!E33</f>
        <v>-738342.67569183256</v>
      </c>
      <c r="R23" s="27">
        <f>'Wx Adj Calendar'!F33</f>
        <v>-7445855.1157021224</v>
      </c>
      <c r="T23" s="22">
        <v>2002</v>
      </c>
      <c r="U23" s="28" t="s">
        <v>12</v>
      </c>
      <c r="V23" s="28" t="s">
        <v>21</v>
      </c>
      <c r="W23" s="27">
        <f t="shared" si="1"/>
        <v>317477396.80971569</v>
      </c>
      <c r="X23" s="27">
        <f t="shared" si="2"/>
        <v>17137555.324308168</v>
      </c>
      <c r="Y23" s="27">
        <f t="shared" si="3"/>
        <v>223826662.88429788</v>
      </c>
      <c r="Z23" s="27">
        <f t="shared" si="4"/>
        <v>282867253.208606</v>
      </c>
      <c r="AA23" s="27">
        <f t="shared" si="5"/>
        <v>179782703</v>
      </c>
      <c r="AB23" s="27">
        <f t="shared" si="6"/>
        <v>10577995</v>
      </c>
      <c r="AC23" s="27">
        <f t="shared" si="7"/>
        <v>790705348.01832175</v>
      </c>
      <c r="AE23" s="27">
        <f t="shared" si="8"/>
        <v>866276728.59814596</v>
      </c>
    </row>
    <row r="24" spans="1:31">
      <c r="A24" s="43">
        <v>2002</v>
      </c>
      <c r="B24" s="41" t="s">
        <v>13</v>
      </c>
      <c r="C24" s="41" t="s">
        <v>21</v>
      </c>
      <c r="D24" s="40">
        <v>431254192</v>
      </c>
      <c r="E24" s="40">
        <v>22601282</v>
      </c>
      <c r="F24" s="40">
        <v>290757202</v>
      </c>
      <c r="G24" s="40">
        <v>315021958</v>
      </c>
      <c r="H24" s="40">
        <v>193539253</v>
      </c>
      <c r="I24" s="40">
        <v>10513321</v>
      </c>
      <c r="J24" s="40">
        <v>950328724</v>
      </c>
      <c r="K24" s="40"/>
      <c r="M24" s="22">
        <v>2002</v>
      </c>
      <c r="N24" s="28" t="s">
        <v>13</v>
      </c>
      <c r="O24" s="28" t="s">
        <v>21</v>
      </c>
      <c r="P24" s="27">
        <f>'Wx Adj Calendar'!C34</f>
        <v>207002.2839236666</v>
      </c>
      <c r="Q24" s="27">
        <f>'Wx Adj Calendar'!E34</f>
        <v>7844.1788367053896</v>
      </c>
      <c r="R24" s="27">
        <f>'Wx Adj Calendar'!F34</f>
        <v>1042146.6645606451</v>
      </c>
      <c r="T24" s="22">
        <v>2002</v>
      </c>
      <c r="U24" s="28" t="s">
        <v>13</v>
      </c>
      <c r="V24" s="28" t="s">
        <v>21</v>
      </c>
      <c r="W24" s="27">
        <f t="shared" si="1"/>
        <v>431461194.28392369</v>
      </c>
      <c r="X24" s="27">
        <f t="shared" si="2"/>
        <v>22609126.178836707</v>
      </c>
      <c r="Y24" s="27">
        <f t="shared" si="3"/>
        <v>291799348.66456062</v>
      </c>
      <c r="Z24" s="27">
        <f t="shared" si="4"/>
        <v>316071948.84339732</v>
      </c>
      <c r="AA24" s="27">
        <f t="shared" si="5"/>
        <v>193539253</v>
      </c>
      <c r="AB24" s="27">
        <f t="shared" si="6"/>
        <v>10513321</v>
      </c>
      <c r="AC24" s="27">
        <f t="shared" si="7"/>
        <v>951585717.127321</v>
      </c>
      <c r="AE24" s="27">
        <f t="shared" si="8"/>
        <v>869675247.68696976</v>
      </c>
    </row>
    <row r="25" spans="1:31">
      <c r="A25" s="43">
        <v>2002</v>
      </c>
      <c r="B25" s="41" t="s">
        <v>14</v>
      </c>
      <c r="C25" s="41" t="s">
        <v>21</v>
      </c>
      <c r="D25" s="40">
        <v>493270786</v>
      </c>
      <c r="E25" s="40">
        <v>24178532</v>
      </c>
      <c r="F25" s="40">
        <v>290847778</v>
      </c>
      <c r="G25" s="40">
        <v>328247947</v>
      </c>
      <c r="H25" s="40">
        <v>186092318</v>
      </c>
      <c r="I25" s="40">
        <v>10420689</v>
      </c>
      <c r="J25" s="40">
        <v>1018031740</v>
      </c>
      <c r="K25" s="40"/>
      <c r="M25" s="22">
        <v>2002</v>
      </c>
      <c r="N25" s="28" t="s">
        <v>14</v>
      </c>
      <c r="O25" s="28" t="s">
        <v>21</v>
      </c>
      <c r="P25" s="27">
        <f>'Wx Adj Calendar'!C35</f>
        <v>21389125.09265193</v>
      </c>
      <c r="Q25" s="27">
        <f>'Wx Adj Calendar'!E35</f>
        <v>833387.69855154527</v>
      </c>
      <c r="R25" s="27">
        <f>'Wx Adj Calendar'!F35</f>
        <v>5903896.3310490511</v>
      </c>
      <c r="T25" s="22">
        <v>2002</v>
      </c>
      <c r="U25" s="28" t="s">
        <v>14</v>
      </c>
      <c r="V25" s="28" t="s">
        <v>21</v>
      </c>
      <c r="W25" s="27">
        <f t="shared" si="1"/>
        <v>514659911.0926519</v>
      </c>
      <c r="X25" s="27">
        <f t="shared" si="2"/>
        <v>25011919.698551547</v>
      </c>
      <c r="Y25" s="27">
        <f t="shared" si="3"/>
        <v>296751674.33104903</v>
      </c>
      <c r="Z25" s="27">
        <f t="shared" si="4"/>
        <v>334985231.02960056</v>
      </c>
      <c r="AA25" s="27">
        <f t="shared" si="5"/>
        <v>186092318</v>
      </c>
      <c r="AB25" s="27">
        <f t="shared" si="6"/>
        <v>10420689</v>
      </c>
      <c r="AC25" s="27">
        <f t="shared" si="7"/>
        <v>1046158149.1222526</v>
      </c>
      <c r="AE25" s="27">
        <f t="shared" si="8"/>
        <v>874043394.03484249</v>
      </c>
    </row>
    <row r="26" spans="1:31">
      <c r="A26" s="43">
        <v>2002</v>
      </c>
      <c r="B26" s="41" t="s">
        <v>15</v>
      </c>
      <c r="C26" s="41" t="s">
        <v>21</v>
      </c>
      <c r="D26" s="40">
        <v>565730655</v>
      </c>
      <c r="E26" s="40">
        <v>27111341</v>
      </c>
      <c r="F26" s="40">
        <v>316285405</v>
      </c>
      <c r="G26" s="40">
        <v>345771604</v>
      </c>
      <c r="H26" s="40">
        <v>194898276</v>
      </c>
      <c r="I26" s="40">
        <v>10449787</v>
      </c>
      <c r="J26" s="40">
        <v>1116850322</v>
      </c>
      <c r="K26" s="40"/>
      <c r="M26" s="22">
        <v>2002</v>
      </c>
      <c r="N26" s="28" t="s">
        <v>15</v>
      </c>
      <c r="O26" s="28" t="s">
        <v>21</v>
      </c>
      <c r="P26" s="27">
        <f>'Wx Adj Calendar'!C36</f>
        <v>18578480.221472688</v>
      </c>
      <c r="Q26" s="27">
        <f>'Wx Adj Calendar'!E36</f>
        <v>712755.26695392665</v>
      </c>
      <c r="R26" s="27">
        <f>'Wx Adj Calendar'!F36</f>
        <v>5013973.1945582731</v>
      </c>
      <c r="T26" s="22">
        <v>2002</v>
      </c>
      <c r="U26" s="28" t="s">
        <v>15</v>
      </c>
      <c r="V26" s="28" t="s">
        <v>21</v>
      </c>
      <c r="W26" s="27">
        <f t="shared" si="1"/>
        <v>584309135.22147274</v>
      </c>
      <c r="X26" s="27">
        <f t="shared" si="2"/>
        <v>27824096.266953927</v>
      </c>
      <c r="Y26" s="27">
        <f t="shared" si="3"/>
        <v>321299378.19455826</v>
      </c>
      <c r="Z26" s="27">
        <f t="shared" si="4"/>
        <v>351498332.46151221</v>
      </c>
      <c r="AA26" s="27">
        <f t="shared" si="5"/>
        <v>194898276</v>
      </c>
      <c r="AB26" s="27">
        <f t="shared" si="6"/>
        <v>10449787</v>
      </c>
      <c r="AC26" s="27">
        <f t="shared" si="7"/>
        <v>1141155530.6829851</v>
      </c>
      <c r="AE26" s="27">
        <f t="shared" si="8"/>
        <v>876023646.75227034</v>
      </c>
    </row>
    <row r="27" spans="1:31">
      <c r="A27" s="43">
        <v>2002</v>
      </c>
      <c r="B27" s="41" t="s">
        <v>16</v>
      </c>
      <c r="C27" s="41" t="s">
        <v>21</v>
      </c>
      <c r="D27" s="40">
        <v>534891412</v>
      </c>
      <c r="E27" s="40">
        <v>27489546</v>
      </c>
      <c r="F27" s="40">
        <v>319574581</v>
      </c>
      <c r="G27" s="40">
        <v>344061410</v>
      </c>
      <c r="H27" s="40">
        <v>185513103</v>
      </c>
      <c r="I27" s="40">
        <v>10864649</v>
      </c>
      <c r="J27" s="40">
        <v>1075330574</v>
      </c>
      <c r="K27" s="40"/>
      <c r="M27" s="22">
        <v>2002</v>
      </c>
      <c r="N27" s="28" t="s">
        <v>16</v>
      </c>
      <c r="O27" s="28" t="s">
        <v>21</v>
      </c>
      <c r="P27" s="27">
        <f>'Wx Adj Calendar'!C37</f>
        <v>21831226.203475799</v>
      </c>
      <c r="Q27" s="27">
        <f>'Wx Adj Calendar'!E37</f>
        <v>852834.18544693198</v>
      </c>
      <c r="R27" s="27">
        <f>'Wx Adj Calendar'!F37</f>
        <v>5875573.1451746607</v>
      </c>
      <c r="T27" s="22">
        <v>2002</v>
      </c>
      <c r="U27" s="28" t="s">
        <v>16</v>
      </c>
      <c r="V27" s="28" t="s">
        <v>21</v>
      </c>
      <c r="W27" s="27">
        <f t="shared" si="1"/>
        <v>556722638.20347583</v>
      </c>
      <c r="X27" s="27">
        <f t="shared" si="2"/>
        <v>28342380.185446933</v>
      </c>
      <c r="Y27" s="27">
        <f t="shared" si="3"/>
        <v>325450154.14517468</v>
      </c>
      <c r="Z27" s="27">
        <f t="shared" si="4"/>
        <v>350789817.3306216</v>
      </c>
      <c r="AA27" s="27">
        <f t="shared" si="5"/>
        <v>185513103</v>
      </c>
      <c r="AB27" s="27">
        <f t="shared" si="6"/>
        <v>10864649</v>
      </c>
      <c r="AC27" s="27">
        <f t="shared" si="7"/>
        <v>1103890207.5340974</v>
      </c>
      <c r="AE27" s="27">
        <f t="shared" si="8"/>
        <v>880907927.90638649</v>
      </c>
    </row>
    <row r="28" spans="1:31">
      <c r="A28" s="43">
        <v>2002</v>
      </c>
      <c r="B28" s="41" t="s">
        <v>17</v>
      </c>
      <c r="C28" s="41" t="s">
        <v>21</v>
      </c>
      <c r="D28" s="40">
        <v>490680945</v>
      </c>
      <c r="E28" s="40">
        <v>27247773</v>
      </c>
      <c r="F28" s="40">
        <v>324336359</v>
      </c>
      <c r="G28" s="40">
        <v>332885366</v>
      </c>
      <c r="H28" s="40">
        <v>180542275</v>
      </c>
      <c r="I28" s="40">
        <v>10395215</v>
      </c>
      <c r="J28" s="40">
        <v>1014503801</v>
      </c>
      <c r="K28" s="40"/>
      <c r="M28" s="22">
        <v>2002</v>
      </c>
      <c r="N28" s="28" t="s">
        <v>17</v>
      </c>
      <c r="O28" s="28" t="s">
        <v>21</v>
      </c>
      <c r="P28" s="27">
        <f>'Wx Adj Calendar'!C38</f>
        <v>-20396183.267060921</v>
      </c>
      <c r="Q28" s="27">
        <f>'Wx Adj Calendar'!E38</f>
        <v>-822764.1856866898</v>
      </c>
      <c r="R28" s="27">
        <f>'Wx Adj Calendar'!F38</f>
        <v>-6434838.6432907842</v>
      </c>
      <c r="T28" s="22">
        <v>2002</v>
      </c>
      <c r="U28" s="28" t="s">
        <v>17</v>
      </c>
      <c r="V28" s="28" t="s">
        <v>21</v>
      </c>
      <c r="W28" s="27">
        <f t="shared" si="1"/>
        <v>470284761.73293906</v>
      </c>
      <c r="X28" s="27">
        <f t="shared" si="2"/>
        <v>26425008.814313311</v>
      </c>
      <c r="Y28" s="27">
        <f t="shared" si="3"/>
        <v>317901520.35670924</v>
      </c>
      <c r="Z28" s="27">
        <f t="shared" si="4"/>
        <v>325627763.17102253</v>
      </c>
      <c r="AA28" s="27">
        <f t="shared" si="5"/>
        <v>180542275</v>
      </c>
      <c r="AB28" s="27">
        <f t="shared" si="6"/>
        <v>10395215</v>
      </c>
      <c r="AC28" s="27">
        <f t="shared" si="7"/>
        <v>986850014.90396166</v>
      </c>
      <c r="AE28" s="27">
        <f t="shared" si="8"/>
        <v>883752424.61467886</v>
      </c>
    </row>
    <row r="29" spans="1:31">
      <c r="A29" s="43">
        <v>2002</v>
      </c>
      <c r="B29" s="41" t="s">
        <v>18</v>
      </c>
      <c r="C29" s="41" t="s">
        <v>21</v>
      </c>
      <c r="D29" s="40">
        <v>409853098</v>
      </c>
      <c r="E29" s="40">
        <v>24579262</v>
      </c>
      <c r="F29" s="40">
        <v>293430110</v>
      </c>
      <c r="G29" s="40">
        <v>301995474</v>
      </c>
      <c r="H29" s="40">
        <v>184512139</v>
      </c>
      <c r="I29" s="40">
        <v>10544874</v>
      </c>
      <c r="J29" s="40">
        <v>906905585</v>
      </c>
      <c r="K29" s="40"/>
      <c r="M29" s="22">
        <v>2002</v>
      </c>
      <c r="N29" s="28" t="s">
        <v>18</v>
      </c>
      <c r="O29" s="28" t="s">
        <v>21</v>
      </c>
      <c r="P29" s="27">
        <f>'Wx Adj Calendar'!C39</f>
        <v>-30680524.671798386</v>
      </c>
      <c r="Q29" s="27">
        <f>'Wx Adj Calendar'!E39</f>
        <v>-1268655.2413899621</v>
      </c>
      <c r="R29" s="27">
        <f>'Wx Adj Calendar'!F39</f>
        <v>-12242956.324414534</v>
      </c>
      <c r="T29" s="22">
        <v>2002</v>
      </c>
      <c r="U29" s="28" t="s">
        <v>18</v>
      </c>
      <c r="V29" s="28" t="s">
        <v>21</v>
      </c>
      <c r="W29" s="27">
        <f t="shared" si="1"/>
        <v>379172573.32820159</v>
      </c>
      <c r="X29" s="27">
        <f t="shared" si="2"/>
        <v>23310606.758610036</v>
      </c>
      <c r="Y29" s="27">
        <f t="shared" si="3"/>
        <v>281187153.67558545</v>
      </c>
      <c r="Z29" s="27">
        <f t="shared" si="4"/>
        <v>288483862.43419546</v>
      </c>
      <c r="AA29" s="27">
        <f t="shared" si="5"/>
        <v>184512139</v>
      </c>
      <c r="AB29" s="27">
        <f t="shared" si="6"/>
        <v>10544874</v>
      </c>
      <c r="AC29" s="27">
        <f t="shared" si="7"/>
        <v>862713448.76239717</v>
      </c>
      <c r="AE29" s="27">
        <f t="shared" si="8"/>
        <v>886850313.80816555</v>
      </c>
    </row>
    <row r="30" spans="1:31">
      <c r="A30" s="43">
        <v>2002</v>
      </c>
      <c r="B30" s="41" t="s">
        <v>19</v>
      </c>
      <c r="C30" s="41" t="s">
        <v>21</v>
      </c>
      <c r="D30" s="40">
        <v>311326944</v>
      </c>
      <c r="E30" s="40">
        <v>18235422</v>
      </c>
      <c r="F30" s="40">
        <v>237870439</v>
      </c>
      <c r="G30" s="40">
        <v>261633788</v>
      </c>
      <c r="H30" s="40">
        <v>154235289</v>
      </c>
      <c r="I30" s="40">
        <v>10566197</v>
      </c>
      <c r="J30" s="40">
        <v>737762218</v>
      </c>
      <c r="K30" s="40"/>
      <c r="M30" s="22">
        <v>2002</v>
      </c>
      <c r="N30" s="28" t="s">
        <v>19</v>
      </c>
      <c r="O30" s="28" t="s">
        <v>21</v>
      </c>
      <c r="P30" s="27">
        <f>'Wx Adj Calendar'!C40</f>
        <v>-10707369.980411716</v>
      </c>
      <c r="Q30" s="27">
        <f>'Wx Adj Calendar'!E40</f>
        <v>378403.86138262082</v>
      </c>
      <c r="R30" s="27">
        <f>'Wx Adj Calendar'!F40</f>
        <v>4772610.3314529806</v>
      </c>
      <c r="T30" s="22">
        <v>2002</v>
      </c>
      <c r="U30" s="28" t="s">
        <v>19</v>
      </c>
      <c r="V30" s="28" t="s">
        <v>21</v>
      </c>
      <c r="W30" s="27">
        <f t="shared" si="1"/>
        <v>300619574.01958829</v>
      </c>
      <c r="X30" s="27">
        <f t="shared" si="2"/>
        <v>18613825.861382622</v>
      </c>
      <c r="Y30" s="27">
        <f t="shared" si="3"/>
        <v>242643049.33145297</v>
      </c>
      <c r="Z30" s="27">
        <f t="shared" si="4"/>
        <v>266784802.19283563</v>
      </c>
      <c r="AA30" s="27">
        <f t="shared" si="5"/>
        <v>154235289</v>
      </c>
      <c r="AB30" s="27">
        <f t="shared" si="6"/>
        <v>10566197</v>
      </c>
      <c r="AC30" s="27">
        <f t="shared" si="7"/>
        <v>732205862.2124238</v>
      </c>
      <c r="AE30" s="27">
        <f t="shared" si="8"/>
        <v>890810381.19173443</v>
      </c>
    </row>
    <row r="31" spans="1:31">
      <c r="A31" s="43">
        <v>2002</v>
      </c>
      <c r="B31" s="41" t="s">
        <v>20</v>
      </c>
      <c r="C31" s="41" t="s">
        <v>21</v>
      </c>
      <c r="D31" s="40">
        <v>395301386</v>
      </c>
      <c r="E31" s="40">
        <v>20266324</v>
      </c>
      <c r="F31" s="40">
        <v>230860631</v>
      </c>
      <c r="G31" s="40">
        <v>231293113</v>
      </c>
      <c r="H31" s="40">
        <v>150137626</v>
      </c>
      <c r="I31" s="40">
        <v>10390397</v>
      </c>
      <c r="J31" s="40">
        <v>787122522</v>
      </c>
      <c r="K31" s="40"/>
      <c r="M31" s="22">
        <v>2002</v>
      </c>
      <c r="N31" s="28" t="s">
        <v>20</v>
      </c>
      <c r="O31" s="28" t="s">
        <v>21</v>
      </c>
      <c r="P31" s="27">
        <f>'Wx Adj Calendar'!C41</f>
        <v>-7468219.6459959727</v>
      </c>
      <c r="Q31" s="27">
        <f>'Wx Adj Calendar'!E41</f>
        <v>-262548.46688059566</v>
      </c>
      <c r="R31" s="27">
        <f>'Wx Adj Calendar'!F41</f>
        <v>-573878.3291718954</v>
      </c>
      <c r="T31" s="22">
        <v>2002</v>
      </c>
      <c r="U31" s="28" t="s">
        <v>20</v>
      </c>
      <c r="V31" s="28" t="s">
        <v>21</v>
      </c>
      <c r="W31" s="27">
        <f t="shared" si="1"/>
        <v>387833166.35400403</v>
      </c>
      <c r="X31" s="27">
        <f t="shared" si="2"/>
        <v>20003775.533119403</v>
      </c>
      <c r="Y31" s="27">
        <f t="shared" si="3"/>
        <v>230286752.6708281</v>
      </c>
      <c r="Z31" s="27">
        <f t="shared" si="4"/>
        <v>230456686.20394751</v>
      </c>
      <c r="AA31" s="27">
        <f t="shared" si="5"/>
        <v>150137626</v>
      </c>
      <c r="AB31" s="27">
        <f t="shared" si="6"/>
        <v>10390397</v>
      </c>
      <c r="AC31" s="27">
        <f t="shared" si="7"/>
        <v>778817875.55795157</v>
      </c>
      <c r="AE31" s="27">
        <f t="shared" si="8"/>
        <v>891564030.97561061</v>
      </c>
    </row>
    <row r="32" spans="1:31">
      <c r="A32" s="43">
        <v>2003</v>
      </c>
      <c r="B32" s="41" t="s">
        <v>9</v>
      </c>
      <c r="C32" s="41" t="s">
        <v>21</v>
      </c>
      <c r="D32" s="40">
        <v>503951086</v>
      </c>
      <c r="E32" s="40">
        <v>23247405</v>
      </c>
      <c r="F32" s="40">
        <v>239015108</v>
      </c>
      <c r="G32" s="40">
        <v>259646221</v>
      </c>
      <c r="H32" s="40">
        <v>149546605</v>
      </c>
      <c r="I32" s="40">
        <v>10403171</v>
      </c>
      <c r="J32" s="40">
        <v>923547083</v>
      </c>
      <c r="K32" s="40"/>
      <c r="M32" s="22">
        <v>2003</v>
      </c>
      <c r="N32" s="28" t="s">
        <v>9</v>
      </c>
      <c r="O32" s="28" t="s">
        <v>21</v>
      </c>
      <c r="P32" s="27">
        <f>'Wx Adj Calendar'!C42</f>
        <v>-79518970.889475048</v>
      </c>
      <c r="Q32" s="27">
        <f>'Wx Adj Calendar'!E42</f>
        <v>-2230634.6449280586</v>
      </c>
      <c r="R32" s="27">
        <f>'Wx Adj Calendar'!F42</f>
        <v>-11355102.519848011</v>
      </c>
      <c r="T32" s="22">
        <v>2003</v>
      </c>
      <c r="U32" s="28" t="s">
        <v>9</v>
      </c>
      <c r="V32" s="28" t="s">
        <v>21</v>
      </c>
      <c r="W32" s="27">
        <f t="shared" si="1"/>
        <v>424432115.11052495</v>
      </c>
      <c r="X32" s="27">
        <f t="shared" si="2"/>
        <v>21016770.35507194</v>
      </c>
      <c r="Y32" s="27">
        <f t="shared" si="3"/>
        <v>227660005.48015198</v>
      </c>
      <c r="Z32" s="27">
        <f t="shared" si="4"/>
        <v>246060483.83522391</v>
      </c>
      <c r="AA32" s="27">
        <f t="shared" si="5"/>
        <v>149546605</v>
      </c>
      <c r="AB32" s="27">
        <f t="shared" si="6"/>
        <v>10403171</v>
      </c>
      <c r="AC32" s="27">
        <f t="shared" si="7"/>
        <v>830442374.94574881</v>
      </c>
      <c r="AE32" s="27">
        <f t="shared" si="8"/>
        <v>890669242.6779604</v>
      </c>
    </row>
    <row r="33" spans="1:31">
      <c r="A33" s="43">
        <v>2003</v>
      </c>
      <c r="B33" s="41" t="s">
        <v>10</v>
      </c>
      <c r="C33" s="41" t="s">
        <v>21</v>
      </c>
      <c r="D33" s="40">
        <v>346643137</v>
      </c>
      <c r="E33" s="40">
        <v>22198801</v>
      </c>
      <c r="F33" s="40">
        <v>229383393</v>
      </c>
      <c r="G33" s="40">
        <v>217939087</v>
      </c>
      <c r="H33" s="40">
        <v>145715558</v>
      </c>
      <c r="I33" s="40">
        <v>10409026</v>
      </c>
      <c r="J33" s="40">
        <v>720706808</v>
      </c>
      <c r="K33" s="40"/>
      <c r="M33" s="22">
        <v>2003</v>
      </c>
      <c r="N33" s="28" t="s">
        <v>10</v>
      </c>
      <c r="O33" s="28" t="s">
        <v>21</v>
      </c>
      <c r="P33" s="27">
        <f>'Wx Adj Calendar'!C43</f>
        <v>3062800.1785727129</v>
      </c>
      <c r="Q33" s="27">
        <f>'Wx Adj Calendar'!E43</f>
        <v>93189.762019455156</v>
      </c>
      <c r="R33" s="27">
        <f>'Wx Adj Calendar'!F43</f>
        <v>1241624.0021753942</v>
      </c>
      <c r="T33" s="22">
        <v>2003</v>
      </c>
      <c r="U33" s="28" t="s">
        <v>10</v>
      </c>
      <c r="V33" s="28" t="s">
        <v>21</v>
      </c>
      <c r="W33" s="27">
        <f t="shared" si="1"/>
        <v>349705937.17857271</v>
      </c>
      <c r="X33" s="27">
        <f t="shared" si="2"/>
        <v>22291990.762019455</v>
      </c>
      <c r="Y33" s="27">
        <f t="shared" si="3"/>
        <v>230625017.00217539</v>
      </c>
      <c r="Z33" s="27">
        <f t="shared" si="4"/>
        <v>219273900.76419485</v>
      </c>
      <c r="AA33" s="27">
        <f t="shared" si="5"/>
        <v>145715558</v>
      </c>
      <c r="AB33" s="27">
        <f t="shared" si="6"/>
        <v>10409026</v>
      </c>
      <c r="AC33" s="27">
        <f t="shared" si="7"/>
        <v>725104421.9427675</v>
      </c>
      <c r="AE33" s="27">
        <f t="shared" si="8"/>
        <v>889844242.18678772</v>
      </c>
    </row>
    <row r="34" spans="1:31">
      <c r="A34" s="43">
        <v>2003</v>
      </c>
      <c r="B34" s="41" t="s">
        <v>11</v>
      </c>
      <c r="C34" s="41" t="s">
        <v>21</v>
      </c>
      <c r="D34" s="40">
        <v>302925898</v>
      </c>
      <c r="E34" s="40">
        <v>18141048</v>
      </c>
      <c r="F34" s="40">
        <v>221158114</v>
      </c>
      <c r="G34" s="40">
        <v>259162814</v>
      </c>
      <c r="H34" s="40">
        <v>185443553</v>
      </c>
      <c r="I34" s="40">
        <v>10734893</v>
      </c>
      <c r="J34" s="40">
        <v>758267158</v>
      </c>
      <c r="K34" s="40"/>
      <c r="M34" s="22">
        <v>2003</v>
      </c>
      <c r="N34" s="28" t="s">
        <v>11</v>
      </c>
      <c r="O34" s="28" t="s">
        <v>21</v>
      </c>
      <c r="P34" s="27">
        <f>'Wx Adj Calendar'!C44</f>
        <v>23819576.705832481</v>
      </c>
      <c r="Q34" s="27">
        <f>'Wx Adj Calendar'!E44</f>
        <v>607074.61171280756</v>
      </c>
      <c r="R34" s="27">
        <f>'Wx Adj Calendar'!F44</f>
        <v>2068172.8871580786</v>
      </c>
      <c r="T34" s="22">
        <v>2003</v>
      </c>
      <c r="U34" s="28" t="s">
        <v>11</v>
      </c>
      <c r="V34" s="28" t="s">
        <v>21</v>
      </c>
      <c r="W34" s="27">
        <f t="shared" si="1"/>
        <v>326745474.70583248</v>
      </c>
      <c r="X34" s="27">
        <f t="shared" si="2"/>
        <v>18748122.611712806</v>
      </c>
      <c r="Y34" s="27">
        <f t="shared" si="3"/>
        <v>223226286.88715807</v>
      </c>
      <c r="Z34" s="27">
        <f t="shared" si="4"/>
        <v>261838061.49887088</v>
      </c>
      <c r="AA34" s="27">
        <f t="shared" si="5"/>
        <v>185443553</v>
      </c>
      <c r="AB34" s="27">
        <f t="shared" si="6"/>
        <v>10734893</v>
      </c>
      <c r="AC34" s="27">
        <f t="shared" si="7"/>
        <v>784761982.20470333</v>
      </c>
      <c r="AE34" s="27">
        <f t="shared" si="8"/>
        <v>891926795.02472115</v>
      </c>
    </row>
    <row r="35" spans="1:31">
      <c r="A35" s="43">
        <v>2003</v>
      </c>
      <c r="B35" s="41" t="s">
        <v>12</v>
      </c>
      <c r="C35" s="41" t="s">
        <v>21</v>
      </c>
      <c r="D35" s="40">
        <v>323363871</v>
      </c>
      <c r="E35" s="40">
        <v>18138229</v>
      </c>
      <c r="F35" s="40">
        <v>235279215</v>
      </c>
      <c r="G35" s="40">
        <v>276052745</v>
      </c>
      <c r="H35" s="40">
        <v>186331112</v>
      </c>
      <c r="I35" s="40">
        <v>10717693</v>
      </c>
      <c r="J35" s="40">
        <v>796465421</v>
      </c>
      <c r="K35" s="40"/>
      <c r="M35" s="22">
        <v>2003</v>
      </c>
      <c r="N35" s="28" t="s">
        <v>12</v>
      </c>
      <c r="O35" s="28" t="s">
        <v>21</v>
      </c>
      <c r="P35" s="27">
        <f>'Wx Adj Calendar'!C45</f>
        <v>-2087789.2730940336</v>
      </c>
      <c r="Q35" s="27">
        <f>'Wx Adj Calendar'!E45</f>
        <v>-83026.378702674177</v>
      </c>
      <c r="R35" s="27">
        <f>'Wx Adj Calendar'!F45</f>
        <v>-876728.06540259975</v>
      </c>
      <c r="T35" s="22">
        <v>2003</v>
      </c>
      <c r="U35" s="28" t="s">
        <v>12</v>
      </c>
      <c r="V35" s="28" t="s">
        <v>21</v>
      </c>
      <c r="W35" s="27">
        <f t="shared" si="1"/>
        <v>321276081.72690594</v>
      </c>
      <c r="X35" s="27">
        <f t="shared" si="2"/>
        <v>18055202.621297326</v>
      </c>
      <c r="Y35" s="27">
        <f t="shared" si="3"/>
        <v>234402486.9345974</v>
      </c>
      <c r="Z35" s="27">
        <f t="shared" si="4"/>
        <v>275092990.55589467</v>
      </c>
      <c r="AA35" s="27">
        <f t="shared" si="5"/>
        <v>186331112</v>
      </c>
      <c r="AB35" s="27">
        <f t="shared" si="6"/>
        <v>10717693</v>
      </c>
      <c r="AC35" s="27">
        <f t="shared" si="7"/>
        <v>793417877.28280067</v>
      </c>
      <c r="AE35" s="27">
        <f t="shared" si="8"/>
        <v>894532577.75124419</v>
      </c>
    </row>
    <row r="36" spans="1:31">
      <c r="A36" s="43">
        <v>2003</v>
      </c>
      <c r="B36" s="41" t="s">
        <v>13</v>
      </c>
      <c r="C36" s="41" t="s">
        <v>21</v>
      </c>
      <c r="D36" s="40">
        <v>447756491</v>
      </c>
      <c r="E36" s="40">
        <v>22359003</v>
      </c>
      <c r="F36" s="40">
        <v>278632742</v>
      </c>
      <c r="G36" s="40">
        <v>329670093</v>
      </c>
      <c r="H36" s="40">
        <v>203766399</v>
      </c>
      <c r="I36" s="40">
        <v>11238484</v>
      </c>
      <c r="J36" s="40">
        <v>992431467</v>
      </c>
      <c r="K36" s="40"/>
      <c r="M36" s="22">
        <v>2003</v>
      </c>
      <c r="N36" s="28" t="s">
        <v>13</v>
      </c>
      <c r="O36" s="28" t="s">
        <v>21</v>
      </c>
      <c r="P36" s="27">
        <f>'Wx Adj Calendar'!C46</f>
        <v>-13773095.324903976</v>
      </c>
      <c r="Q36" s="27">
        <f>'Wx Adj Calendar'!E46</f>
        <v>-533193.87898188457</v>
      </c>
      <c r="R36" s="27">
        <f>'Wx Adj Calendar'!F46</f>
        <v>-4998390.88059582</v>
      </c>
      <c r="T36" s="22">
        <v>2003</v>
      </c>
      <c r="U36" s="28" t="s">
        <v>13</v>
      </c>
      <c r="V36" s="28" t="s">
        <v>21</v>
      </c>
      <c r="W36" s="27">
        <f t="shared" si="1"/>
        <v>433983395.67509604</v>
      </c>
      <c r="X36" s="27">
        <f t="shared" si="2"/>
        <v>21825809.121018115</v>
      </c>
      <c r="Y36" s="27">
        <f t="shared" si="3"/>
        <v>273634351.1194042</v>
      </c>
      <c r="Z36" s="27">
        <f t="shared" si="4"/>
        <v>324138508.24042231</v>
      </c>
      <c r="AA36" s="27">
        <f t="shared" si="5"/>
        <v>203766399</v>
      </c>
      <c r="AB36" s="27">
        <f t="shared" si="6"/>
        <v>11238484</v>
      </c>
      <c r="AC36" s="27">
        <f t="shared" si="7"/>
        <v>973126786.9155184</v>
      </c>
      <c r="AE36" s="27">
        <f t="shared" si="8"/>
        <v>894758621.85661781</v>
      </c>
    </row>
    <row r="37" spans="1:31">
      <c r="A37" s="43">
        <v>2003</v>
      </c>
      <c r="B37" s="41" t="s">
        <v>14</v>
      </c>
      <c r="C37" s="41" t="s">
        <v>21</v>
      </c>
      <c r="D37" s="40">
        <v>499499515</v>
      </c>
      <c r="E37" s="40">
        <v>26271409</v>
      </c>
      <c r="F37" s="40">
        <v>308408231</v>
      </c>
      <c r="G37" s="40">
        <v>323340208</v>
      </c>
      <c r="H37" s="40">
        <v>204212215</v>
      </c>
      <c r="I37" s="40">
        <v>10677213</v>
      </c>
      <c r="J37" s="40">
        <v>1037729151</v>
      </c>
      <c r="K37" s="40"/>
      <c r="M37" s="22">
        <v>2003</v>
      </c>
      <c r="N37" s="28" t="s">
        <v>14</v>
      </c>
      <c r="O37" s="28" t="s">
        <v>21</v>
      </c>
      <c r="P37" s="27">
        <f>'Wx Adj Calendar'!C47</f>
        <v>30508875.337428391</v>
      </c>
      <c r="Q37" s="27">
        <f>'Wx Adj Calendar'!E47</f>
        <v>1215867.6284036452</v>
      </c>
      <c r="R37" s="27">
        <f>'Wx Adj Calendar'!F47</f>
        <v>8206388.541755964</v>
      </c>
      <c r="T37" s="22">
        <v>2003</v>
      </c>
      <c r="U37" s="28" t="s">
        <v>14</v>
      </c>
      <c r="V37" s="28" t="s">
        <v>21</v>
      </c>
      <c r="W37" s="27">
        <f t="shared" si="1"/>
        <v>530008390.33742839</v>
      </c>
      <c r="X37" s="27">
        <f t="shared" si="2"/>
        <v>27487276.628403645</v>
      </c>
      <c r="Y37" s="27">
        <f t="shared" si="3"/>
        <v>316614619.54175597</v>
      </c>
      <c r="Z37" s="27">
        <f t="shared" si="4"/>
        <v>332762464.17015964</v>
      </c>
      <c r="AA37" s="27">
        <f t="shared" si="5"/>
        <v>204212215</v>
      </c>
      <c r="AB37" s="27">
        <f t="shared" si="6"/>
        <v>10677213</v>
      </c>
      <c r="AC37" s="27">
        <f t="shared" si="7"/>
        <v>1077660282.5075879</v>
      </c>
      <c r="AE37" s="27">
        <f t="shared" si="8"/>
        <v>896553711.00563395</v>
      </c>
    </row>
    <row r="38" spans="1:31">
      <c r="A38" s="43">
        <v>2003</v>
      </c>
      <c r="B38" s="41" t="s">
        <v>15</v>
      </c>
      <c r="C38" s="41" t="s">
        <v>21</v>
      </c>
      <c r="D38" s="40">
        <v>530357393</v>
      </c>
      <c r="E38" s="40">
        <v>27315692</v>
      </c>
      <c r="F38" s="40">
        <v>315454653</v>
      </c>
      <c r="G38" s="40">
        <v>347146595</v>
      </c>
      <c r="H38" s="40">
        <v>203158917</v>
      </c>
      <c r="I38" s="40">
        <v>10607726</v>
      </c>
      <c r="J38" s="40">
        <v>1091270631</v>
      </c>
      <c r="K38" s="40"/>
      <c r="M38" s="22">
        <v>2003</v>
      </c>
      <c r="N38" s="28" t="s">
        <v>15</v>
      </c>
      <c r="O38" s="28" t="s">
        <v>21</v>
      </c>
      <c r="P38" s="27">
        <f>'Wx Adj Calendar'!C48</f>
        <v>61590789.392685227</v>
      </c>
      <c r="Q38" s="27">
        <f>'Wx Adj Calendar'!E48</f>
        <v>2422457.8164850408</v>
      </c>
      <c r="R38" s="27">
        <f>'Wx Adj Calendar'!F48</f>
        <v>16213850.137123782</v>
      </c>
      <c r="T38" s="22">
        <v>2003</v>
      </c>
      <c r="U38" s="28" t="s">
        <v>15</v>
      </c>
      <c r="V38" s="28" t="s">
        <v>21</v>
      </c>
      <c r="W38" s="27">
        <f t="shared" si="1"/>
        <v>591948182.39268517</v>
      </c>
      <c r="X38" s="27">
        <f t="shared" si="2"/>
        <v>29738149.81648504</v>
      </c>
      <c r="Y38" s="27">
        <f t="shared" si="3"/>
        <v>331668503.13712376</v>
      </c>
      <c r="Z38" s="27">
        <f t="shared" si="4"/>
        <v>365782902.95360881</v>
      </c>
      <c r="AA38" s="27">
        <f t="shared" si="5"/>
        <v>203158917</v>
      </c>
      <c r="AB38" s="27">
        <f t="shared" si="6"/>
        <v>10607726</v>
      </c>
      <c r="AC38" s="27">
        <f t="shared" si="7"/>
        <v>1171497728.3462939</v>
      </c>
      <c r="AE38" s="27">
        <f t="shared" si="8"/>
        <v>899178888.78774512</v>
      </c>
    </row>
    <row r="39" spans="1:31">
      <c r="A39" s="43">
        <v>2003</v>
      </c>
      <c r="B39" s="41" t="s">
        <v>16</v>
      </c>
      <c r="C39" s="41" t="s">
        <v>21</v>
      </c>
      <c r="D39" s="40">
        <v>539603270</v>
      </c>
      <c r="E39" s="40">
        <v>27791650</v>
      </c>
      <c r="F39" s="40">
        <v>321881844</v>
      </c>
      <c r="G39" s="40">
        <v>354270398</v>
      </c>
      <c r="H39" s="40">
        <v>194559490</v>
      </c>
      <c r="I39" s="40">
        <v>10627113</v>
      </c>
      <c r="J39" s="40">
        <v>1099060271</v>
      </c>
      <c r="K39" s="40"/>
      <c r="M39" s="22">
        <v>2003</v>
      </c>
      <c r="N39" s="28" t="s">
        <v>16</v>
      </c>
      <c r="O39" s="28" t="s">
        <v>21</v>
      </c>
      <c r="P39" s="27">
        <f>'Wx Adj Calendar'!C49</f>
        <v>22285882.88246027</v>
      </c>
      <c r="Q39" s="27">
        <f>'Wx Adj Calendar'!E49</f>
        <v>888933.55530999892</v>
      </c>
      <c r="R39" s="27">
        <f>'Wx Adj Calendar'!F49</f>
        <v>5856844.1846422451</v>
      </c>
      <c r="T39" s="22">
        <v>2003</v>
      </c>
      <c r="U39" s="28" t="s">
        <v>16</v>
      </c>
      <c r="V39" s="28" t="s">
        <v>21</v>
      </c>
      <c r="W39" s="27">
        <f t="shared" si="1"/>
        <v>561889152.88246024</v>
      </c>
      <c r="X39" s="27">
        <f t="shared" si="2"/>
        <v>28680583.55531</v>
      </c>
      <c r="Y39" s="27">
        <f t="shared" si="3"/>
        <v>327738688.18464226</v>
      </c>
      <c r="Z39" s="27">
        <f t="shared" si="4"/>
        <v>361016175.73995227</v>
      </c>
      <c r="AA39" s="27">
        <f t="shared" si="5"/>
        <v>194559490</v>
      </c>
      <c r="AB39" s="27">
        <f t="shared" si="6"/>
        <v>10627113</v>
      </c>
      <c r="AC39" s="27">
        <f t="shared" si="7"/>
        <v>1128091931.6224127</v>
      </c>
      <c r="AE39" s="27">
        <f t="shared" si="8"/>
        <v>901707405.25968778</v>
      </c>
    </row>
    <row r="40" spans="1:31">
      <c r="A40" s="43">
        <v>2003</v>
      </c>
      <c r="B40" s="41" t="s">
        <v>17</v>
      </c>
      <c r="C40" s="41" t="s">
        <v>21</v>
      </c>
      <c r="D40" s="40">
        <v>460829287</v>
      </c>
      <c r="E40" s="40">
        <v>28697171</v>
      </c>
      <c r="F40" s="40">
        <v>330703908</v>
      </c>
      <c r="G40" s="40">
        <v>317068735</v>
      </c>
      <c r="H40" s="40">
        <v>187671256</v>
      </c>
      <c r="I40" s="40">
        <v>10561905</v>
      </c>
      <c r="J40" s="40">
        <v>976131183</v>
      </c>
      <c r="K40" s="40"/>
      <c r="M40" s="22">
        <v>2003</v>
      </c>
      <c r="N40" s="28" t="s">
        <v>17</v>
      </c>
      <c r="O40" s="28" t="s">
        <v>21</v>
      </c>
      <c r="P40" s="27">
        <f>'Wx Adj Calendar'!C50</f>
        <v>23458309.527843349</v>
      </c>
      <c r="Q40" s="27">
        <f>'Wx Adj Calendar'!E50</f>
        <v>963282.58812917117</v>
      </c>
      <c r="R40" s="27">
        <f>'Wx Adj Calendar'!F50</f>
        <v>6600885.2427298166</v>
      </c>
      <c r="T40" s="22">
        <v>2003</v>
      </c>
      <c r="U40" s="28" t="s">
        <v>17</v>
      </c>
      <c r="V40" s="28" t="s">
        <v>21</v>
      </c>
      <c r="W40" s="27">
        <f t="shared" si="1"/>
        <v>484287596.52784336</v>
      </c>
      <c r="X40" s="27">
        <f t="shared" si="2"/>
        <v>29660453.58812917</v>
      </c>
      <c r="Y40" s="27">
        <f t="shared" si="3"/>
        <v>337304793.24272984</v>
      </c>
      <c r="Z40" s="27">
        <f t="shared" si="4"/>
        <v>324632902.83085901</v>
      </c>
      <c r="AA40" s="27">
        <f t="shared" si="5"/>
        <v>187671256</v>
      </c>
      <c r="AB40" s="27">
        <f t="shared" si="6"/>
        <v>10561905</v>
      </c>
      <c r="AC40" s="27">
        <f t="shared" si="7"/>
        <v>1007153660.3587023</v>
      </c>
      <c r="AE40" s="27">
        <f t="shared" si="8"/>
        <v>903724215.60038054</v>
      </c>
    </row>
    <row r="41" spans="1:31">
      <c r="A41" s="43">
        <v>2003</v>
      </c>
      <c r="B41" s="41" t="s">
        <v>18</v>
      </c>
      <c r="C41" s="41" t="s">
        <v>21</v>
      </c>
      <c r="D41" s="40">
        <v>345832651</v>
      </c>
      <c r="E41" s="40">
        <v>22663212</v>
      </c>
      <c r="F41" s="40">
        <v>271997395</v>
      </c>
      <c r="G41" s="40">
        <v>289292746</v>
      </c>
      <c r="H41" s="40">
        <v>171438073</v>
      </c>
      <c r="I41" s="40">
        <v>10639197</v>
      </c>
      <c r="J41" s="40">
        <v>817202667</v>
      </c>
      <c r="K41" s="40"/>
      <c r="M41" s="22">
        <v>2003</v>
      </c>
      <c r="N41" s="28" t="s">
        <v>18</v>
      </c>
      <c r="O41" s="28" t="s">
        <v>21</v>
      </c>
      <c r="P41" s="27">
        <f>'Wx Adj Calendar'!C51</f>
        <v>21081265.300947342</v>
      </c>
      <c r="Q41" s="27">
        <f>'Wx Adj Calendar'!E51</f>
        <v>890408.99356710457</v>
      </c>
      <c r="R41" s="27">
        <f>'Wx Adj Calendar'!F51</f>
        <v>5660965.3158790823</v>
      </c>
      <c r="T41" s="22">
        <v>2003</v>
      </c>
      <c r="U41" s="28" t="s">
        <v>18</v>
      </c>
      <c r="V41" s="28" t="s">
        <v>21</v>
      </c>
      <c r="W41" s="27">
        <f t="shared" si="1"/>
        <v>366913916.30094737</v>
      </c>
      <c r="X41" s="27">
        <f t="shared" si="2"/>
        <v>23553620.993567105</v>
      </c>
      <c r="Y41" s="27">
        <f t="shared" si="3"/>
        <v>277658360.31587911</v>
      </c>
      <c r="Z41" s="27">
        <f t="shared" si="4"/>
        <v>295844120.30944622</v>
      </c>
      <c r="AA41" s="27">
        <f t="shared" si="5"/>
        <v>171438073</v>
      </c>
      <c r="AB41" s="27">
        <f t="shared" si="6"/>
        <v>10639197</v>
      </c>
      <c r="AC41" s="27">
        <f t="shared" si="7"/>
        <v>844835306.61039352</v>
      </c>
      <c r="AE41" s="27">
        <f t="shared" si="8"/>
        <v>905416186.05494225</v>
      </c>
    </row>
    <row r="42" spans="1:31">
      <c r="A42" s="43">
        <v>2003</v>
      </c>
      <c r="B42" s="41" t="s">
        <v>19</v>
      </c>
      <c r="C42" s="41" t="s">
        <v>21</v>
      </c>
      <c r="D42" s="40">
        <v>326581855</v>
      </c>
      <c r="E42" s="40">
        <v>19197994</v>
      </c>
      <c r="F42" s="40">
        <v>240445790</v>
      </c>
      <c r="G42" s="40">
        <v>279983264</v>
      </c>
      <c r="H42" s="40">
        <v>151344910</v>
      </c>
      <c r="I42" s="40">
        <v>10636342</v>
      </c>
      <c r="J42" s="40">
        <v>768546371</v>
      </c>
      <c r="K42" s="40"/>
      <c r="M42" s="22">
        <v>2003</v>
      </c>
      <c r="N42" s="28" t="s">
        <v>19</v>
      </c>
      <c r="O42" s="28" t="s">
        <v>21</v>
      </c>
      <c r="P42" s="27">
        <f>'Wx Adj Calendar'!C52</f>
        <v>-10434513.356302205</v>
      </c>
      <c r="Q42" s="27">
        <f>'Wx Adj Calendar'!E52</f>
        <v>-867758.73925876757</v>
      </c>
      <c r="R42" s="27">
        <f>'Wx Adj Calendar'!F52</f>
        <v>-8446900.1979847793</v>
      </c>
      <c r="T42" s="22">
        <v>2003</v>
      </c>
      <c r="U42" s="28" t="s">
        <v>19</v>
      </c>
      <c r="V42" s="28" t="s">
        <v>21</v>
      </c>
      <c r="W42" s="27">
        <f t="shared" si="1"/>
        <v>316147341.6436978</v>
      </c>
      <c r="X42" s="27">
        <f t="shared" si="2"/>
        <v>18330235.260741234</v>
      </c>
      <c r="Y42" s="27">
        <f t="shared" si="3"/>
        <v>231998889.80201522</v>
      </c>
      <c r="Z42" s="27">
        <f t="shared" si="4"/>
        <v>270668605.06275648</v>
      </c>
      <c r="AA42" s="27">
        <f t="shared" si="5"/>
        <v>151344910</v>
      </c>
      <c r="AB42" s="27">
        <f t="shared" si="6"/>
        <v>10636342</v>
      </c>
      <c r="AC42" s="27">
        <f t="shared" si="7"/>
        <v>748797198.70645416</v>
      </c>
      <c r="AE42" s="27">
        <f t="shared" si="8"/>
        <v>903926340.87560856</v>
      </c>
    </row>
    <row r="43" spans="1:31">
      <c r="A43" s="43">
        <v>2003</v>
      </c>
      <c r="B43" s="41" t="s">
        <v>20</v>
      </c>
      <c r="C43" s="41" t="s">
        <v>21</v>
      </c>
      <c r="D43" s="40">
        <v>451895950</v>
      </c>
      <c r="E43" s="40">
        <v>21063237</v>
      </c>
      <c r="F43" s="40">
        <v>244435486</v>
      </c>
      <c r="G43" s="40">
        <v>277681089</v>
      </c>
      <c r="H43" s="40">
        <v>163196244</v>
      </c>
      <c r="I43" s="40">
        <v>10657044</v>
      </c>
      <c r="J43" s="40">
        <v>903430327</v>
      </c>
      <c r="K43" s="40"/>
      <c r="M43" s="22">
        <v>2003</v>
      </c>
      <c r="N43" s="28" t="s">
        <v>20</v>
      </c>
      <c r="O43" s="28" t="s">
        <v>21</v>
      </c>
      <c r="P43" s="27">
        <f>'Wx Adj Calendar'!C53</f>
        <v>-26530242.625163443</v>
      </c>
      <c r="Q43" s="27">
        <f>'Wx Adj Calendar'!E53</f>
        <v>-771550.20149929333</v>
      </c>
      <c r="R43" s="27">
        <f>'Wx Adj Calendar'!F53</f>
        <v>-2683282.8639300922</v>
      </c>
      <c r="T43" s="22">
        <v>2003</v>
      </c>
      <c r="U43" s="28" t="s">
        <v>20</v>
      </c>
      <c r="V43" s="28" t="s">
        <v>21</v>
      </c>
      <c r="W43" s="27">
        <f t="shared" si="1"/>
        <v>425365707.37483656</v>
      </c>
      <c r="X43" s="27">
        <f t="shared" si="2"/>
        <v>20291686.798500706</v>
      </c>
      <c r="Y43" s="27">
        <f t="shared" si="3"/>
        <v>241752203.13606989</v>
      </c>
      <c r="Z43" s="27">
        <f t="shared" si="4"/>
        <v>274226255.93457061</v>
      </c>
      <c r="AA43" s="27">
        <f t="shared" si="5"/>
        <v>163196244</v>
      </c>
      <c r="AB43" s="27">
        <f t="shared" si="6"/>
        <v>10657044</v>
      </c>
      <c r="AC43" s="27">
        <f t="shared" si="7"/>
        <v>873445251.30940711</v>
      </c>
      <c r="AE43" s="27">
        <f t="shared" si="8"/>
        <v>905308952.25011122</v>
      </c>
    </row>
    <row r="44" spans="1:31">
      <c r="A44" s="43">
        <v>2004</v>
      </c>
      <c r="B44" s="41" t="s">
        <v>9</v>
      </c>
      <c r="C44" s="41" t="s">
        <v>21</v>
      </c>
      <c r="D44" s="40">
        <v>479461633</v>
      </c>
      <c r="E44" s="40">
        <v>23724319</v>
      </c>
      <c r="F44" s="40">
        <v>231057517</v>
      </c>
      <c r="G44" s="40">
        <v>254781836</v>
      </c>
      <c r="H44" s="40">
        <v>156286879</v>
      </c>
      <c r="I44" s="40">
        <v>9883016</v>
      </c>
      <c r="J44" s="40">
        <v>900413364</v>
      </c>
      <c r="K44" s="40"/>
      <c r="M44" s="22">
        <v>2004</v>
      </c>
      <c r="N44" s="28" t="s">
        <v>9</v>
      </c>
      <c r="O44" s="28" t="s">
        <v>21</v>
      </c>
      <c r="P44" s="27">
        <f>'Wx Adj Calendar'!C54</f>
        <v>-19956160.925906025</v>
      </c>
      <c r="Q44" s="27">
        <f>'Wx Adj Calendar'!E54</f>
        <v>-568115.63647345873</v>
      </c>
      <c r="R44" s="27">
        <f>'Wx Adj Calendar'!F54</f>
        <v>-2307911.4808384557</v>
      </c>
      <c r="T44" s="22">
        <v>2004</v>
      </c>
      <c r="U44" s="28" t="s">
        <v>9</v>
      </c>
      <c r="V44" s="28" t="s">
        <v>21</v>
      </c>
      <c r="W44" s="27">
        <f t="shared" si="1"/>
        <v>459505472.074094</v>
      </c>
      <c r="X44" s="27">
        <f t="shared" si="2"/>
        <v>23156203.363526542</v>
      </c>
      <c r="Y44" s="27">
        <f t="shared" si="3"/>
        <v>228749605.51916155</v>
      </c>
      <c r="Z44" s="27">
        <f t="shared" si="4"/>
        <v>251905808.88268811</v>
      </c>
      <c r="AA44" s="27">
        <f t="shared" si="5"/>
        <v>156286879</v>
      </c>
      <c r="AB44" s="27">
        <f t="shared" si="6"/>
        <v>9883016</v>
      </c>
      <c r="AC44" s="27">
        <f t="shared" si="7"/>
        <v>877581175.9567821</v>
      </c>
      <c r="AE44" s="27">
        <f t="shared" si="8"/>
        <v>913194566.89606571</v>
      </c>
    </row>
    <row r="45" spans="1:31">
      <c r="A45" s="43">
        <v>2004</v>
      </c>
      <c r="B45" s="41" t="s">
        <v>10</v>
      </c>
      <c r="C45" s="41" t="s">
        <v>21</v>
      </c>
      <c r="D45" s="40">
        <v>409343221</v>
      </c>
      <c r="E45" s="40">
        <v>21623023</v>
      </c>
      <c r="F45" s="40">
        <v>230354707</v>
      </c>
      <c r="G45" s="40">
        <v>251977730</v>
      </c>
      <c r="H45" s="40">
        <v>157993821</v>
      </c>
      <c r="I45" s="40">
        <v>10467595</v>
      </c>
      <c r="J45" s="40">
        <v>829782367</v>
      </c>
      <c r="K45" s="40"/>
      <c r="M45" s="22">
        <v>2004</v>
      </c>
      <c r="N45" s="28" t="s">
        <v>10</v>
      </c>
      <c r="O45" s="28" t="s">
        <v>21</v>
      </c>
      <c r="P45" s="27">
        <f>'Wx Adj Calendar'!C55</f>
        <v>-32699077.162344985</v>
      </c>
      <c r="Q45" s="27">
        <f>'Wx Adj Calendar'!E55</f>
        <v>-1005407.8470588528</v>
      </c>
      <c r="R45" s="27">
        <f>'Wx Adj Calendar'!F55</f>
        <v>-1867385.7888975972</v>
      </c>
      <c r="T45" s="22">
        <v>2004</v>
      </c>
      <c r="U45" s="28" t="s">
        <v>10</v>
      </c>
      <c r="V45" s="28" t="s">
        <v>21</v>
      </c>
      <c r="W45" s="27">
        <f t="shared" si="1"/>
        <v>376644143.83765501</v>
      </c>
      <c r="X45" s="27">
        <f t="shared" si="2"/>
        <v>20617615.152941149</v>
      </c>
      <c r="Y45" s="27">
        <f t="shared" si="3"/>
        <v>228487321.2111024</v>
      </c>
      <c r="Z45" s="27">
        <f t="shared" si="4"/>
        <v>249104936.36404353</v>
      </c>
      <c r="AA45" s="27">
        <f t="shared" si="5"/>
        <v>157993821</v>
      </c>
      <c r="AB45" s="27">
        <f t="shared" si="6"/>
        <v>10467595</v>
      </c>
      <c r="AC45" s="27">
        <f t="shared" si="7"/>
        <v>794210496.20169854</v>
      </c>
      <c r="AE45" s="27">
        <f t="shared" si="8"/>
        <v>917122800.31365192</v>
      </c>
    </row>
    <row r="46" spans="1:31">
      <c r="A46" s="43">
        <v>2004</v>
      </c>
      <c r="B46" s="41" t="s">
        <v>11</v>
      </c>
      <c r="C46" s="41" t="s">
        <v>21</v>
      </c>
      <c r="D46" s="40">
        <v>325341354</v>
      </c>
      <c r="E46" s="40">
        <v>19390989</v>
      </c>
      <c r="F46" s="40">
        <v>237977673</v>
      </c>
      <c r="G46" s="40">
        <v>257368662</v>
      </c>
      <c r="H46" s="40">
        <v>180556770</v>
      </c>
      <c r="I46" s="40">
        <v>11093835</v>
      </c>
      <c r="J46" s="40">
        <v>774360621</v>
      </c>
      <c r="K46" s="40"/>
      <c r="M46" s="22">
        <v>2004</v>
      </c>
      <c r="N46" s="28" t="s">
        <v>11</v>
      </c>
      <c r="O46" s="28" t="s">
        <v>21</v>
      </c>
      <c r="P46" s="27">
        <f>'Wx Adj Calendar'!C56</f>
        <v>20520240.437219609</v>
      </c>
      <c r="Q46" s="27">
        <f>'Wx Adj Calendar'!E56</f>
        <v>560791.6546368869</v>
      </c>
      <c r="R46" s="27">
        <f>'Wx Adj Calendar'!F56</f>
        <v>1750418.4400821151</v>
      </c>
      <c r="T46" s="22">
        <v>2004</v>
      </c>
      <c r="U46" s="28" t="s">
        <v>11</v>
      </c>
      <c r="V46" s="28" t="s">
        <v>21</v>
      </c>
      <c r="W46" s="27">
        <f t="shared" si="1"/>
        <v>345861594.43721962</v>
      </c>
      <c r="X46" s="27">
        <f t="shared" si="2"/>
        <v>19951780.654636886</v>
      </c>
      <c r="Y46" s="27">
        <f t="shared" si="3"/>
        <v>239728091.4400821</v>
      </c>
      <c r="Z46" s="27">
        <f t="shared" si="4"/>
        <v>259679872.09471899</v>
      </c>
      <c r="AA46" s="27">
        <f t="shared" si="5"/>
        <v>180556770</v>
      </c>
      <c r="AB46" s="27">
        <f t="shared" si="6"/>
        <v>11093835</v>
      </c>
      <c r="AC46" s="27">
        <f t="shared" si="7"/>
        <v>797192071.53193855</v>
      </c>
      <c r="AE46" s="27">
        <f t="shared" si="8"/>
        <v>922881639.83522952</v>
      </c>
    </row>
    <row r="47" spans="1:31">
      <c r="A47" s="43">
        <v>2004</v>
      </c>
      <c r="B47" s="41" t="s">
        <v>12</v>
      </c>
      <c r="C47" s="41" t="s">
        <v>21</v>
      </c>
      <c r="D47" s="40">
        <v>303976465</v>
      </c>
      <c r="E47" s="40">
        <v>19081323</v>
      </c>
      <c r="F47" s="40">
        <v>258520058</v>
      </c>
      <c r="G47" s="40">
        <v>277601381</v>
      </c>
      <c r="H47" s="40">
        <v>176805349</v>
      </c>
      <c r="I47" s="40">
        <v>11010219</v>
      </c>
      <c r="J47" s="40">
        <v>769393414</v>
      </c>
      <c r="K47" s="40"/>
      <c r="M47" s="22">
        <v>2004</v>
      </c>
      <c r="N47" s="28" t="s">
        <v>12</v>
      </c>
      <c r="O47" s="28" t="s">
        <v>21</v>
      </c>
      <c r="P47" s="27">
        <f>'Wx Adj Calendar'!C57</f>
        <v>-5154042.4030850027</v>
      </c>
      <c r="Q47" s="27">
        <f>'Wx Adj Calendar'!E57</f>
        <v>498470.35091507836</v>
      </c>
      <c r="R47" s="27">
        <f>'Wx Adj Calendar'!F57</f>
        <v>4355654.1267450089</v>
      </c>
      <c r="T47" s="22">
        <v>2004</v>
      </c>
      <c r="U47" s="28" t="s">
        <v>12</v>
      </c>
      <c r="V47" s="28" t="s">
        <v>21</v>
      </c>
      <c r="W47" s="27">
        <f t="shared" si="1"/>
        <v>298822422.59691501</v>
      </c>
      <c r="X47" s="27">
        <f t="shared" si="2"/>
        <v>19579793.350915078</v>
      </c>
      <c r="Y47" s="27">
        <f t="shared" si="3"/>
        <v>262875712.12674502</v>
      </c>
      <c r="Z47" s="27">
        <f t="shared" si="4"/>
        <v>282455505.47766006</v>
      </c>
      <c r="AA47" s="27">
        <f t="shared" si="5"/>
        <v>176805349</v>
      </c>
      <c r="AB47" s="27">
        <f t="shared" si="6"/>
        <v>11010219</v>
      </c>
      <c r="AC47" s="27">
        <f t="shared" si="7"/>
        <v>769093496.07457507</v>
      </c>
      <c r="AE47" s="27">
        <f t="shared" si="8"/>
        <v>923917480.61249912</v>
      </c>
    </row>
    <row r="48" spans="1:31">
      <c r="A48" s="43">
        <v>2004</v>
      </c>
      <c r="B48" s="41" t="s">
        <v>13</v>
      </c>
      <c r="C48" s="41" t="s">
        <v>21</v>
      </c>
      <c r="D48" s="40">
        <v>429653552</v>
      </c>
      <c r="E48" s="40">
        <v>25838545</v>
      </c>
      <c r="F48" s="40">
        <v>318749518</v>
      </c>
      <c r="G48" s="40">
        <v>344588063</v>
      </c>
      <c r="H48" s="40">
        <v>194111642</v>
      </c>
      <c r="I48" s="40">
        <v>12106255</v>
      </c>
      <c r="J48" s="40">
        <v>980459512</v>
      </c>
      <c r="K48" s="40"/>
      <c r="M48" s="22">
        <v>2004</v>
      </c>
      <c r="N48" s="28" t="s">
        <v>13</v>
      </c>
      <c r="O48" s="28" t="s">
        <v>21</v>
      </c>
      <c r="P48" s="27">
        <f>'Wx Adj Calendar'!C58</f>
        <v>240847.82698767836</v>
      </c>
      <c r="Q48" s="27">
        <f>'Wx Adj Calendar'!E58</f>
        <v>9470.8589568223506</v>
      </c>
      <c r="R48" s="27">
        <f>'Wx Adj Calendar'!F58</f>
        <v>6765.5095171581797</v>
      </c>
      <c r="T48" s="22">
        <v>2004</v>
      </c>
      <c r="U48" s="28" t="s">
        <v>13</v>
      </c>
      <c r="V48" s="28" t="s">
        <v>21</v>
      </c>
      <c r="W48" s="27">
        <f t="shared" si="1"/>
        <v>429894399.82698768</v>
      </c>
      <c r="X48" s="27">
        <f t="shared" si="2"/>
        <v>25848015.858956821</v>
      </c>
      <c r="Y48" s="27">
        <f t="shared" si="3"/>
        <v>318756283.50951713</v>
      </c>
      <c r="Z48" s="27">
        <f t="shared" si="4"/>
        <v>344604299.36847395</v>
      </c>
      <c r="AA48" s="27">
        <f t="shared" si="5"/>
        <v>194111642</v>
      </c>
      <c r="AB48" s="27">
        <f t="shared" si="6"/>
        <v>12106255</v>
      </c>
      <c r="AC48" s="27">
        <f t="shared" si="7"/>
        <v>980716596.19546163</v>
      </c>
      <c r="AE48" s="27">
        <f t="shared" si="8"/>
        <v>921890448.84514713</v>
      </c>
    </row>
    <row r="49" spans="1:31">
      <c r="A49" s="43">
        <v>2004</v>
      </c>
      <c r="B49" s="41" t="s">
        <v>14</v>
      </c>
      <c r="C49" s="41" t="s">
        <v>21</v>
      </c>
      <c r="D49" s="40">
        <v>532965896</v>
      </c>
      <c r="E49" s="40">
        <v>27745940</v>
      </c>
      <c r="F49" s="40">
        <v>306994625</v>
      </c>
      <c r="G49" s="40">
        <v>334740565</v>
      </c>
      <c r="H49" s="40">
        <v>192668760</v>
      </c>
      <c r="I49" s="40">
        <v>9013489</v>
      </c>
      <c r="J49" s="40">
        <v>1069388710</v>
      </c>
      <c r="K49" s="40"/>
      <c r="M49" s="22">
        <v>2004</v>
      </c>
      <c r="N49" s="28" t="s">
        <v>14</v>
      </c>
      <c r="O49" s="28" t="s">
        <v>21</v>
      </c>
      <c r="P49" s="27">
        <f>'Wx Adj Calendar'!C59</f>
        <v>23452140.143981975</v>
      </c>
      <c r="Q49" s="27">
        <f>'Wx Adj Calendar'!E59</f>
        <v>948834.20095418545</v>
      </c>
      <c r="R49" s="27">
        <f>'Wx Adj Calendar'!F59</f>
        <v>5686338.9383428711</v>
      </c>
      <c r="T49" s="22">
        <v>2004</v>
      </c>
      <c r="U49" s="28" t="s">
        <v>14</v>
      </c>
      <c r="V49" s="28" t="s">
        <v>21</v>
      </c>
      <c r="W49" s="27">
        <f t="shared" si="1"/>
        <v>556418036.14398193</v>
      </c>
      <c r="X49" s="27">
        <f t="shared" si="2"/>
        <v>28694774.200954184</v>
      </c>
      <c r="Y49" s="27">
        <f t="shared" si="3"/>
        <v>312680963.93834287</v>
      </c>
      <c r="Z49" s="27">
        <f t="shared" si="4"/>
        <v>341375738.13929707</v>
      </c>
      <c r="AA49" s="27">
        <f t="shared" si="5"/>
        <v>192668760</v>
      </c>
      <c r="AB49" s="27">
        <f t="shared" si="6"/>
        <v>9013489</v>
      </c>
      <c r="AC49" s="27">
        <f t="shared" si="7"/>
        <v>1099476023.2832789</v>
      </c>
      <c r="AE49" s="27">
        <f t="shared" si="8"/>
        <v>922522932.95180905</v>
      </c>
    </row>
    <row r="50" spans="1:31">
      <c r="A50" s="43">
        <v>2004</v>
      </c>
      <c r="B50" s="41" t="s">
        <v>15</v>
      </c>
      <c r="C50" s="41" t="s">
        <v>21</v>
      </c>
      <c r="D50" s="40">
        <v>601763672</v>
      </c>
      <c r="E50" s="40">
        <v>31104817</v>
      </c>
      <c r="F50" s="40">
        <v>343834537</v>
      </c>
      <c r="G50" s="40">
        <v>374939354</v>
      </c>
      <c r="H50" s="40">
        <v>196434222</v>
      </c>
      <c r="I50" s="40">
        <v>10564667</v>
      </c>
      <c r="J50" s="40">
        <v>1183701915</v>
      </c>
      <c r="K50" s="40"/>
      <c r="M50" s="22">
        <v>2004</v>
      </c>
      <c r="N50" s="28" t="s">
        <v>15</v>
      </c>
      <c r="O50" s="28" t="s">
        <v>21</v>
      </c>
      <c r="P50" s="27">
        <f>'Wx Adj Calendar'!C60</f>
        <v>15876830.537377687</v>
      </c>
      <c r="Q50" s="27">
        <f>'Wx Adj Calendar'!E60</f>
        <v>634010.52431578888</v>
      </c>
      <c r="R50" s="27">
        <f>'Wx Adj Calendar'!F60</f>
        <v>4245808.8584336992</v>
      </c>
      <c r="T50" s="22">
        <v>2004</v>
      </c>
      <c r="U50" s="28" t="s">
        <v>15</v>
      </c>
      <c r="V50" s="28" t="s">
        <v>21</v>
      </c>
      <c r="W50" s="27">
        <f t="shared" si="1"/>
        <v>617640502.53737772</v>
      </c>
      <c r="X50" s="27">
        <f t="shared" si="2"/>
        <v>31738827.524315789</v>
      </c>
      <c r="Y50" s="27">
        <f t="shared" si="3"/>
        <v>348080345.85843372</v>
      </c>
      <c r="Z50" s="27">
        <f t="shared" si="4"/>
        <v>379819173.3827495</v>
      </c>
      <c r="AA50" s="27">
        <f t="shared" si="5"/>
        <v>196434222</v>
      </c>
      <c r="AB50" s="27">
        <f t="shared" si="6"/>
        <v>10564667</v>
      </c>
      <c r="AC50" s="27">
        <f t="shared" si="7"/>
        <v>1204458564.9201272</v>
      </c>
      <c r="AE50" s="27">
        <f t="shared" si="8"/>
        <v>924340911.3497833</v>
      </c>
    </row>
    <row r="51" spans="1:31">
      <c r="A51" s="43">
        <v>2004</v>
      </c>
      <c r="B51" s="41" t="s">
        <v>16</v>
      </c>
      <c r="C51" s="41" t="s">
        <v>21</v>
      </c>
      <c r="D51" s="40">
        <v>553274588</v>
      </c>
      <c r="E51" s="40">
        <v>30007059</v>
      </c>
      <c r="F51" s="40">
        <v>325837771</v>
      </c>
      <c r="G51" s="40">
        <v>355844830</v>
      </c>
      <c r="H51" s="40">
        <v>199088101</v>
      </c>
      <c r="I51" s="40">
        <v>10225046</v>
      </c>
      <c r="J51" s="40">
        <v>1118432565</v>
      </c>
      <c r="K51" s="40"/>
      <c r="M51" s="22">
        <v>2004</v>
      </c>
      <c r="N51" s="28" t="s">
        <v>16</v>
      </c>
      <c r="O51" s="28" t="s">
        <v>21</v>
      </c>
      <c r="P51" s="27">
        <f>'Wx Adj Calendar'!C61</f>
        <v>46564945.010525815</v>
      </c>
      <c r="Q51" s="27">
        <f>'Wx Adj Calendar'!E61</f>
        <v>1883903.6787144146</v>
      </c>
      <c r="R51" s="27">
        <f>'Wx Adj Calendar'!F61</f>
        <v>12718728.909199314</v>
      </c>
      <c r="T51" s="22">
        <v>2004</v>
      </c>
      <c r="U51" s="28" t="s">
        <v>16</v>
      </c>
      <c r="V51" s="28" t="s">
        <v>21</v>
      </c>
      <c r="W51" s="27">
        <f t="shared" si="1"/>
        <v>599839533.01052582</v>
      </c>
      <c r="X51" s="27">
        <f t="shared" si="2"/>
        <v>31890962.678714413</v>
      </c>
      <c r="Y51" s="27">
        <f t="shared" si="3"/>
        <v>338556499.9091993</v>
      </c>
      <c r="Z51" s="27">
        <f t="shared" si="4"/>
        <v>370447462.58791369</v>
      </c>
      <c r="AA51" s="27">
        <f t="shared" si="5"/>
        <v>199088101</v>
      </c>
      <c r="AB51" s="27">
        <f t="shared" si="6"/>
        <v>10225046</v>
      </c>
      <c r="AC51" s="27">
        <f t="shared" si="7"/>
        <v>1179600142.5984395</v>
      </c>
      <c r="AE51" s="27">
        <f t="shared" si="8"/>
        <v>927087647.73093605</v>
      </c>
    </row>
    <row r="52" spans="1:31">
      <c r="A52" s="43">
        <v>2004</v>
      </c>
      <c r="B52" s="41" t="s">
        <v>17</v>
      </c>
      <c r="C52" s="41" t="s">
        <v>21</v>
      </c>
      <c r="D52" s="40">
        <v>360880866</v>
      </c>
      <c r="E52" s="40">
        <v>21642284</v>
      </c>
      <c r="F52" s="40">
        <v>253265691</v>
      </c>
      <c r="G52" s="40">
        <v>274907975</v>
      </c>
      <c r="H52" s="40">
        <v>153546582</v>
      </c>
      <c r="I52" s="40">
        <v>9949949</v>
      </c>
      <c r="J52" s="40">
        <v>799285372</v>
      </c>
      <c r="K52" s="40"/>
      <c r="M52" s="22">
        <v>2004</v>
      </c>
      <c r="N52" s="28" t="s">
        <v>17</v>
      </c>
      <c r="O52" s="28" t="s">
        <v>21</v>
      </c>
      <c r="P52" s="27">
        <f>'Wx Adj Calendar'!C62</f>
        <v>-8824864.1091207284</v>
      </c>
      <c r="Q52" s="27">
        <f>'Wx Adj Calendar'!E62</f>
        <v>-366168.51838139386</v>
      </c>
      <c r="R52" s="27">
        <f>'Wx Adj Calendar'!F62</f>
        <v>-3144071.5149860396</v>
      </c>
      <c r="T52" s="22">
        <v>2004</v>
      </c>
      <c r="U52" s="28" t="s">
        <v>17</v>
      </c>
      <c r="V52" s="28" t="s">
        <v>21</v>
      </c>
      <c r="W52" s="27">
        <f t="shared" si="1"/>
        <v>352056001.89087927</v>
      </c>
      <c r="X52" s="27">
        <f t="shared" si="2"/>
        <v>21276115.481618606</v>
      </c>
      <c r="Y52" s="27">
        <f t="shared" si="3"/>
        <v>250121619.48501396</v>
      </c>
      <c r="Z52" s="27">
        <f t="shared" si="4"/>
        <v>271397734.96663254</v>
      </c>
      <c r="AA52" s="27">
        <f t="shared" si="5"/>
        <v>153546582</v>
      </c>
      <c r="AB52" s="27">
        <f t="shared" si="6"/>
        <v>9949949</v>
      </c>
      <c r="AC52" s="27">
        <f t="shared" si="7"/>
        <v>786950267.85751188</v>
      </c>
      <c r="AE52" s="27">
        <f t="shared" si="8"/>
        <v>931379998.64560497</v>
      </c>
    </row>
    <row r="53" spans="1:31">
      <c r="A53" s="43">
        <v>2004</v>
      </c>
      <c r="B53" s="41" t="s">
        <v>18</v>
      </c>
      <c r="C53" s="41" t="s">
        <v>21</v>
      </c>
      <c r="D53" s="40">
        <v>438093272</v>
      </c>
      <c r="E53" s="40">
        <v>24535998</v>
      </c>
      <c r="F53" s="40">
        <v>274791612</v>
      </c>
      <c r="G53" s="40">
        <v>299327610</v>
      </c>
      <c r="H53" s="40">
        <v>167838479</v>
      </c>
      <c r="I53" s="40">
        <v>10864052</v>
      </c>
      <c r="J53" s="40">
        <v>916123413</v>
      </c>
      <c r="K53" s="40"/>
      <c r="M53" s="22">
        <v>2004</v>
      </c>
      <c r="N53" s="28" t="s">
        <v>18</v>
      </c>
      <c r="O53" s="28" t="s">
        <v>21</v>
      </c>
      <c r="P53" s="27">
        <f>'Wx Adj Calendar'!C63</f>
        <v>-40716858.099476635</v>
      </c>
      <c r="Q53" s="27">
        <f>'Wx Adj Calendar'!E63</f>
        <v>-1747771.3832618489</v>
      </c>
      <c r="R53" s="27">
        <f>'Wx Adj Calendar'!F63</f>
        <v>-17384181.667791285</v>
      </c>
      <c r="T53" s="22">
        <v>2004</v>
      </c>
      <c r="U53" s="28" t="s">
        <v>18</v>
      </c>
      <c r="V53" s="28" t="s">
        <v>21</v>
      </c>
      <c r="W53" s="27">
        <f t="shared" si="1"/>
        <v>397376413.90052336</v>
      </c>
      <c r="X53" s="27">
        <f t="shared" si="2"/>
        <v>22788226.616738152</v>
      </c>
      <c r="Y53" s="27">
        <f t="shared" si="3"/>
        <v>257407430.33220872</v>
      </c>
      <c r="Z53" s="27">
        <f t="shared" si="4"/>
        <v>280195656.94894683</v>
      </c>
      <c r="AA53" s="27">
        <f t="shared" si="5"/>
        <v>167838479</v>
      </c>
      <c r="AB53" s="27">
        <f t="shared" si="6"/>
        <v>10864052</v>
      </c>
      <c r="AC53" s="27">
        <f t="shared" si="7"/>
        <v>856274601.84947038</v>
      </c>
      <c r="AE53" s="27">
        <f t="shared" si="8"/>
        <v>913029715.93717241</v>
      </c>
    </row>
    <row r="54" spans="1:31">
      <c r="A54" s="43">
        <v>2004</v>
      </c>
      <c r="B54" s="41" t="s">
        <v>19</v>
      </c>
      <c r="C54" s="41" t="s">
        <v>21</v>
      </c>
      <c r="D54" s="40">
        <v>312509259</v>
      </c>
      <c r="E54" s="40">
        <v>19520358</v>
      </c>
      <c r="F54" s="40">
        <v>250838508</v>
      </c>
      <c r="G54" s="40">
        <v>270358866</v>
      </c>
      <c r="H54" s="40">
        <v>169278807</v>
      </c>
      <c r="I54" s="40">
        <v>9627732</v>
      </c>
      <c r="J54" s="40">
        <v>761774664</v>
      </c>
      <c r="K54" s="40"/>
      <c r="M54" s="22">
        <v>2004</v>
      </c>
      <c r="N54" s="28" t="s">
        <v>19</v>
      </c>
      <c r="O54" s="28" t="s">
        <v>21</v>
      </c>
      <c r="P54" s="27">
        <f>'Wx Adj Calendar'!C64</f>
        <v>16982162.829629257</v>
      </c>
      <c r="Q54" s="27">
        <f>'Wx Adj Calendar'!E64</f>
        <v>-406829.18964094832</v>
      </c>
      <c r="R54" s="27">
        <f>'Wx Adj Calendar'!F64</f>
        <v>-4196635.5221657529</v>
      </c>
      <c r="T54" s="22">
        <v>2004</v>
      </c>
      <c r="U54" s="28" t="s">
        <v>19</v>
      </c>
      <c r="V54" s="28" t="s">
        <v>21</v>
      </c>
      <c r="W54" s="27">
        <f t="shared" si="1"/>
        <v>329491421.82962924</v>
      </c>
      <c r="X54" s="27">
        <f t="shared" si="2"/>
        <v>19113528.810359053</v>
      </c>
      <c r="Y54" s="27">
        <f t="shared" si="3"/>
        <v>246641872.47783425</v>
      </c>
      <c r="Z54" s="27">
        <f t="shared" si="4"/>
        <v>265755401.28819332</v>
      </c>
      <c r="AA54" s="27">
        <f t="shared" si="5"/>
        <v>169278807</v>
      </c>
      <c r="AB54" s="27">
        <f t="shared" si="6"/>
        <v>9627732</v>
      </c>
      <c r="AC54" s="27">
        <f t="shared" si="7"/>
        <v>774153362.11782253</v>
      </c>
      <c r="AE54" s="27">
        <f t="shared" si="8"/>
        <v>913982990.54042864</v>
      </c>
    </row>
    <row r="55" spans="1:31">
      <c r="A55" s="43">
        <v>2004</v>
      </c>
      <c r="B55" s="41" t="s">
        <v>20</v>
      </c>
      <c r="C55" s="41" t="s">
        <v>21</v>
      </c>
      <c r="D55" s="40">
        <v>446386236</v>
      </c>
      <c r="E55" s="40">
        <v>24496937</v>
      </c>
      <c r="F55" s="40">
        <v>292274228</v>
      </c>
      <c r="G55" s="40">
        <v>316771165</v>
      </c>
      <c r="H55" s="40">
        <v>167802168</v>
      </c>
      <c r="I55" s="40">
        <v>12333463</v>
      </c>
      <c r="J55" s="40">
        <v>943293032</v>
      </c>
      <c r="K55" s="40"/>
      <c r="M55" s="22">
        <v>2004</v>
      </c>
      <c r="N55" s="28" t="s">
        <v>20</v>
      </c>
      <c r="O55" s="28" t="s">
        <v>21</v>
      </c>
      <c r="P55" s="27">
        <f>'Wx Adj Calendar'!C65</f>
        <v>-23705936.929615103</v>
      </c>
      <c r="Q55" s="27">
        <f>'Wx Adj Calendar'!E65</f>
        <v>-579992.18455398025</v>
      </c>
      <c r="R55" s="27">
        <f>'Wx Adj Calendar'!F65</f>
        <v>-2986873.8599666501</v>
      </c>
      <c r="T55" s="22">
        <v>2004</v>
      </c>
      <c r="U55" s="28" t="s">
        <v>20</v>
      </c>
      <c r="V55" s="28" t="s">
        <v>21</v>
      </c>
      <c r="W55" s="27">
        <f t="shared" si="1"/>
        <v>422680299.07038492</v>
      </c>
      <c r="X55" s="27">
        <f t="shared" si="2"/>
        <v>23916944.815446019</v>
      </c>
      <c r="Y55" s="27">
        <f t="shared" si="3"/>
        <v>289287354.14003336</v>
      </c>
      <c r="Z55" s="27">
        <f t="shared" si="4"/>
        <v>313204298.95547938</v>
      </c>
      <c r="AA55" s="27">
        <f t="shared" si="5"/>
        <v>167802168</v>
      </c>
      <c r="AB55" s="27">
        <f t="shared" si="6"/>
        <v>12333463</v>
      </c>
      <c r="AC55" s="27">
        <f t="shared" si="7"/>
        <v>916020229.02586424</v>
      </c>
      <c r="AE55" s="27">
        <f t="shared" si="8"/>
        <v>916096004.15804279</v>
      </c>
    </row>
    <row r="56" spans="1:31">
      <c r="A56" s="43">
        <v>2005</v>
      </c>
      <c r="B56" s="41" t="s">
        <v>9</v>
      </c>
      <c r="C56" s="41" t="s">
        <v>21</v>
      </c>
      <c r="D56" s="40">
        <v>427220460</v>
      </c>
      <c r="E56" s="40">
        <v>22081851</v>
      </c>
      <c r="F56" s="40">
        <v>222932352</v>
      </c>
      <c r="G56" s="40">
        <v>245014203</v>
      </c>
      <c r="H56" s="40">
        <v>156339111</v>
      </c>
      <c r="I56" s="40">
        <v>9348313</v>
      </c>
      <c r="J56" s="40">
        <v>837922087</v>
      </c>
      <c r="K56" s="40"/>
      <c r="M56" s="22">
        <v>2005</v>
      </c>
      <c r="N56" s="28" t="s">
        <v>9</v>
      </c>
      <c r="O56" s="28" t="s">
        <v>21</v>
      </c>
      <c r="P56" s="27">
        <f>'Wx Adj Calendar'!C66</f>
        <v>44967634.066366076</v>
      </c>
      <c r="Q56" s="27">
        <f>'Wx Adj Calendar'!E66</f>
        <v>1284492.6201661772</v>
      </c>
      <c r="R56" s="27">
        <f>'Wx Adj Calendar'!F66</f>
        <v>7051841.4607075108</v>
      </c>
      <c r="T56" s="22">
        <v>2005</v>
      </c>
      <c r="U56" s="28" t="s">
        <v>9</v>
      </c>
      <c r="V56" s="28" t="s">
        <v>21</v>
      </c>
      <c r="W56" s="27">
        <f t="shared" si="1"/>
        <v>472188094.06636608</v>
      </c>
      <c r="X56" s="27">
        <f t="shared" si="2"/>
        <v>23366343.620166179</v>
      </c>
      <c r="Y56" s="27">
        <f t="shared" si="3"/>
        <v>229984193.46070752</v>
      </c>
      <c r="Z56" s="27">
        <f t="shared" si="4"/>
        <v>253350537.0808737</v>
      </c>
      <c r="AA56" s="27">
        <f t="shared" si="5"/>
        <v>156339111</v>
      </c>
      <c r="AB56" s="27">
        <f t="shared" si="6"/>
        <v>9348313</v>
      </c>
      <c r="AC56" s="27">
        <f t="shared" si="7"/>
        <v>891226055.1472398</v>
      </c>
      <c r="AE56" s="27">
        <f t="shared" si="8"/>
        <v>919643918.96774733</v>
      </c>
    </row>
    <row r="57" spans="1:31">
      <c r="A57" s="43">
        <v>2005</v>
      </c>
      <c r="B57" s="41" t="s">
        <v>10</v>
      </c>
      <c r="C57" s="41" t="s">
        <v>21</v>
      </c>
      <c r="D57" s="40">
        <v>336090867</v>
      </c>
      <c r="E57" s="40">
        <v>19663259</v>
      </c>
      <c r="F57" s="40">
        <v>211225916</v>
      </c>
      <c r="G57" s="40">
        <v>230889175</v>
      </c>
      <c r="H57" s="40">
        <v>151405106</v>
      </c>
      <c r="I57" s="40">
        <v>9751176</v>
      </c>
      <c r="J57" s="40">
        <v>728136324</v>
      </c>
      <c r="K57" s="40"/>
      <c r="M57" s="22">
        <v>2005</v>
      </c>
      <c r="N57" s="28" t="s">
        <v>10</v>
      </c>
      <c r="O57" s="28" t="s">
        <v>21</v>
      </c>
      <c r="P57" s="27">
        <f>'Wx Adj Calendar'!C67</f>
        <v>38199643.803466797</v>
      </c>
      <c r="Q57" s="27">
        <f>'Wx Adj Calendar'!E67</f>
        <v>1184055.5817843841</v>
      </c>
      <c r="R57" s="27">
        <f>'Wx Adj Calendar'!F67</f>
        <v>4806180.2426473033</v>
      </c>
      <c r="T57" s="22">
        <v>2005</v>
      </c>
      <c r="U57" s="28" t="s">
        <v>10</v>
      </c>
      <c r="V57" s="28" t="s">
        <v>21</v>
      </c>
      <c r="W57" s="27">
        <f t="shared" si="1"/>
        <v>374290510.8034668</v>
      </c>
      <c r="X57" s="27">
        <f t="shared" si="2"/>
        <v>20847314.581784382</v>
      </c>
      <c r="Y57" s="27">
        <f t="shared" si="3"/>
        <v>216032096.24264729</v>
      </c>
      <c r="Z57" s="27">
        <f t="shared" si="4"/>
        <v>236879410.82443169</v>
      </c>
      <c r="AA57" s="27">
        <f t="shared" si="5"/>
        <v>151405106</v>
      </c>
      <c r="AB57" s="27">
        <f t="shared" si="6"/>
        <v>9751176</v>
      </c>
      <c r="AC57" s="27">
        <f t="shared" si="7"/>
        <v>772326203.62789845</v>
      </c>
      <c r="AE57" s="27">
        <f t="shared" si="8"/>
        <v>920780992.23361886</v>
      </c>
    </row>
    <row r="58" spans="1:31">
      <c r="A58" s="43">
        <v>2005</v>
      </c>
      <c r="B58" s="41" t="s">
        <v>11</v>
      </c>
      <c r="C58" s="41" t="s">
        <v>21</v>
      </c>
      <c r="D58" s="40">
        <v>346785118</v>
      </c>
      <c r="E58" s="40">
        <v>21289281</v>
      </c>
      <c r="F58" s="40">
        <v>246639570</v>
      </c>
      <c r="G58" s="40">
        <v>267928851</v>
      </c>
      <c r="H58" s="40">
        <v>173473997</v>
      </c>
      <c r="I58" s="40">
        <v>11489422</v>
      </c>
      <c r="J58" s="40">
        <v>799677388</v>
      </c>
      <c r="K58" s="40"/>
      <c r="M58" s="22">
        <v>2005</v>
      </c>
      <c r="N58" s="28" t="s">
        <v>11</v>
      </c>
      <c r="O58" s="28" t="s">
        <v>21</v>
      </c>
      <c r="P58" s="27">
        <f>'Wx Adj Calendar'!C68</f>
        <v>-7592778.6936965501</v>
      </c>
      <c r="Q58" s="27">
        <f>'Wx Adj Calendar'!E68</f>
        <v>-335588.59741765761</v>
      </c>
      <c r="R58" s="27">
        <f>'Wx Adj Calendar'!F68</f>
        <v>1459937.5491808362</v>
      </c>
      <c r="T58" s="22">
        <v>2005</v>
      </c>
      <c r="U58" s="28" t="s">
        <v>11</v>
      </c>
      <c r="V58" s="28" t="s">
        <v>21</v>
      </c>
      <c r="W58" s="27">
        <f t="shared" si="1"/>
        <v>339192339.30630344</v>
      </c>
      <c r="X58" s="27">
        <f t="shared" si="2"/>
        <v>20953692.402582344</v>
      </c>
      <c r="Y58" s="27">
        <f t="shared" si="3"/>
        <v>248099507.54918084</v>
      </c>
      <c r="Z58" s="27">
        <f t="shared" si="4"/>
        <v>269053199.95176321</v>
      </c>
      <c r="AA58" s="27">
        <f t="shared" si="5"/>
        <v>173473997</v>
      </c>
      <c r="AB58" s="27">
        <f t="shared" si="6"/>
        <v>11489422</v>
      </c>
      <c r="AC58" s="27">
        <f t="shared" si="7"/>
        <v>793208958.25806665</v>
      </c>
      <c r="AE58" s="27">
        <f t="shared" si="8"/>
        <v>918957301.18580234</v>
      </c>
    </row>
    <row r="59" spans="1:31">
      <c r="A59" s="43">
        <v>2005</v>
      </c>
      <c r="B59" s="41" t="s">
        <v>12</v>
      </c>
      <c r="C59" s="41" t="s">
        <v>21</v>
      </c>
      <c r="D59" s="40">
        <v>299346012</v>
      </c>
      <c r="E59" s="40">
        <v>20187165</v>
      </c>
      <c r="F59" s="40">
        <v>249809497</v>
      </c>
      <c r="G59" s="40">
        <v>269996375</v>
      </c>
      <c r="H59" s="40">
        <v>171633876</v>
      </c>
      <c r="I59" s="40">
        <v>10685917</v>
      </c>
      <c r="J59" s="40">
        <v>751662180</v>
      </c>
      <c r="K59" s="40"/>
      <c r="M59" s="22">
        <v>2005</v>
      </c>
      <c r="N59" s="28" t="s">
        <v>12</v>
      </c>
      <c r="O59" s="28" t="s">
        <v>21</v>
      </c>
      <c r="P59" s="27">
        <f>'Wx Adj Calendar'!C69</f>
        <v>25790604.526825622</v>
      </c>
      <c r="Q59" s="27">
        <f>'Wx Adj Calendar'!E69</f>
        <v>1104269.5970827676</v>
      </c>
      <c r="R59" s="27">
        <f>'Wx Adj Calendar'!F69</f>
        <v>10022654.522139139</v>
      </c>
      <c r="T59" s="22">
        <v>2005</v>
      </c>
      <c r="U59" s="28" t="s">
        <v>12</v>
      </c>
      <c r="V59" s="28" t="s">
        <v>21</v>
      </c>
      <c r="W59" s="27">
        <f t="shared" si="1"/>
        <v>325136616.52682561</v>
      </c>
      <c r="X59" s="27">
        <f t="shared" si="2"/>
        <v>21291434.597082768</v>
      </c>
      <c r="Y59" s="27">
        <f t="shared" si="3"/>
        <v>259832151.52213913</v>
      </c>
      <c r="Z59" s="27">
        <f t="shared" si="4"/>
        <v>281123299.11922193</v>
      </c>
      <c r="AA59" s="27">
        <f t="shared" si="5"/>
        <v>171633876</v>
      </c>
      <c r="AB59" s="27">
        <f t="shared" si="6"/>
        <v>10685917</v>
      </c>
      <c r="AC59" s="27">
        <f t="shared" si="7"/>
        <v>788579708.64604759</v>
      </c>
      <c r="AE59" s="27">
        <f t="shared" si="8"/>
        <v>918625375.07964647</v>
      </c>
    </row>
    <row r="60" spans="1:31">
      <c r="A60" s="43">
        <v>2005</v>
      </c>
      <c r="B60" s="41" t="s">
        <v>13</v>
      </c>
      <c r="C60" s="41" t="s">
        <v>21</v>
      </c>
      <c r="D60" s="40">
        <v>399661138</v>
      </c>
      <c r="E60" s="40">
        <v>25234072</v>
      </c>
      <c r="F60" s="40">
        <v>305029591</v>
      </c>
      <c r="G60" s="40">
        <v>330263663</v>
      </c>
      <c r="H60" s="40">
        <v>196309805</v>
      </c>
      <c r="I60" s="40">
        <v>12432479</v>
      </c>
      <c r="J60" s="40">
        <v>938667085</v>
      </c>
      <c r="K60" s="40"/>
      <c r="M60" s="22">
        <v>2005</v>
      </c>
      <c r="N60" s="28" t="s">
        <v>13</v>
      </c>
      <c r="O60" s="28" t="s">
        <v>21</v>
      </c>
      <c r="P60" s="27">
        <f>'Wx Adj Calendar'!C70</f>
        <v>26059226.624977484</v>
      </c>
      <c r="Q60" s="27">
        <f>'Wx Adj Calendar'!E70</f>
        <v>1031801.8156179431</v>
      </c>
      <c r="R60" s="27">
        <f>'Wx Adj Calendar'!F70</f>
        <v>8374677.1456412841</v>
      </c>
      <c r="T60" s="22">
        <v>2005</v>
      </c>
      <c r="U60" s="28" t="s">
        <v>13</v>
      </c>
      <c r="V60" s="28" t="s">
        <v>21</v>
      </c>
      <c r="W60" s="27">
        <f t="shared" si="1"/>
        <v>425720364.62497747</v>
      </c>
      <c r="X60" s="27">
        <f t="shared" si="2"/>
        <v>26265873.815617941</v>
      </c>
      <c r="Y60" s="27">
        <f t="shared" si="3"/>
        <v>313404268.14564127</v>
      </c>
      <c r="Z60" s="27">
        <f t="shared" si="4"/>
        <v>339670141.96125919</v>
      </c>
      <c r="AA60" s="27">
        <f t="shared" si="5"/>
        <v>196309805</v>
      </c>
      <c r="AB60" s="27">
        <f t="shared" si="6"/>
        <v>12432479</v>
      </c>
      <c r="AC60" s="27">
        <f t="shared" si="7"/>
        <v>974132790.58623672</v>
      </c>
      <c r="AE60" s="27">
        <f t="shared" si="8"/>
        <v>920249226.12726915</v>
      </c>
    </row>
    <row r="61" spans="1:31">
      <c r="A61" s="43">
        <v>2005</v>
      </c>
      <c r="B61" s="41" t="s">
        <v>14</v>
      </c>
      <c r="C61" s="41" t="s">
        <v>21</v>
      </c>
      <c r="D61" s="40">
        <v>564641245</v>
      </c>
      <c r="E61" s="40">
        <v>30824118</v>
      </c>
      <c r="F61" s="40">
        <v>327024912</v>
      </c>
      <c r="G61" s="40">
        <v>357849030</v>
      </c>
      <c r="H61" s="40">
        <v>190498405</v>
      </c>
      <c r="I61" s="40">
        <v>9911372</v>
      </c>
      <c r="J61" s="40">
        <v>1122900052</v>
      </c>
      <c r="K61" s="40"/>
      <c r="M61" s="22">
        <v>2005</v>
      </c>
      <c r="N61" s="28" t="s">
        <v>14</v>
      </c>
      <c r="O61" s="28" t="s">
        <v>21</v>
      </c>
      <c r="P61" s="27">
        <f>'Wx Adj Calendar'!C71</f>
        <v>19017456.845448513</v>
      </c>
      <c r="Q61" s="27">
        <f>'Wx Adj Calendar'!E71</f>
        <v>776513.72419934685</v>
      </c>
      <c r="R61" s="27">
        <f>'Wx Adj Calendar'!F71</f>
        <v>5184738.9394426821</v>
      </c>
      <c r="T61" s="22">
        <v>2005</v>
      </c>
      <c r="U61" s="28" t="s">
        <v>14</v>
      </c>
      <c r="V61" s="28" t="s">
        <v>21</v>
      </c>
      <c r="W61" s="27">
        <f t="shared" si="1"/>
        <v>583658701.84544849</v>
      </c>
      <c r="X61" s="27">
        <f t="shared" si="2"/>
        <v>31600631.724199347</v>
      </c>
      <c r="Y61" s="27">
        <f t="shared" si="3"/>
        <v>332209650.93944269</v>
      </c>
      <c r="Z61" s="27">
        <f t="shared" si="4"/>
        <v>363810282.66364205</v>
      </c>
      <c r="AA61" s="27">
        <f t="shared" si="5"/>
        <v>190498405</v>
      </c>
      <c r="AB61" s="27">
        <f t="shared" si="6"/>
        <v>9911372</v>
      </c>
      <c r="AC61" s="27">
        <f t="shared" si="7"/>
        <v>1147878761.5090904</v>
      </c>
      <c r="AE61" s="27">
        <f t="shared" si="8"/>
        <v>919700575.65983379</v>
      </c>
    </row>
    <row r="62" spans="1:31">
      <c r="A62" s="43">
        <v>2005</v>
      </c>
      <c r="B62" s="41" t="s">
        <v>15</v>
      </c>
      <c r="C62" s="41" t="s">
        <v>21</v>
      </c>
      <c r="D62" s="40">
        <v>600575987</v>
      </c>
      <c r="E62" s="40">
        <v>31648791</v>
      </c>
      <c r="F62" s="40">
        <v>336280170</v>
      </c>
      <c r="G62" s="40">
        <v>367928961</v>
      </c>
      <c r="H62" s="40">
        <v>187161125</v>
      </c>
      <c r="I62" s="40">
        <v>10877390</v>
      </c>
      <c r="J62" s="40">
        <v>1166543463</v>
      </c>
      <c r="K62" s="40"/>
      <c r="M62" s="22">
        <v>2005</v>
      </c>
      <c r="N62" s="28" t="s">
        <v>15</v>
      </c>
      <c r="O62" s="28" t="s">
        <v>21</v>
      </c>
      <c r="P62" s="27">
        <f>'Wx Adj Calendar'!C72</f>
        <v>-9889619.3373739459</v>
      </c>
      <c r="Q62" s="27">
        <f>'Wx Adj Calendar'!E72</f>
        <v>-397209.90216188959</v>
      </c>
      <c r="R62" s="27">
        <f>'Wx Adj Calendar'!F72</f>
        <v>-2637248.0653405706</v>
      </c>
      <c r="T62" s="22">
        <v>2005</v>
      </c>
      <c r="U62" s="28" t="s">
        <v>15</v>
      </c>
      <c r="V62" s="28" t="s">
        <v>21</v>
      </c>
      <c r="W62" s="27">
        <f t="shared" si="1"/>
        <v>590686367.66262603</v>
      </c>
      <c r="X62" s="27">
        <f t="shared" si="2"/>
        <v>31251581.097838111</v>
      </c>
      <c r="Y62" s="27">
        <f t="shared" si="3"/>
        <v>333642921.93465942</v>
      </c>
      <c r="Z62" s="27">
        <f t="shared" si="4"/>
        <v>364894503.03249753</v>
      </c>
      <c r="AA62" s="27">
        <f t="shared" si="5"/>
        <v>187161125</v>
      </c>
      <c r="AB62" s="27">
        <f t="shared" si="6"/>
        <v>10877390</v>
      </c>
      <c r="AC62" s="27">
        <f t="shared" si="7"/>
        <v>1153619385.6951237</v>
      </c>
      <c r="AE62" s="27">
        <f t="shared" si="8"/>
        <v>923734137.17865133</v>
      </c>
    </row>
    <row r="63" spans="1:31">
      <c r="A63" s="43">
        <v>2005</v>
      </c>
      <c r="B63" s="41" t="s">
        <v>16</v>
      </c>
      <c r="C63" s="41" t="s">
        <v>21</v>
      </c>
      <c r="D63" s="40">
        <v>580639211</v>
      </c>
      <c r="E63" s="40">
        <v>31633600</v>
      </c>
      <c r="F63" s="40">
        <v>325536103</v>
      </c>
      <c r="G63" s="40">
        <v>357169703</v>
      </c>
      <c r="H63" s="40">
        <v>197658351</v>
      </c>
      <c r="I63" s="40">
        <v>10583579</v>
      </c>
      <c r="J63" s="40">
        <v>1146050844</v>
      </c>
      <c r="K63" s="40"/>
      <c r="M63" s="22">
        <v>2005</v>
      </c>
      <c r="N63" s="28" t="s">
        <v>16</v>
      </c>
      <c r="O63" s="28" t="s">
        <v>21</v>
      </c>
      <c r="P63" s="27">
        <f>'Wx Adj Calendar'!C73</f>
        <v>13223874.928224199</v>
      </c>
      <c r="Q63" s="27">
        <f>'Wx Adj Calendar'!E73</f>
        <v>537634.59055229917</v>
      </c>
      <c r="R63" s="27">
        <f>'Wx Adj Calendar'!F73</f>
        <v>3511657.9850724218</v>
      </c>
      <c r="T63" s="22">
        <v>2005</v>
      </c>
      <c r="U63" s="28" t="s">
        <v>16</v>
      </c>
      <c r="V63" s="28" t="s">
        <v>21</v>
      </c>
      <c r="W63" s="27">
        <f t="shared" si="1"/>
        <v>593863085.92822421</v>
      </c>
      <c r="X63" s="27">
        <f t="shared" si="2"/>
        <v>32171234.5905523</v>
      </c>
      <c r="Y63" s="27">
        <f t="shared" si="3"/>
        <v>329047760.98507243</v>
      </c>
      <c r="Z63" s="27">
        <f t="shared" si="4"/>
        <v>361218995.5756247</v>
      </c>
      <c r="AA63" s="27">
        <f t="shared" si="5"/>
        <v>197658351</v>
      </c>
      <c r="AB63" s="27">
        <f t="shared" si="6"/>
        <v>10583579</v>
      </c>
      <c r="AC63" s="27">
        <f t="shared" si="7"/>
        <v>1163324011.5038488</v>
      </c>
      <c r="AE63" s="27">
        <f t="shared" si="8"/>
        <v>919497538.90990102</v>
      </c>
    </row>
    <row r="64" spans="1:31">
      <c r="A64" s="43">
        <v>2005</v>
      </c>
      <c r="B64" s="41" t="s">
        <v>17</v>
      </c>
      <c r="C64" s="41" t="s">
        <v>21</v>
      </c>
      <c r="D64" s="40">
        <v>575712378</v>
      </c>
      <c r="E64" s="40">
        <v>30600742</v>
      </c>
      <c r="F64" s="40">
        <v>324294174</v>
      </c>
      <c r="G64" s="40">
        <v>354894916</v>
      </c>
      <c r="H64" s="40">
        <v>199186720</v>
      </c>
      <c r="I64" s="40">
        <v>10466772</v>
      </c>
      <c r="J64" s="40">
        <v>1140260786</v>
      </c>
      <c r="K64" s="40"/>
      <c r="M64" s="22">
        <v>2005</v>
      </c>
      <c r="N64" s="28" t="s">
        <v>17</v>
      </c>
      <c r="O64" s="28" t="s">
        <v>21</v>
      </c>
      <c r="P64" s="27">
        <f>'Wx Adj Calendar'!C74</f>
        <v>-61708776.631368592</v>
      </c>
      <c r="Q64" s="27">
        <f>'Wx Adj Calendar'!E74</f>
        <v>-2570262.5024285931</v>
      </c>
      <c r="R64" s="27">
        <f>'Wx Adj Calendar'!F74</f>
        <v>-18017230.072757576</v>
      </c>
      <c r="T64" s="22">
        <v>2005</v>
      </c>
      <c r="U64" s="28" t="s">
        <v>17</v>
      </c>
      <c r="V64" s="28" t="s">
        <v>21</v>
      </c>
      <c r="W64" s="27">
        <f t="shared" si="1"/>
        <v>514003601.36863142</v>
      </c>
      <c r="X64" s="27">
        <f t="shared" si="2"/>
        <v>28030479.497571409</v>
      </c>
      <c r="Y64" s="27">
        <f t="shared" si="3"/>
        <v>306276943.9272424</v>
      </c>
      <c r="Z64" s="27">
        <f t="shared" si="4"/>
        <v>334307423.42481381</v>
      </c>
      <c r="AA64" s="27">
        <f t="shared" si="5"/>
        <v>199186720</v>
      </c>
      <c r="AB64" s="27">
        <f t="shared" si="6"/>
        <v>10466772</v>
      </c>
      <c r="AC64" s="27">
        <f t="shared" si="7"/>
        <v>1057964516.7934452</v>
      </c>
      <c r="AE64" s="27">
        <f t="shared" si="8"/>
        <v>918141194.65201843</v>
      </c>
    </row>
    <row r="65" spans="1:34">
      <c r="A65" s="43">
        <v>2005</v>
      </c>
      <c r="B65" s="41" t="s">
        <v>18</v>
      </c>
      <c r="C65" s="41" t="s">
        <v>21</v>
      </c>
      <c r="D65" s="40">
        <v>385304486</v>
      </c>
      <c r="E65" s="40">
        <v>23739467</v>
      </c>
      <c r="F65" s="40">
        <v>269813478</v>
      </c>
      <c r="G65" s="40">
        <v>293552945</v>
      </c>
      <c r="H65" s="40">
        <v>191396593</v>
      </c>
      <c r="I65" s="40">
        <v>9960403</v>
      </c>
      <c r="J65" s="40">
        <v>880214427</v>
      </c>
      <c r="K65" s="40"/>
      <c r="M65" s="22">
        <v>2005</v>
      </c>
      <c r="N65" s="28" t="s">
        <v>18</v>
      </c>
      <c r="O65" s="28" t="s">
        <v>21</v>
      </c>
      <c r="P65" s="27">
        <f>'Wx Adj Calendar'!C75</f>
        <v>-12705542.17962555</v>
      </c>
      <c r="Q65" s="27">
        <f>'Wx Adj Calendar'!E75</f>
        <v>-542485.32594878809</v>
      </c>
      <c r="R65" s="27">
        <f>'Wx Adj Calendar'!F75</f>
        <v>-2580332.3119370784</v>
      </c>
      <c r="T65" s="22">
        <v>2005</v>
      </c>
      <c r="U65" s="28" t="s">
        <v>18</v>
      </c>
      <c r="V65" s="28" t="s">
        <v>21</v>
      </c>
      <c r="W65" s="27">
        <f t="shared" si="1"/>
        <v>372598943.82037443</v>
      </c>
      <c r="X65" s="27">
        <f t="shared" si="2"/>
        <v>23196981.67405121</v>
      </c>
      <c r="Y65" s="27">
        <f t="shared" si="3"/>
        <v>267233145.68806294</v>
      </c>
      <c r="Z65" s="27">
        <f t="shared" si="4"/>
        <v>290430127.36211413</v>
      </c>
      <c r="AA65" s="27">
        <f t="shared" si="5"/>
        <v>191396593</v>
      </c>
      <c r="AB65" s="27">
        <f t="shared" si="6"/>
        <v>9960403</v>
      </c>
      <c r="AC65" s="27">
        <f t="shared" si="7"/>
        <v>864386067.18248856</v>
      </c>
      <c r="AE65" s="27">
        <f t="shared" si="8"/>
        <v>940725715.39667952</v>
      </c>
    </row>
    <row r="66" spans="1:34">
      <c r="A66" s="43">
        <v>2005</v>
      </c>
      <c r="B66" s="41" t="s">
        <v>19</v>
      </c>
      <c r="C66" s="41" t="s">
        <v>21</v>
      </c>
      <c r="D66" s="40">
        <v>331863878</v>
      </c>
      <c r="E66" s="40">
        <v>21789818</v>
      </c>
      <c r="F66" s="40">
        <v>266137768</v>
      </c>
      <c r="G66" s="40">
        <v>287927586</v>
      </c>
      <c r="H66" s="40">
        <v>177700713</v>
      </c>
      <c r="I66" s="40">
        <v>11830354</v>
      </c>
      <c r="J66" s="40">
        <v>809322531</v>
      </c>
      <c r="K66" s="40"/>
      <c r="M66" s="22">
        <v>2005</v>
      </c>
      <c r="N66" s="28" t="s">
        <v>19</v>
      </c>
      <c r="O66" s="28" t="s">
        <v>21</v>
      </c>
      <c r="P66" s="27">
        <f>'Wx Adj Calendar'!C76</f>
        <v>3052297.4448017124</v>
      </c>
      <c r="Q66" s="27">
        <f>'Wx Adj Calendar'!E76</f>
        <v>-498292.17551644036</v>
      </c>
      <c r="R66" s="27">
        <f>'Wx Adj Calendar'!F76</f>
        <v>-4915314.3306060284</v>
      </c>
      <c r="T66" s="22">
        <v>2005</v>
      </c>
      <c r="U66" s="28" t="s">
        <v>19</v>
      </c>
      <c r="V66" s="28" t="s">
        <v>21</v>
      </c>
      <c r="W66" s="27">
        <f t="shared" si="1"/>
        <v>334916175.44480169</v>
      </c>
      <c r="X66" s="27">
        <f t="shared" si="2"/>
        <v>21291525.824483559</v>
      </c>
      <c r="Y66" s="27">
        <f t="shared" si="3"/>
        <v>261222453.66939396</v>
      </c>
      <c r="Z66" s="27">
        <f t="shared" si="4"/>
        <v>282513979.49387753</v>
      </c>
      <c r="AA66" s="27">
        <f t="shared" si="5"/>
        <v>177700713</v>
      </c>
      <c r="AB66" s="27">
        <f t="shared" si="6"/>
        <v>11830354</v>
      </c>
      <c r="AC66" s="27">
        <f t="shared" si="7"/>
        <v>806961221.93867922</v>
      </c>
      <c r="AE66" s="27">
        <f t="shared" si="8"/>
        <v>941401670.84109783</v>
      </c>
    </row>
    <row r="67" spans="1:34">
      <c r="A67" s="43">
        <v>2005</v>
      </c>
      <c r="B67" s="41" t="s">
        <v>20</v>
      </c>
      <c r="C67" s="41" t="s">
        <v>21</v>
      </c>
      <c r="D67" s="40">
        <v>450527763</v>
      </c>
      <c r="E67" s="40">
        <v>24809148</v>
      </c>
      <c r="F67" s="40">
        <v>263416772</v>
      </c>
      <c r="G67" s="40">
        <v>288225920</v>
      </c>
      <c r="H67" s="40">
        <v>167357784</v>
      </c>
      <c r="I67" s="40">
        <v>11427230</v>
      </c>
      <c r="J67" s="40">
        <v>917538697</v>
      </c>
      <c r="K67" s="40"/>
      <c r="M67" s="22">
        <v>2005</v>
      </c>
      <c r="N67" s="28" t="s">
        <v>20</v>
      </c>
      <c r="O67" s="28" t="s">
        <v>21</v>
      </c>
      <c r="P67" s="27">
        <f>'Wx Adj Calendar'!C77</f>
        <v>-493384.16916627483</v>
      </c>
      <c r="Q67" s="27">
        <f>'Wx Adj Calendar'!E77</f>
        <v>-60128.146558572036</v>
      </c>
      <c r="R67" s="27">
        <f>'Wx Adj Calendar'!F77</f>
        <v>773077.71793300018</v>
      </c>
      <c r="T67" s="22">
        <v>2005</v>
      </c>
      <c r="U67" s="28" t="s">
        <v>20</v>
      </c>
      <c r="V67" s="28" t="s">
        <v>21</v>
      </c>
      <c r="W67" s="27">
        <f t="shared" si="1"/>
        <v>450034378.83083373</v>
      </c>
      <c r="X67" s="27">
        <f t="shared" si="2"/>
        <v>24749019.853441428</v>
      </c>
      <c r="Y67" s="27">
        <f t="shared" si="3"/>
        <v>264189849.717933</v>
      </c>
      <c r="Z67" s="27">
        <f t="shared" si="4"/>
        <v>288938869.57137442</v>
      </c>
      <c r="AA67" s="27">
        <f t="shared" si="5"/>
        <v>167357784</v>
      </c>
      <c r="AB67" s="27">
        <f t="shared" si="6"/>
        <v>11427230</v>
      </c>
      <c r="AC67" s="27">
        <f t="shared" si="7"/>
        <v>917758262.40220821</v>
      </c>
      <c r="AE67" s="27">
        <f t="shared" si="8"/>
        <v>944135659.15950251</v>
      </c>
    </row>
    <row r="68" spans="1:34">
      <c r="A68" s="44">
        <v>2006</v>
      </c>
      <c r="B68" s="41" t="s">
        <v>9</v>
      </c>
      <c r="C68" s="41" t="s">
        <v>21</v>
      </c>
      <c r="D68" s="40">
        <v>390799875</v>
      </c>
      <c r="E68" s="40">
        <v>21938427</v>
      </c>
      <c r="F68" s="40">
        <v>219996367</v>
      </c>
      <c r="G68" s="40">
        <v>241934794</v>
      </c>
      <c r="H68" s="40">
        <v>154777192</v>
      </c>
      <c r="I68" s="40">
        <v>9731821</v>
      </c>
      <c r="J68" s="40">
        <v>797243682</v>
      </c>
      <c r="K68" s="40"/>
      <c r="M68" s="28">
        <v>2006</v>
      </c>
      <c r="N68" s="28" t="s">
        <v>9</v>
      </c>
      <c r="O68" s="28" t="s">
        <v>21</v>
      </c>
      <c r="P68" s="27">
        <f>'Wx Adj Calendar'!C78</f>
        <v>92351801.875420481</v>
      </c>
      <c r="Q68" s="27">
        <f>'Wx Adj Calendar'!E78</f>
        <v>2645763.0693604527</v>
      </c>
      <c r="R68" s="27">
        <f>'Wx Adj Calendar'!F78</f>
        <v>13372333.857257944</v>
      </c>
      <c r="T68" s="28">
        <v>2006</v>
      </c>
      <c r="U68" s="28" t="s">
        <v>9</v>
      </c>
      <c r="V68" s="28" t="s">
        <v>21</v>
      </c>
      <c r="W68" s="27">
        <f t="shared" si="1"/>
        <v>483151676.87542045</v>
      </c>
      <c r="X68" s="27">
        <f t="shared" si="2"/>
        <v>24584190.069360454</v>
      </c>
      <c r="Y68" s="27">
        <f t="shared" si="3"/>
        <v>233368700.85725793</v>
      </c>
      <c r="Z68" s="27">
        <f t="shared" si="4"/>
        <v>257952890.9266184</v>
      </c>
      <c r="AA68" s="27">
        <f t="shared" si="5"/>
        <v>154777192</v>
      </c>
      <c r="AB68" s="27">
        <f t="shared" si="6"/>
        <v>9731821</v>
      </c>
      <c r="AC68" s="27">
        <f t="shared" si="7"/>
        <v>905613580.80203891</v>
      </c>
      <c r="AE68" s="27">
        <f t="shared" si="8"/>
        <v>944280495.27419794</v>
      </c>
    </row>
    <row r="69" spans="1:34">
      <c r="A69" s="44">
        <v>2006</v>
      </c>
      <c r="B69" s="41" t="s">
        <v>10</v>
      </c>
      <c r="C69" s="41" t="s">
        <v>21</v>
      </c>
      <c r="D69" s="40">
        <v>365149706</v>
      </c>
      <c r="E69" s="40">
        <v>22228554</v>
      </c>
      <c r="F69" s="40">
        <v>236097405</v>
      </c>
      <c r="G69" s="40">
        <v>258325959</v>
      </c>
      <c r="H69" s="40">
        <v>154842525</v>
      </c>
      <c r="I69" s="40">
        <v>11463609</v>
      </c>
      <c r="J69" s="40">
        <v>789781799</v>
      </c>
      <c r="K69" s="40"/>
      <c r="M69" s="28">
        <v>2006</v>
      </c>
      <c r="N69" s="28" t="s">
        <v>10</v>
      </c>
      <c r="O69" s="28" t="s">
        <v>21</v>
      </c>
      <c r="P69" s="27">
        <f>'Wx Adj Calendar'!C79</f>
        <v>7306891.0246385103</v>
      </c>
      <c r="Q69" s="27">
        <f>'Wx Adj Calendar'!E79</f>
        <v>225426.98257642266</v>
      </c>
      <c r="R69" s="27">
        <f>'Wx Adj Calendar'!F79</f>
        <v>1138548.8767486815</v>
      </c>
      <c r="T69" s="28">
        <v>2006</v>
      </c>
      <c r="U69" s="28" t="s">
        <v>10</v>
      </c>
      <c r="V69" s="28" t="s">
        <v>21</v>
      </c>
      <c r="W69" s="27">
        <f t="shared" si="1"/>
        <v>372456597.02463853</v>
      </c>
      <c r="X69" s="27">
        <f t="shared" si="2"/>
        <v>22453980.982576422</v>
      </c>
      <c r="Y69" s="27">
        <f t="shared" si="3"/>
        <v>237235953.87674868</v>
      </c>
      <c r="Z69" s="27">
        <f t="shared" si="4"/>
        <v>259689934.85932511</v>
      </c>
      <c r="AA69" s="27">
        <f t="shared" si="5"/>
        <v>154842525</v>
      </c>
      <c r="AB69" s="27">
        <f t="shared" si="6"/>
        <v>11463609</v>
      </c>
      <c r="AC69" s="27">
        <f t="shared" si="7"/>
        <v>798452665.88396358</v>
      </c>
      <c r="AE69" s="27">
        <f t="shared" si="8"/>
        <v>945479455.74543107</v>
      </c>
    </row>
    <row r="70" spans="1:34">
      <c r="A70" s="44">
        <v>2006</v>
      </c>
      <c r="B70" s="41" t="s">
        <v>11</v>
      </c>
      <c r="C70" s="41" t="s">
        <v>21</v>
      </c>
      <c r="D70" s="40">
        <v>319535100</v>
      </c>
      <c r="E70" s="40">
        <v>19974457</v>
      </c>
      <c r="F70" s="40">
        <v>243854498</v>
      </c>
      <c r="G70" s="40">
        <v>263828955</v>
      </c>
      <c r="H70" s="40">
        <v>164090147</v>
      </c>
      <c r="I70" s="40">
        <v>10992501</v>
      </c>
      <c r="J70" s="40">
        <v>758446703</v>
      </c>
      <c r="K70" s="40"/>
      <c r="M70" s="28">
        <v>2006</v>
      </c>
      <c r="N70" s="28" t="s">
        <v>11</v>
      </c>
      <c r="O70" s="28" t="s">
        <v>21</v>
      </c>
      <c r="P70" s="27">
        <f>'Wx Adj Calendar'!C80</f>
        <v>8587341.6321412772</v>
      </c>
      <c r="Q70" s="27">
        <f>'Wx Adj Calendar'!E80</f>
        <v>375677.48251226614</v>
      </c>
      <c r="R70" s="27">
        <f>'Wx Adj Calendar'!F80</f>
        <v>-310996.6621366844</v>
      </c>
      <c r="T70" s="28">
        <v>2006</v>
      </c>
      <c r="U70" s="28" t="s">
        <v>11</v>
      </c>
      <c r="V70" s="28" t="s">
        <v>21</v>
      </c>
      <c r="W70" s="27">
        <f t="shared" si="1"/>
        <v>328122441.63214129</v>
      </c>
      <c r="X70" s="27">
        <f t="shared" si="2"/>
        <v>20350134.482512265</v>
      </c>
      <c r="Y70" s="27">
        <f t="shared" si="3"/>
        <v>243543501.33786333</v>
      </c>
      <c r="Z70" s="27">
        <f t="shared" si="4"/>
        <v>263893635.82037559</v>
      </c>
      <c r="AA70" s="27">
        <f t="shared" si="5"/>
        <v>164090147</v>
      </c>
      <c r="AB70" s="27">
        <f t="shared" si="6"/>
        <v>10992501</v>
      </c>
      <c r="AC70" s="27">
        <f t="shared" si="7"/>
        <v>767098725.45251679</v>
      </c>
      <c r="AE70" s="27">
        <f t="shared" si="8"/>
        <v>947656660.93343639</v>
      </c>
    </row>
    <row r="71" spans="1:34">
      <c r="A71" s="44">
        <v>2006</v>
      </c>
      <c r="B71" s="41" t="s">
        <v>12</v>
      </c>
      <c r="C71" s="41" t="s">
        <v>21</v>
      </c>
      <c r="D71" s="40">
        <v>359267867</v>
      </c>
      <c r="E71" s="40">
        <v>23688978</v>
      </c>
      <c r="F71" s="40">
        <v>270050038</v>
      </c>
      <c r="G71" s="40">
        <v>293739016</v>
      </c>
      <c r="H71" s="40">
        <v>181012102</v>
      </c>
      <c r="I71" s="40">
        <v>11406432</v>
      </c>
      <c r="J71" s="40">
        <v>845425417</v>
      </c>
      <c r="K71" s="40"/>
      <c r="M71" s="28">
        <v>2006</v>
      </c>
      <c r="N71" s="28" t="s">
        <v>12</v>
      </c>
      <c r="O71" s="28" t="s">
        <v>21</v>
      </c>
      <c r="P71" s="27">
        <f>'Wx Adj Calendar'!C81</f>
        <v>-22781279.711677276</v>
      </c>
      <c r="Q71" s="27">
        <f>'Wx Adj Calendar'!E81</f>
        <v>-1587443.2836853925</v>
      </c>
      <c r="R71" s="27">
        <f>'Wx Adj Calendar'!F81</f>
        <v>-14152660.767992361</v>
      </c>
      <c r="T71" s="28">
        <v>2006</v>
      </c>
      <c r="U71" s="28" t="s">
        <v>12</v>
      </c>
      <c r="V71" s="28" t="s">
        <v>21</v>
      </c>
      <c r="W71" s="27">
        <f t="shared" si="1"/>
        <v>336486587.28832275</v>
      </c>
      <c r="X71" s="27">
        <f t="shared" si="2"/>
        <v>22101534.716314606</v>
      </c>
      <c r="Y71" s="27">
        <f t="shared" si="3"/>
        <v>255897377.23200765</v>
      </c>
      <c r="Z71" s="27">
        <f t="shared" si="4"/>
        <v>277998911.94832224</v>
      </c>
      <c r="AA71" s="27">
        <f t="shared" si="5"/>
        <v>181012102</v>
      </c>
      <c r="AB71" s="27">
        <f t="shared" si="6"/>
        <v>11406432</v>
      </c>
      <c r="AC71" s="27">
        <f t="shared" si="7"/>
        <v>806904033.23664486</v>
      </c>
      <c r="AE71" s="27">
        <f t="shared" si="8"/>
        <v>945480808.19964075</v>
      </c>
    </row>
    <row r="72" spans="1:34">
      <c r="A72" s="44">
        <v>2006</v>
      </c>
      <c r="B72" s="41" t="s">
        <v>13</v>
      </c>
      <c r="C72" s="41" t="s">
        <v>21</v>
      </c>
      <c r="D72" s="40">
        <v>457966262</v>
      </c>
      <c r="E72" s="40">
        <v>29569414</v>
      </c>
      <c r="F72" s="40">
        <v>322351857</v>
      </c>
      <c r="G72" s="40">
        <v>351921271</v>
      </c>
      <c r="H72" s="40">
        <v>200208505</v>
      </c>
      <c r="I72" s="40">
        <v>11647743</v>
      </c>
      <c r="J72" s="40">
        <v>1021743781</v>
      </c>
      <c r="K72" s="40"/>
      <c r="M72" s="28">
        <v>2006</v>
      </c>
      <c r="N72" s="28" t="s">
        <v>13</v>
      </c>
      <c r="O72" s="28" t="s">
        <v>21</v>
      </c>
      <c r="P72" s="27">
        <f>'Wx Adj Calendar'!C82</f>
        <v>-5475358.9685957963</v>
      </c>
      <c r="Q72" s="27">
        <f>'Wx Adj Calendar'!E82</f>
        <v>-212865.5836507598</v>
      </c>
      <c r="R72" s="27">
        <f>'Wx Adj Calendar'!F82</f>
        <v>-1714042.6212348503</v>
      </c>
      <c r="T72" s="28">
        <v>2006</v>
      </c>
      <c r="U72" s="28" t="s">
        <v>13</v>
      </c>
      <c r="V72" s="28" t="s">
        <v>21</v>
      </c>
      <c r="W72" s="27">
        <f t="shared" si="1"/>
        <v>452490903.0314042</v>
      </c>
      <c r="X72" s="27">
        <f t="shared" si="2"/>
        <v>29356548.41634924</v>
      </c>
      <c r="Y72" s="27">
        <f t="shared" si="3"/>
        <v>320637814.37876517</v>
      </c>
      <c r="Z72" s="27">
        <f t="shared" si="4"/>
        <v>349994362.7951144</v>
      </c>
      <c r="AA72" s="27">
        <f t="shared" si="5"/>
        <v>200208505</v>
      </c>
      <c r="AB72" s="27">
        <f t="shared" si="6"/>
        <v>11647743</v>
      </c>
      <c r="AC72" s="27">
        <f t="shared" si="7"/>
        <v>1014341513.8265187</v>
      </c>
      <c r="AE72" s="27">
        <f t="shared" si="8"/>
        <v>947007835.24885702</v>
      </c>
    </row>
    <row r="73" spans="1:34">
      <c r="A73" s="44">
        <v>2006</v>
      </c>
      <c r="B73" s="41" t="s">
        <v>14</v>
      </c>
      <c r="C73" s="41" t="s">
        <v>21</v>
      </c>
      <c r="D73" s="40">
        <v>601955408</v>
      </c>
      <c r="E73" s="40">
        <v>33531921</v>
      </c>
      <c r="F73" s="40">
        <v>337450220</v>
      </c>
      <c r="G73" s="40">
        <v>370982141</v>
      </c>
      <c r="H73" s="40">
        <v>199135107</v>
      </c>
      <c r="I73" s="40">
        <v>10607935</v>
      </c>
      <c r="J73" s="40">
        <v>1182680591</v>
      </c>
      <c r="K73" s="40"/>
      <c r="M73" s="28">
        <v>2006</v>
      </c>
      <c r="N73" s="28" t="s">
        <v>14</v>
      </c>
      <c r="O73" s="28" t="s">
        <v>21</v>
      </c>
      <c r="P73" s="27">
        <f>'Wx Adj Calendar'!C83</f>
        <v>-30515909.531049892</v>
      </c>
      <c r="Q73" s="27">
        <f>'Wx Adj Calendar'!E83</f>
        <v>-1214378.3758796526</v>
      </c>
      <c r="R73" s="27">
        <f>'Wx Adj Calendar'!F83</f>
        <v>-8161392.1717769625</v>
      </c>
      <c r="T73" s="28">
        <v>2006</v>
      </c>
      <c r="U73" s="28" t="s">
        <v>14</v>
      </c>
      <c r="V73" s="28" t="s">
        <v>21</v>
      </c>
      <c r="W73" s="27">
        <f t="shared" ref="W73:W136" si="9">D73+P73</f>
        <v>571439498.46895015</v>
      </c>
      <c r="X73" s="27">
        <f t="shared" ref="X73:X136" si="10">E73+Q73</f>
        <v>32317542.624120347</v>
      </c>
      <c r="Y73" s="27">
        <f t="shared" ref="Y73:Y136" si="11">F73+R73</f>
        <v>329288827.82822305</v>
      </c>
      <c r="Z73" s="27">
        <f t="shared" ref="Z73:Z136" si="12">G73+Q73+R73</f>
        <v>361606370.4523434</v>
      </c>
      <c r="AA73" s="27">
        <f t="shared" ref="AA73:AA136" si="13">H73</f>
        <v>199135107</v>
      </c>
      <c r="AB73" s="27">
        <f t="shared" ref="AB73:AB136" si="14">I73</f>
        <v>10607935</v>
      </c>
      <c r="AC73" s="27">
        <f t="shared" ref="AC73:AC136" si="15">J73+P73+Q73+R73</f>
        <v>1142788910.9212933</v>
      </c>
      <c r="AE73" s="27">
        <f t="shared" si="8"/>
        <v>950358562.18554735</v>
      </c>
    </row>
    <row r="74" spans="1:34">
      <c r="A74" s="44">
        <v>2006</v>
      </c>
      <c r="B74" s="41" t="s">
        <v>15</v>
      </c>
      <c r="C74" s="41" t="s">
        <v>21</v>
      </c>
      <c r="D74" s="40">
        <v>633648168</v>
      </c>
      <c r="E74" s="40">
        <v>33928300</v>
      </c>
      <c r="F74" s="40">
        <v>335865850</v>
      </c>
      <c r="G74" s="40">
        <v>369794150</v>
      </c>
      <c r="H74" s="40">
        <v>199448303</v>
      </c>
      <c r="I74" s="40">
        <v>10629681</v>
      </c>
      <c r="J74" s="40">
        <v>1213520302</v>
      </c>
      <c r="K74" s="40"/>
      <c r="M74" s="28">
        <v>2006</v>
      </c>
      <c r="N74" s="28" t="s">
        <v>15</v>
      </c>
      <c r="O74" s="28" t="s">
        <v>21</v>
      </c>
      <c r="P74" s="27">
        <f>'Wx Adj Calendar'!C84</f>
        <v>-16615831.906571005</v>
      </c>
      <c r="Q74" s="27">
        <f>'Wx Adj Calendar'!E84</f>
        <v>-647971.60958740185</v>
      </c>
      <c r="R74" s="27">
        <f>'Wx Adj Calendar'!F84</f>
        <v>-4367986.1403386593</v>
      </c>
      <c r="T74" s="28">
        <v>2006</v>
      </c>
      <c r="U74" s="28" t="s">
        <v>15</v>
      </c>
      <c r="V74" s="28" t="s">
        <v>21</v>
      </c>
      <c r="W74" s="27">
        <f t="shared" si="9"/>
        <v>617032336.09342897</v>
      </c>
      <c r="X74" s="27">
        <f t="shared" si="10"/>
        <v>33280328.390412599</v>
      </c>
      <c r="Y74" s="27">
        <f t="shared" si="11"/>
        <v>331497863.85966134</v>
      </c>
      <c r="Z74" s="27">
        <f t="shared" si="12"/>
        <v>364778192.25007391</v>
      </c>
      <c r="AA74" s="27">
        <f t="shared" si="13"/>
        <v>199448303</v>
      </c>
      <c r="AB74" s="27">
        <f t="shared" si="14"/>
        <v>10629681</v>
      </c>
      <c r="AC74" s="27">
        <f t="shared" si="15"/>
        <v>1191888512.343503</v>
      </c>
      <c r="AE74" s="27">
        <f t="shared" si="8"/>
        <v>949934407.96989763</v>
      </c>
    </row>
    <row r="75" spans="1:34">
      <c r="A75" s="44">
        <v>2006</v>
      </c>
      <c r="B75" s="41" t="s">
        <v>16</v>
      </c>
      <c r="C75" s="41" t="s">
        <v>21</v>
      </c>
      <c r="D75" s="40">
        <v>627024813</v>
      </c>
      <c r="E75" s="40">
        <v>36117352</v>
      </c>
      <c r="F75" s="40">
        <v>361616499</v>
      </c>
      <c r="G75" s="40">
        <v>397733851</v>
      </c>
      <c r="H75" s="40">
        <v>214365108</v>
      </c>
      <c r="I75" s="40">
        <v>11213540</v>
      </c>
      <c r="J75" s="40">
        <v>1250337312</v>
      </c>
      <c r="K75" s="40"/>
      <c r="M75" s="28">
        <v>2006</v>
      </c>
      <c r="N75" s="28" t="s">
        <v>16</v>
      </c>
      <c r="O75" s="28" t="s">
        <v>21</v>
      </c>
      <c r="P75" s="27">
        <f>'Wx Adj Calendar'!C85</f>
        <v>-3627962.7206873666</v>
      </c>
      <c r="Q75" s="27">
        <f>'Wx Adj Calendar'!E85</f>
        <v>-143227.39254770486</v>
      </c>
      <c r="R75" s="27">
        <f>'Wx Adj Calendar'!F85</f>
        <v>-949572.76055153599</v>
      </c>
      <c r="T75" s="28">
        <v>2006</v>
      </c>
      <c r="U75" s="28" t="s">
        <v>16</v>
      </c>
      <c r="V75" s="28" t="s">
        <v>21</v>
      </c>
      <c r="W75" s="27">
        <f t="shared" si="9"/>
        <v>623396850.27931261</v>
      </c>
      <c r="X75" s="27">
        <f t="shared" si="10"/>
        <v>35974124.607452296</v>
      </c>
      <c r="Y75" s="27">
        <f t="shared" si="11"/>
        <v>360666926.23944849</v>
      </c>
      <c r="Z75" s="27">
        <f t="shared" si="12"/>
        <v>396641050.84690076</v>
      </c>
      <c r="AA75" s="27">
        <f t="shared" si="13"/>
        <v>214365108</v>
      </c>
      <c r="AB75" s="27">
        <f t="shared" si="14"/>
        <v>11213540</v>
      </c>
      <c r="AC75" s="27">
        <f t="shared" si="15"/>
        <v>1245616549.1262136</v>
      </c>
      <c r="AE75" s="27">
        <f t="shared" si="8"/>
        <v>953123501.85726225</v>
      </c>
    </row>
    <row r="76" spans="1:34">
      <c r="A76" s="44">
        <v>2006</v>
      </c>
      <c r="B76" s="41" t="s">
        <v>17</v>
      </c>
      <c r="C76" s="41" t="s">
        <v>21</v>
      </c>
      <c r="D76" s="40">
        <v>504921223</v>
      </c>
      <c r="E76" s="40">
        <v>30006201</v>
      </c>
      <c r="F76" s="40">
        <v>312694935</v>
      </c>
      <c r="G76" s="40">
        <v>342701136</v>
      </c>
      <c r="H76" s="40">
        <v>183262956</v>
      </c>
      <c r="I76" s="40">
        <v>10519979</v>
      </c>
      <c r="J76" s="40">
        <v>1041405294</v>
      </c>
      <c r="K76" s="40"/>
      <c r="M76" s="28">
        <v>2006</v>
      </c>
      <c r="N76" s="28" t="s">
        <v>17</v>
      </c>
      <c r="O76" s="28" t="s">
        <v>21</v>
      </c>
      <c r="P76" s="27">
        <f>'Wx Adj Calendar'!C86</f>
        <v>15195380.079676501</v>
      </c>
      <c r="Q76" s="27">
        <f>'Wx Adj Calendar'!E86</f>
        <v>611949.57661434065</v>
      </c>
      <c r="R76" s="27">
        <f>'Wx Adj Calendar'!F86</f>
        <v>4710662.6884384621</v>
      </c>
      <c r="T76" s="28">
        <v>2006</v>
      </c>
      <c r="U76" s="28" t="s">
        <v>17</v>
      </c>
      <c r="V76" s="28" t="s">
        <v>21</v>
      </c>
      <c r="W76" s="27">
        <f t="shared" si="9"/>
        <v>520116603.07967651</v>
      </c>
      <c r="X76" s="27">
        <f t="shared" si="10"/>
        <v>30618150.576614339</v>
      </c>
      <c r="Y76" s="27">
        <f t="shared" si="11"/>
        <v>317405597.68843848</v>
      </c>
      <c r="Z76" s="27">
        <f t="shared" si="12"/>
        <v>348023748.2650528</v>
      </c>
      <c r="AA76" s="27">
        <f t="shared" si="13"/>
        <v>183262956</v>
      </c>
      <c r="AB76" s="27">
        <f t="shared" si="14"/>
        <v>10519979</v>
      </c>
      <c r="AC76" s="27">
        <f t="shared" si="15"/>
        <v>1061923286.3447293</v>
      </c>
      <c r="AE76" s="27">
        <f t="shared" si="8"/>
        <v>959981213.32579267</v>
      </c>
    </row>
    <row r="77" spans="1:34">
      <c r="A77" s="44">
        <v>2006</v>
      </c>
      <c r="B77" s="41" t="s">
        <v>18</v>
      </c>
      <c r="C77" s="41" t="s">
        <v>21</v>
      </c>
      <c r="D77" s="40">
        <v>389198729</v>
      </c>
      <c r="E77" s="40">
        <v>25390218</v>
      </c>
      <c r="F77" s="40">
        <v>282087418</v>
      </c>
      <c r="G77" s="40">
        <v>307477636</v>
      </c>
      <c r="H77" s="40">
        <v>168898647</v>
      </c>
      <c r="I77" s="40">
        <v>11564986</v>
      </c>
      <c r="J77" s="40">
        <v>877139998</v>
      </c>
      <c r="K77" s="40"/>
      <c r="M77" s="28">
        <v>2006</v>
      </c>
      <c r="N77" s="28" t="s">
        <v>18</v>
      </c>
      <c r="O77" s="28" t="s">
        <v>21</v>
      </c>
      <c r="P77" s="27">
        <f>'Wx Adj Calendar'!C87</f>
        <v>-4213704.7321017338</v>
      </c>
      <c r="Q77" s="27">
        <f>'Wx Adj Calendar'!E87</f>
        <v>-172997.30334043221</v>
      </c>
      <c r="R77" s="27">
        <f>'Wx Adj Calendar'!F87</f>
        <v>-465094.51729001233</v>
      </c>
      <c r="T77" s="28">
        <v>2006</v>
      </c>
      <c r="U77" s="28" t="s">
        <v>18</v>
      </c>
      <c r="V77" s="28" t="s">
        <v>21</v>
      </c>
      <c r="W77" s="27">
        <f t="shared" si="9"/>
        <v>384985024.26789826</v>
      </c>
      <c r="X77" s="27">
        <f t="shared" si="10"/>
        <v>25217220.696659569</v>
      </c>
      <c r="Y77" s="27">
        <f t="shared" si="11"/>
        <v>281622323.48271</v>
      </c>
      <c r="Z77" s="27">
        <f t="shared" si="12"/>
        <v>306839544.17936957</v>
      </c>
      <c r="AA77" s="27">
        <f t="shared" si="13"/>
        <v>168898647</v>
      </c>
      <c r="AB77" s="27">
        <f t="shared" si="14"/>
        <v>11564986</v>
      </c>
      <c r="AC77" s="27">
        <f t="shared" si="15"/>
        <v>872288201.44726789</v>
      </c>
      <c r="AE77" s="27">
        <f t="shared" si="8"/>
        <v>960311110.7883997</v>
      </c>
    </row>
    <row r="78" spans="1:34">
      <c r="A78" s="44">
        <v>2006</v>
      </c>
      <c r="B78" s="41" t="s">
        <v>19</v>
      </c>
      <c r="C78" s="41" t="s">
        <v>21</v>
      </c>
      <c r="D78" s="40">
        <v>337319571</v>
      </c>
      <c r="E78" s="40">
        <v>22240092</v>
      </c>
      <c r="F78" s="40">
        <v>267614135</v>
      </c>
      <c r="G78" s="40">
        <v>289854227</v>
      </c>
      <c r="H78" s="40">
        <v>169192154</v>
      </c>
      <c r="I78" s="40">
        <v>12381365</v>
      </c>
      <c r="J78" s="40">
        <v>808747317</v>
      </c>
      <c r="K78" s="40"/>
      <c r="M78" s="28">
        <v>2006</v>
      </c>
      <c r="N78" s="28" t="s">
        <v>19</v>
      </c>
      <c r="O78" s="28" t="s">
        <v>21</v>
      </c>
      <c r="P78" s="27">
        <f>'Wx Adj Calendar'!C88</f>
        <v>-5304585.6865053475</v>
      </c>
      <c r="Q78" s="27">
        <f>'Wx Adj Calendar'!E88</f>
        <v>500800.95318699809</v>
      </c>
      <c r="R78" s="27">
        <f>'Wx Adj Calendar'!F88</f>
        <v>4792791.3577943612</v>
      </c>
      <c r="T78" s="28">
        <v>2006</v>
      </c>
      <c r="U78" s="28" t="s">
        <v>19</v>
      </c>
      <c r="V78" s="28" t="s">
        <v>21</v>
      </c>
      <c r="W78" s="27">
        <f t="shared" si="9"/>
        <v>332014985.31349468</v>
      </c>
      <c r="X78" s="27">
        <f t="shared" si="10"/>
        <v>22740892.953186996</v>
      </c>
      <c r="Y78" s="27">
        <f t="shared" si="11"/>
        <v>272406926.35779434</v>
      </c>
      <c r="Z78" s="27">
        <f t="shared" si="12"/>
        <v>295147819.31098133</v>
      </c>
      <c r="AA78" s="27">
        <f t="shared" si="13"/>
        <v>169192154</v>
      </c>
      <c r="AB78" s="27">
        <f t="shared" si="14"/>
        <v>12381365</v>
      </c>
      <c r="AC78" s="27">
        <f t="shared" si="15"/>
        <v>808736323.62447608</v>
      </c>
      <c r="AE78" s="27">
        <f t="shared" si="8"/>
        <v>960969621.97713137</v>
      </c>
    </row>
    <row r="79" spans="1:34">
      <c r="A79" s="44">
        <v>2006</v>
      </c>
      <c r="B79" s="41" t="s">
        <v>20</v>
      </c>
      <c r="C79" s="41" t="s">
        <v>21</v>
      </c>
      <c r="D79" s="40">
        <v>417389915</v>
      </c>
      <c r="E79" s="40">
        <v>23773399</v>
      </c>
      <c r="F79" s="40">
        <v>243608735</v>
      </c>
      <c r="G79" s="40">
        <v>267382134</v>
      </c>
      <c r="H79" s="40">
        <v>146535671</v>
      </c>
      <c r="I79" s="40">
        <v>11100044</v>
      </c>
      <c r="J79" s="40">
        <v>842407764</v>
      </c>
      <c r="K79" s="40"/>
      <c r="M79" s="28">
        <v>2006</v>
      </c>
      <c r="N79" s="28" t="s">
        <v>20</v>
      </c>
      <c r="O79" s="28" t="s">
        <v>21</v>
      </c>
      <c r="P79" s="27">
        <f>'Wx Adj Calendar'!C89</f>
        <v>28023362.32051263</v>
      </c>
      <c r="Q79" s="27">
        <f>'Wx Adj Calendar'!E89</f>
        <v>614514.57859456679</v>
      </c>
      <c r="R79" s="27">
        <f>'Wx Adj Calendar'!F89</f>
        <v>2925313.1024997365</v>
      </c>
      <c r="T79" s="28">
        <v>2006</v>
      </c>
      <c r="U79" s="28" t="s">
        <v>20</v>
      </c>
      <c r="V79" s="28" t="s">
        <v>21</v>
      </c>
      <c r="W79" s="27">
        <f t="shared" si="9"/>
        <v>445413277.32051265</v>
      </c>
      <c r="X79" s="27">
        <f t="shared" si="10"/>
        <v>24387913.578594565</v>
      </c>
      <c r="Y79" s="27">
        <f t="shared" si="11"/>
        <v>246534048.10249972</v>
      </c>
      <c r="Z79" s="27">
        <f t="shared" si="12"/>
        <v>270921961.68109429</v>
      </c>
      <c r="AA79" s="27">
        <f t="shared" si="13"/>
        <v>146535671</v>
      </c>
      <c r="AB79" s="27">
        <f t="shared" si="14"/>
        <v>11100044</v>
      </c>
      <c r="AC79" s="27">
        <f t="shared" si="15"/>
        <v>873970954.00160694</v>
      </c>
      <c r="AE79" s="27">
        <f t="shared" si="8"/>
        <v>961117547.11761439</v>
      </c>
      <c r="AG79" s="46">
        <f>(AE79/AE31)^(1/4)-1</f>
        <v>1.8957315860077539E-2</v>
      </c>
      <c r="AH79" s="22" t="s">
        <v>125</v>
      </c>
    </row>
    <row r="80" spans="1:34">
      <c r="A80" s="44">
        <v>2007</v>
      </c>
      <c r="B80" s="41" t="s">
        <v>9</v>
      </c>
      <c r="C80" s="41" t="s">
        <v>21</v>
      </c>
      <c r="D80" s="40">
        <v>429921053</v>
      </c>
      <c r="E80" s="40">
        <v>25671633</v>
      </c>
      <c r="F80" s="40">
        <v>266317508</v>
      </c>
      <c r="G80" s="40">
        <v>291989141</v>
      </c>
      <c r="H80" s="40">
        <v>155646461</v>
      </c>
      <c r="I80" s="40">
        <v>11832554</v>
      </c>
      <c r="J80" s="40">
        <v>889389209</v>
      </c>
      <c r="K80" s="40"/>
      <c r="M80" s="28">
        <v>2007</v>
      </c>
      <c r="N80" s="28" t="s">
        <v>9</v>
      </c>
      <c r="O80" s="28" t="s">
        <v>21</v>
      </c>
      <c r="P80" s="27">
        <f>'Wx Adj Calendar'!C90</f>
        <v>17549629.165272329</v>
      </c>
      <c r="Q80" s="27">
        <f>'Wx Adj Calendar'!E90</f>
        <v>480523.27559932641</v>
      </c>
      <c r="R80" s="27">
        <f>'Wx Adj Calendar'!F90</f>
        <v>4465601.5336802732</v>
      </c>
      <c r="T80" s="28">
        <v>2007</v>
      </c>
      <c r="U80" s="28" t="s">
        <v>9</v>
      </c>
      <c r="V80" s="28" t="s">
        <v>21</v>
      </c>
      <c r="W80" s="27">
        <f t="shared" si="9"/>
        <v>447470682.16527236</v>
      </c>
      <c r="X80" s="27">
        <f t="shared" si="10"/>
        <v>26152156.275599327</v>
      </c>
      <c r="Y80" s="27">
        <f t="shared" si="11"/>
        <v>270783109.53368026</v>
      </c>
      <c r="Z80" s="27">
        <f t="shared" si="12"/>
        <v>296935265.80927956</v>
      </c>
      <c r="AA80" s="27">
        <f t="shared" si="13"/>
        <v>155646461</v>
      </c>
      <c r="AB80" s="27">
        <f t="shared" si="14"/>
        <v>11832554</v>
      </c>
      <c r="AC80" s="27">
        <f t="shared" si="15"/>
        <v>911884962.97455204</v>
      </c>
      <c r="AE80" s="27">
        <f t="shared" si="8"/>
        <v>957468604.75089777</v>
      </c>
    </row>
    <row r="81" spans="1:31">
      <c r="A81" s="44">
        <v>2007</v>
      </c>
      <c r="B81" s="41" t="s">
        <v>10</v>
      </c>
      <c r="C81" s="41" t="s">
        <v>21</v>
      </c>
      <c r="D81" s="40">
        <v>412211031</v>
      </c>
      <c r="E81" s="40">
        <v>23176481</v>
      </c>
      <c r="F81" s="40">
        <v>222142766</v>
      </c>
      <c r="G81" s="40">
        <v>245319247</v>
      </c>
      <c r="H81" s="40">
        <v>141246677</v>
      </c>
      <c r="I81" s="40">
        <v>10668419</v>
      </c>
      <c r="J81" s="40">
        <v>809445374</v>
      </c>
      <c r="K81" s="40"/>
      <c r="M81" s="28">
        <v>2007</v>
      </c>
      <c r="N81" s="28" t="s">
        <v>10</v>
      </c>
      <c r="O81" s="28" t="s">
        <v>21</v>
      </c>
      <c r="P81" s="27">
        <f>'Wx Adj Calendar'!C91</f>
        <v>-31637098.954589855</v>
      </c>
      <c r="Q81" s="27">
        <f>'Wx Adj Calendar'!E91</f>
        <v>-929434.26896584919</v>
      </c>
      <c r="R81" s="27">
        <f>'Wx Adj Calendar'!F91</f>
        <v>-3580801.4830693449</v>
      </c>
      <c r="T81" s="28">
        <v>2007</v>
      </c>
      <c r="U81" s="28" t="s">
        <v>10</v>
      </c>
      <c r="V81" s="28" t="s">
        <v>21</v>
      </c>
      <c r="W81" s="27">
        <f t="shared" si="9"/>
        <v>380573932.04541016</v>
      </c>
      <c r="X81" s="27">
        <f t="shared" si="10"/>
        <v>22247046.731034152</v>
      </c>
      <c r="Y81" s="27">
        <f t="shared" si="11"/>
        <v>218561964.51693067</v>
      </c>
      <c r="Z81" s="27">
        <f t="shared" si="12"/>
        <v>240809011.24796483</v>
      </c>
      <c r="AA81" s="27">
        <f t="shared" si="13"/>
        <v>141246677</v>
      </c>
      <c r="AB81" s="27">
        <f t="shared" si="14"/>
        <v>10668419</v>
      </c>
      <c r="AC81" s="27">
        <f t="shared" si="15"/>
        <v>773298039.29337502</v>
      </c>
      <c r="AE81" s="27">
        <f t="shared" si="8"/>
        <v>957991219.93194044</v>
      </c>
    </row>
    <row r="82" spans="1:31">
      <c r="A82" s="44">
        <v>2007</v>
      </c>
      <c r="B82" s="41" t="s">
        <v>11</v>
      </c>
      <c r="C82" s="41" t="s">
        <v>21</v>
      </c>
      <c r="D82" s="40">
        <v>343621003</v>
      </c>
      <c r="E82" s="40">
        <v>21846825</v>
      </c>
      <c r="F82" s="40">
        <v>261274036</v>
      </c>
      <c r="G82" s="40">
        <v>283120861</v>
      </c>
      <c r="H82" s="40">
        <v>154734594</v>
      </c>
      <c r="I82" s="40">
        <v>11933981</v>
      </c>
      <c r="J82" s="40">
        <v>793410439</v>
      </c>
      <c r="K82" s="40"/>
      <c r="M82" s="28">
        <v>2007</v>
      </c>
      <c r="N82" s="28" t="s">
        <v>11</v>
      </c>
      <c r="O82" s="28" t="s">
        <v>21</v>
      </c>
      <c r="P82" s="27">
        <f>'Wx Adj Calendar'!C92</f>
        <v>12978818.034333667</v>
      </c>
      <c r="Q82" s="27">
        <f>'Wx Adj Calendar'!E92</f>
        <v>392072.6666031059</v>
      </c>
      <c r="R82" s="27">
        <f>'Wx Adj Calendar'!F92</f>
        <v>328122.49453834142</v>
      </c>
      <c r="T82" s="28">
        <v>2007</v>
      </c>
      <c r="U82" s="28" t="s">
        <v>11</v>
      </c>
      <c r="V82" s="28" t="s">
        <v>21</v>
      </c>
      <c r="W82" s="27">
        <f t="shared" si="9"/>
        <v>356599821.03433365</v>
      </c>
      <c r="X82" s="27">
        <f t="shared" si="10"/>
        <v>22238897.666603107</v>
      </c>
      <c r="Y82" s="27">
        <f t="shared" si="11"/>
        <v>261602158.49453834</v>
      </c>
      <c r="Z82" s="27">
        <f t="shared" si="12"/>
        <v>283841056.16114146</v>
      </c>
      <c r="AA82" s="27">
        <f t="shared" si="13"/>
        <v>154734594</v>
      </c>
      <c r="AB82" s="27">
        <f t="shared" si="14"/>
        <v>11933981</v>
      </c>
      <c r="AC82" s="27">
        <f t="shared" si="15"/>
        <v>807109452.1954751</v>
      </c>
      <c r="AE82" s="27">
        <f t="shared" si="8"/>
        <v>955895001.04939163</v>
      </c>
    </row>
    <row r="83" spans="1:31">
      <c r="A83" s="44">
        <v>2007</v>
      </c>
      <c r="B83" s="41" t="s">
        <v>12</v>
      </c>
      <c r="C83" s="41" t="s">
        <v>21</v>
      </c>
      <c r="D83" s="40">
        <v>341594140</v>
      </c>
      <c r="E83" s="40">
        <v>22409641</v>
      </c>
      <c r="F83" s="40">
        <v>270838691</v>
      </c>
      <c r="G83" s="40">
        <v>293248332</v>
      </c>
      <c r="H83" s="40">
        <v>144503358</v>
      </c>
      <c r="I83" s="40">
        <v>11634950</v>
      </c>
      <c r="J83" s="40">
        <v>790980780</v>
      </c>
      <c r="K83" s="40"/>
      <c r="M83" s="28">
        <v>2007</v>
      </c>
      <c r="N83" s="28" t="s">
        <v>12</v>
      </c>
      <c r="O83" s="28" t="s">
        <v>21</v>
      </c>
      <c r="P83" s="27">
        <f>'Wx Adj Calendar'!C93</f>
        <v>-14477708.940824641</v>
      </c>
      <c r="Q83" s="27">
        <f>'Wx Adj Calendar'!E93</f>
        <v>-14115.039087099358</v>
      </c>
      <c r="R83" s="27">
        <f>'Wx Adj Calendar'!F93</f>
        <v>1934207.8185610631</v>
      </c>
      <c r="T83" s="28">
        <v>2007</v>
      </c>
      <c r="U83" s="28" t="s">
        <v>12</v>
      </c>
      <c r="V83" s="28" t="s">
        <v>21</v>
      </c>
      <c r="W83" s="27">
        <f t="shared" si="9"/>
        <v>327116431.05917537</v>
      </c>
      <c r="X83" s="27">
        <f t="shared" si="10"/>
        <v>22395525.960912902</v>
      </c>
      <c r="Y83" s="27">
        <f t="shared" si="11"/>
        <v>272772898.81856108</v>
      </c>
      <c r="Z83" s="27">
        <f t="shared" si="12"/>
        <v>295168424.77947396</v>
      </c>
      <c r="AA83" s="27">
        <f t="shared" si="13"/>
        <v>144503358</v>
      </c>
      <c r="AB83" s="27">
        <f t="shared" si="14"/>
        <v>11634950</v>
      </c>
      <c r="AC83" s="27">
        <f t="shared" si="15"/>
        <v>778423163.83864939</v>
      </c>
      <c r="AE83" s="27">
        <f t="shared" si="8"/>
        <v>959229228.27797127</v>
      </c>
    </row>
    <row r="84" spans="1:31">
      <c r="A84" s="44">
        <v>2007</v>
      </c>
      <c r="B84" s="41" t="s">
        <v>13</v>
      </c>
      <c r="C84" s="41" t="s">
        <v>21</v>
      </c>
      <c r="D84" s="40">
        <v>443756265</v>
      </c>
      <c r="E84" s="40">
        <v>26972271</v>
      </c>
      <c r="F84" s="40">
        <v>321222495</v>
      </c>
      <c r="G84" s="40">
        <v>348194766</v>
      </c>
      <c r="H84" s="40">
        <v>181099379</v>
      </c>
      <c r="I84" s="40">
        <v>12840856</v>
      </c>
      <c r="J84" s="40">
        <v>985891266</v>
      </c>
      <c r="K84" s="40"/>
      <c r="M84" s="28">
        <v>2007</v>
      </c>
      <c r="N84" s="28" t="s">
        <v>13</v>
      </c>
      <c r="O84" s="28" t="s">
        <v>21</v>
      </c>
      <c r="P84" s="27">
        <f>'Wx Adj Calendar'!C94</f>
        <v>19942109.569139734</v>
      </c>
      <c r="Q84" s="27">
        <f>'Wx Adj Calendar'!E94</f>
        <v>737683.377280719</v>
      </c>
      <c r="R84" s="27">
        <f>'Wx Adj Calendar'!F94</f>
        <v>5276945.644284497</v>
      </c>
      <c r="T84" s="28">
        <v>2007</v>
      </c>
      <c r="U84" s="28" t="s">
        <v>13</v>
      </c>
      <c r="V84" s="28" t="s">
        <v>21</v>
      </c>
      <c r="W84" s="27">
        <f t="shared" si="9"/>
        <v>463698374.56913972</v>
      </c>
      <c r="X84" s="27">
        <f t="shared" si="10"/>
        <v>27709954.37728072</v>
      </c>
      <c r="Y84" s="27">
        <f t="shared" si="11"/>
        <v>326499440.64428449</v>
      </c>
      <c r="Z84" s="27">
        <f t="shared" si="12"/>
        <v>354209395.0215652</v>
      </c>
      <c r="AA84" s="27">
        <f t="shared" si="13"/>
        <v>181099379</v>
      </c>
      <c r="AB84" s="27">
        <f t="shared" si="14"/>
        <v>12840856</v>
      </c>
      <c r="AC84" s="27">
        <f t="shared" si="15"/>
        <v>1011848004.5907049</v>
      </c>
      <c r="AE84" s="27">
        <f t="shared" si="8"/>
        <v>956855822.49480498</v>
      </c>
    </row>
    <row r="85" spans="1:31">
      <c r="A85" s="44">
        <v>2007</v>
      </c>
      <c r="B85" s="41" t="s">
        <v>14</v>
      </c>
      <c r="C85" s="41" t="s">
        <v>21</v>
      </c>
      <c r="D85" s="40">
        <v>558818380</v>
      </c>
      <c r="E85" s="40">
        <v>30686922</v>
      </c>
      <c r="F85" s="40">
        <v>336870186</v>
      </c>
      <c r="G85" s="40">
        <v>367557108</v>
      </c>
      <c r="H85" s="40">
        <v>180153392</v>
      </c>
      <c r="I85" s="40">
        <v>11608620</v>
      </c>
      <c r="J85" s="40">
        <v>1118137500</v>
      </c>
      <c r="K85" s="40"/>
      <c r="M85" s="28">
        <v>2007</v>
      </c>
      <c r="N85" s="28" t="s">
        <v>14</v>
      </c>
      <c r="O85" s="28" t="s">
        <v>21</v>
      </c>
      <c r="P85" s="27">
        <f>'Wx Adj Calendar'!C95</f>
        <v>1308110.5638606346</v>
      </c>
      <c r="Q85" s="27">
        <f>'Wx Adj Calendar'!E95</f>
        <v>49666.918488966396</v>
      </c>
      <c r="R85" s="27">
        <f>'Wx Adj Calendar'!F95</f>
        <v>351228.37833953975</v>
      </c>
      <c r="T85" s="28">
        <v>2007</v>
      </c>
      <c r="U85" s="28" t="s">
        <v>14</v>
      </c>
      <c r="V85" s="28" t="s">
        <v>21</v>
      </c>
      <c r="W85" s="27">
        <f t="shared" si="9"/>
        <v>560126490.56386065</v>
      </c>
      <c r="X85" s="27">
        <f t="shared" si="10"/>
        <v>30736588.918488968</v>
      </c>
      <c r="Y85" s="27">
        <f t="shared" si="11"/>
        <v>337221414.37833953</v>
      </c>
      <c r="Z85" s="27">
        <f t="shared" si="12"/>
        <v>367958003.29682851</v>
      </c>
      <c r="AA85" s="27">
        <f t="shared" si="13"/>
        <v>180153392</v>
      </c>
      <c r="AB85" s="27">
        <f t="shared" si="14"/>
        <v>11608620</v>
      </c>
      <c r="AC85" s="27">
        <f t="shared" si="15"/>
        <v>1119846505.8606892</v>
      </c>
      <c r="AE85" s="27">
        <f t="shared" ref="AE85:AE148" si="16">AVERAGE(AC73:AC84)</f>
        <v>956648030.0584873</v>
      </c>
    </row>
    <row r="86" spans="1:31">
      <c r="A86" s="44">
        <v>2007</v>
      </c>
      <c r="B86" s="41" t="s">
        <v>15</v>
      </c>
      <c r="C86" s="41" t="s">
        <v>21</v>
      </c>
      <c r="D86" s="40">
        <v>613493023</v>
      </c>
      <c r="E86" s="40">
        <v>32271246</v>
      </c>
      <c r="F86" s="40">
        <v>346467377</v>
      </c>
      <c r="G86" s="40">
        <v>378738623</v>
      </c>
      <c r="H86" s="40">
        <v>200747689</v>
      </c>
      <c r="I86" s="40">
        <v>10997757</v>
      </c>
      <c r="J86" s="40">
        <v>1203977092</v>
      </c>
      <c r="K86" s="40"/>
      <c r="M86" s="28">
        <v>2007</v>
      </c>
      <c r="N86" s="28" t="s">
        <v>15</v>
      </c>
      <c r="O86" s="28" t="s">
        <v>21</v>
      </c>
      <c r="P86" s="27">
        <f>'Wx Adj Calendar'!C96</f>
        <v>14152894.376976943</v>
      </c>
      <c r="Q86" s="27">
        <f>'Wx Adj Calendar'!E96</f>
        <v>531202.63513595622</v>
      </c>
      <c r="R86" s="27">
        <f>'Wx Adj Calendar'!F96</f>
        <v>3714213.4937267024</v>
      </c>
      <c r="T86" s="28">
        <v>2007</v>
      </c>
      <c r="U86" s="28" t="s">
        <v>15</v>
      </c>
      <c r="V86" s="28" t="s">
        <v>21</v>
      </c>
      <c r="W86" s="27">
        <f t="shared" si="9"/>
        <v>627645917.37697697</v>
      </c>
      <c r="X86" s="27">
        <f t="shared" si="10"/>
        <v>32802448.635135956</v>
      </c>
      <c r="Y86" s="27">
        <f t="shared" si="11"/>
        <v>350181590.49372673</v>
      </c>
      <c r="Z86" s="27">
        <f t="shared" si="12"/>
        <v>382984039.12886268</v>
      </c>
      <c r="AA86" s="27">
        <f t="shared" si="13"/>
        <v>200747689</v>
      </c>
      <c r="AB86" s="27">
        <f t="shared" si="14"/>
        <v>10997757</v>
      </c>
      <c r="AC86" s="27">
        <f t="shared" si="15"/>
        <v>1222375402.5058396</v>
      </c>
      <c r="AE86" s="27">
        <f t="shared" si="16"/>
        <v>954736162.97010374</v>
      </c>
    </row>
    <row r="87" spans="1:31">
      <c r="A87" s="44">
        <v>2007</v>
      </c>
      <c r="B87" s="41" t="s">
        <v>16</v>
      </c>
      <c r="C87" s="41" t="s">
        <v>21</v>
      </c>
      <c r="D87" s="40">
        <v>687982180</v>
      </c>
      <c r="E87" s="40">
        <v>37394807</v>
      </c>
      <c r="F87" s="40">
        <v>382752075</v>
      </c>
      <c r="G87" s="40">
        <v>420146882</v>
      </c>
      <c r="H87" s="40">
        <v>197876384</v>
      </c>
      <c r="I87" s="40">
        <v>12316068</v>
      </c>
      <c r="J87" s="40">
        <v>1318321514</v>
      </c>
      <c r="K87" s="40"/>
      <c r="M87" s="28">
        <v>2007</v>
      </c>
      <c r="N87" s="28" t="s">
        <v>16</v>
      </c>
      <c r="O87" s="28" t="s">
        <v>21</v>
      </c>
      <c r="P87" s="27">
        <f>'Wx Adj Calendar'!C97</f>
        <v>-57418605.261516146</v>
      </c>
      <c r="Q87" s="27">
        <f>'Wx Adj Calendar'!E97</f>
        <v>-2183347.9035499161</v>
      </c>
      <c r="R87" s="27">
        <f>'Wx Adj Calendar'!F97</f>
        <v>-15024488.726095054</v>
      </c>
      <c r="T87" s="28">
        <v>2007</v>
      </c>
      <c r="U87" s="28" t="s">
        <v>16</v>
      </c>
      <c r="V87" s="28" t="s">
        <v>21</v>
      </c>
      <c r="W87" s="27">
        <f t="shared" si="9"/>
        <v>630563574.73848391</v>
      </c>
      <c r="X87" s="27">
        <f t="shared" si="10"/>
        <v>35211459.096450083</v>
      </c>
      <c r="Y87" s="27">
        <f t="shared" si="11"/>
        <v>367727586.27390492</v>
      </c>
      <c r="Z87" s="27">
        <f t="shared" si="12"/>
        <v>402939045.37035501</v>
      </c>
      <c r="AA87" s="27">
        <f t="shared" si="13"/>
        <v>197876384</v>
      </c>
      <c r="AB87" s="27">
        <f t="shared" si="14"/>
        <v>12316068</v>
      </c>
      <c r="AC87" s="27">
        <f t="shared" si="15"/>
        <v>1243695072.108839</v>
      </c>
      <c r="AE87" s="27">
        <f t="shared" si="16"/>
        <v>957276737.15029824</v>
      </c>
    </row>
    <row r="88" spans="1:31">
      <c r="A88" s="44">
        <v>2007</v>
      </c>
      <c r="B88" s="41" t="s">
        <v>17</v>
      </c>
      <c r="C88" s="41" t="s">
        <v>21</v>
      </c>
      <c r="D88" s="40">
        <v>503694470</v>
      </c>
      <c r="E88" s="40">
        <v>29722243</v>
      </c>
      <c r="F88" s="40">
        <v>327656375</v>
      </c>
      <c r="G88" s="40">
        <v>357378618</v>
      </c>
      <c r="H88" s="40">
        <v>177062834</v>
      </c>
      <c r="I88" s="40">
        <v>10443111</v>
      </c>
      <c r="J88" s="40">
        <v>1048579033</v>
      </c>
      <c r="K88" s="40"/>
      <c r="M88" s="28">
        <v>2007</v>
      </c>
      <c r="N88" s="28" t="s">
        <v>17</v>
      </c>
      <c r="O88" s="28" t="s">
        <v>21</v>
      </c>
      <c r="P88" s="27">
        <f>'Wx Adj Calendar'!C98</f>
        <v>-21241295.876136839</v>
      </c>
      <c r="Q88" s="27">
        <f>'Wx Adj Calendar'!E98</f>
        <v>-829846.28849951923</v>
      </c>
      <c r="R88" s="27">
        <f>'Wx Adj Calendar'!F98</f>
        <v>-6617830.8187016128</v>
      </c>
      <c r="T88" s="28">
        <v>2007</v>
      </c>
      <c r="U88" s="28" t="s">
        <v>17</v>
      </c>
      <c r="V88" s="28" t="s">
        <v>21</v>
      </c>
      <c r="W88" s="27">
        <f t="shared" si="9"/>
        <v>482453174.12386316</v>
      </c>
      <c r="X88" s="27">
        <f t="shared" si="10"/>
        <v>28892396.711500481</v>
      </c>
      <c r="Y88" s="27">
        <f t="shared" si="11"/>
        <v>321038544.18129838</v>
      </c>
      <c r="Z88" s="27">
        <f t="shared" si="12"/>
        <v>349930940.89279884</v>
      </c>
      <c r="AA88" s="27">
        <f t="shared" si="13"/>
        <v>177062834</v>
      </c>
      <c r="AB88" s="27">
        <f t="shared" si="14"/>
        <v>10443111</v>
      </c>
      <c r="AC88" s="27">
        <f t="shared" si="15"/>
        <v>1019890060.0166621</v>
      </c>
      <c r="AE88" s="27">
        <f t="shared" si="16"/>
        <v>957116614.06551731</v>
      </c>
    </row>
    <row r="89" spans="1:31">
      <c r="A89" s="44">
        <v>2007</v>
      </c>
      <c r="B89" s="41" t="s">
        <v>18</v>
      </c>
      <c r="C89" s="41" t="s">
        <v>21</v>
      </c>
      <c r="D89" s="40">
        <v>433555605</v>
      </c>
      <c r="E89" s="40">
        <v>25808704</v>
      </c>
      <c r="F89" s="40">
        <v>299958545</v>
      </c>
      <c r="G89" s="40">
        <v>325767249</v>
      </c>
      <c r="H89" s="40">
        <v>185066820</v>
      </c>
      <c r="I89" s="40">
        <v>12169576</v>
      </c>
      <c r="J89" s="40">
        <v>956559250</v>
      </c>
      <c r="K89" s="40"/>
      <c r="M89" s="28">
        <v>2007</v>
      </c>
      <c r="N89" s="28" t="s">
        <v>18</v>
      </c>
      <c r="O89" s="28" t="s">
        <v>21</v>
      </c>
      <c r="P89" s="27">
        <f>'Wx Adj Calendar'!C99</f>
        <v>-30512366.104900703</v>
      </c>
      <c r="Q89" s="27">
        <f>'Wx Adj Calendar'!E99</f>
        <v>-1218092.5041858163</v>
      </c>
      <c r="R89" s="27">
        <f>'Wx Adj Calendar'!F99</f>
        <v>-9586978.1677857488</v>
      </c>
      <c r="T89" s="28">
        <v>2007</v>
      </c>
      <c r="U89" s="28" t="s">
        <v>18</v>
      </c>
      <c r="V89" s="28" t="s">
        <v>21</v>
      </c>
      <c r="W89" s="27">
        <f t="shared" si="9"/>
        <v>403043238.89509928</v>
      </c>
      <c r="X89" s="27">
        <f t="shared" si="10"/>
        <v>24590611.495814182</v>
      </c>
      <c r="Y89" s="27">
        <f t="shared" si="11"/>
        <v>290371566.83221424</v>
      </c>
      <c r="Z89" s="27">
        <f t="shared" si="12"/>
        <v>314962178.32802844</v>
      </c>
      <c r="AA89" s="27">
        <f t="shared" si="13"/>
        <v>185066820</v>
      </c>
      <c r="AB89" s="27">
        <f t="shared" si="14"/>
        <v>12169576</v>
      </c>
      <c r="AC89" s="27">
        <f t="shared" si="15"/>
        <v>915241813.22312772</v>
      </c>
      <c r="AE89" s="27">
        <f t="shared" si="16"/>
        <v>953613845.20484483</v>
      </c>
    </row>
    <row r="90" spans="1:31">
      <c r="A90" s="44">
        <v>2007</v>
      </c>
      <c r="B90" s="41" t="s">
        <v>19</v>
      </c>
      <c r="C90" s="41" t="s">
        <v>21</v>
      </c>
      <c r="D90" s="40">
        <v>312303165</v>
      </c>
      <c r="E90" s="40">
        <v>21720558</v>
      </c>
      <c r="F90" s="40">
        <v>269559603</v>
      </c>
      <c r="G90" s="40">
        <v>291280161</v>
      </c>
      <c r="H90" s="40">
        <v>169018313</v>
      </c>
      <c r="I90" s="40">
        <v>12724364</v>
      </c>
      <c r="J90" s="40">
        <v>785326003</v>
      </c>
      <c r="K90" s="40"/>
      <c r="M90" s="28">
        <v>2007</v>
      </c>
      <c r="N90" s="28" t="s">
        <v>19</v>
      </c>
      <c r="O90" s="28" t="s">
        <v>21</v>
      </c>
      <c r="P90" s="27">
        <f>'Wx Adj Calendar'!C100</f>
        <v>13076792.282497061</v>
      </c>
      <c r="Q90" s="27">
        <f>'Wx Adj Calendar'!E100</f>
        <v>344553.90404277103</v>
      </c>
      <c r="R90" s="27">
        <f>'Wx Adj Calendar'!F100</f>
        <v>3336378.4751314004</v>
      </c>
      <c r="T90" s="28">
        <v>2007</v>
      </c>
      <c r="U90" s="28" t="s">
        <v>19</v>
      </c>
      <c r="V90" s="28" t="s">
        <v>21</v>
      </c>
      <c r="W90" s="27">
        <f t="shared" si="9"/>
        <v>325379957.28249705</v>
      </c>
      <c r="X90" s="27">
        <f t="shared" si="10"/>
        <v>22065111.904042769</v>
      </c>
      <c r="Y90" s="27">
        <f t="shared" si="11"/>
        <v>272895981.47513139</v>
      </c>
      <c r="Z90" s="27">
        <f t="shared" si="12"/>
        <v>294961093.37917417</v>
      </c>
      <c r="AA90" s="27">
        <f t="shared" si="13"/>
        <v>169018313</v>
      </c>
      <c r="AB90" s="27">
        <f t="shared" si="14"/>
        <v>12724364</v>
      </c>
      <c r="AC90" s="27">
        <f t="shared" si="15"/>
        <v>802083727.66167116</v>
      </c>
      <c r="AE90" s="27">
        <f t="shared" si="16"/>
        <v>957193312.85283315</v>
      </c>
    </row>
    <row r="91" spans="1:31">
      <c r="A91" s="44">
        <v>2007</v>
      </c>
      <c r="B91" s="41" t="s">
        <v>20</v>
      </c>
      <c r="C91" s="41" t="s">
        <v>21</v>
      </c>
      <c r="D91" s="40">
        <v>374609653</v>
      </c>
      <c r="E91" s="40">
        <v>20794569</v>
      </c>
      <c r="F91" s="40">
        <v>252962119</v>
      </c>
      <c r="G91" s="40">
        <v>273756688</v>
      </c>
      <c r="H91" s="40">
        <v>160532413</v>
      </c>
      <c r="I91" s="40">
        <v>11972106</v>
      </c>
      <c r="J91" s="40">
        <v>820870860</v>
      </c>
      <c r="K91" s="40"/>
      <c r="M91" s="28">
        <v>2007</v>
      </c>
      <c r="N91" s="28" t="s">
        <v>20</v>
      </c>
      <c r="O91" s="28" t="s">
        <v>21</v>
      </c>
      <c r="P91" s="27">
        <f>'Wx Adj Calendar'!C101</f>
        <v>48963172.270526379</v>
      </c>
      <c r="Q91" s="27">
        <f>'Wx Adj Calendar'!E101</f>
        <v>1241685.2905731038</v>
      </c>
      <c r="R91" s="27">
        <f>'Wx Adj Calendar'!F101</f>
        <v>6472777.1073095165</v>
      </c>
      <c r="T91" s="28">
        <v>2007</v>
      </c>
      <c r="U91" s="28" t="s">
        <v>20</v>
      </c>
      <c r="V91" s="28" t="s">
        <v>21</v>
      </c>
      <c r="W91" s="27">
        <f t="shared" si="9"/>
        <v>423572825.27052641</v>
      </c>
      <c r="X91" s="27">
        <f t="shared" si="10"/>
        <v>22036254.290573105</v>
      </c>
      <c r="Y91" s="27">
        <f t="shared" si="11"/>
        <v>259434896.10730952</v>
      </c>
      <c r="Z91" s="27">
        <f t="shared" si="12"/>
        <v>281471150.39788264</v>
      </c>
      <c r="AA91" s="27">
        <f t="shared" si="13"/>
        <v>160532413</v>
      </c>
      <c r="AB91" s="27">
        <f t="shared" si="14"/>
        <v>11972106</v>
      </c>
      <c r="AC91" s="27">
        <f t="shared" si="15"/>
        <v>877548494.66840899</v>
      </c>
      <c r="AE91" s="27">
        <f t="shared" si="16"/>
        <v>956638929.85593271</v>
      </c>
    </row>
    <row r="92" spans="1:31">
      <c r="A92" s="44">
        <v>2008</v>
      </c>
      <c r="B92" s="41" t="s">
        <v>9</v>
      </c>
      <c r="C92" s="41" t="s">
        <v>21</v>
      </c>
      <c r="D92" s="40">
        <v>483257942</v>
      </c>
      <c r="E92" s="40">
        <v>25909240</v>
      </c>
      <c r="F92" s="40">
        <v>273025208</v>
      </c>
      <c r="G92" s="40">
        <v>298934448</v>
      </c>
      <c r="H92" s="40">
        <v>159398366</v>
      </c>
      <c r="I92" s="40">
        <v>11847946</v>
      </c>
      <c r="J92" s="40">
        <v>953438702</v>
      </c>
      <c r="K92" s="40"/>
      <c r="M92" s="28">
        <v>2008</v>
      </c>
      <c r="N92" s="28" t="s">
        <v>9</v>
      </c>
      <c r="O92" s="28" t="s">
        <v>21</v>
      </c>
      <c r="P92" s="27">
        <f>'Wx Adj Calendar'!C102</f>
        <v>-33669123.531942576</v>
      </c>
      <c r="Q92" s="27">
        <f>'Wx Adj Calendar'!E102</f>
        <v>-891884.61276703619</v>
      </c>
      <c r="R92" s="27">
        <f>'Wx Adj Calendar'!F102</f>
        <v>-3574829.7396171377</v>
      </c>
      <c r="T92" s="28">
        <v>2008</v>
      </c>
      <c r="U92" s="28" t="s">
        <v>9</v>
      </c>
      <c r="V92" s="28" t="s">
        <v>21</v>
      </c>
      <c r="W92" s="27">
        <f t="shared" si="9"/>
        <v>449588818.46805739</v>
      </c>
      <c r="X92" s="27">
        <f t="shared" si="10"/>
        <v>25017355.387232963</v>
      </c>
      <c r="Y92" s="27">
        <f t="shared" si="11"/>
        <v>269450378.26038289</v>
      </c>
      <c r="Z92" s="27">
        <f t="shared" si="12"/>
        <v>294467733.64761585</v>
      </c>
      <c r="AA92" s="27">
        <f t="shared" si="13"/>
        <v>159398366</v>
      </c>
      <c r="AB92" s="27">
        <f t="shared" si="14"/>
        <v>11847946</v>
      </c>
      <c r="AC92" s="27">
        <f t="shared" si="15"/>
        <v>915302864.1156733</v>
      </c>
      <c r="AE92" s="27">
        <f t="shared" si="16"/>
        <v>956937058.24483287</v>
      </c>
    </row>
    <row r="93" spans="1:31">
      <c r="A93" s="44">
        <v>2008</v>
      </c>
      <c r="B93" s="41" t="s">
        <v>10</v>
      </c>
      <c r="C93" s="41" t="s">
        <v>21</v>
      </c>
      <c r="D93" s="40">
        <v>383214293</v>
      </c>
      <c r="E93" s="40">
        <v>22608286</v>
      </c>
      <c r="F93" s="40">
        <v>243033173</v>
      </c>
      <c r="G93" s="40">
        <v>265641459</v>
      </c>
      <c r="H93" s="40">
        <v>146297543</v>
      </c>
      <c r="I93" s="40">
        <v>11776702</v>
      </c>
      <c r="J93" s="40">
        <v>806929997</v>
      </c>
      <c r="K93" s="40"/>
      <c r="M93" s="28">
        <v>2008</v>
      </c>
      <c r="N93" s="28" t="s">
        <v>10</v>
      </c>
      <c r="O93" s="28" t="s">
        <v>21</v>
      </c>
      <c r="P93" s="27">
        <f>'Wx Adj Calendar'!C103</f>
        <v>22183781.791128498</v>
      </c>
      <c r="Q93" s="27">
        <f>'Wx Adj Calendar'!E103</f>
        <v>632222.14119286789</v>
      </c>
      <c r="R93" s="27">
        <f>'Wx Adj Calendar'!F103</f>
        <v>2459441.857425008</v>
      </c>
      <c r="T93" s="28">
        <v>2008</v>
      </c>
      <c r="U93" s="28" t="s">
        <v>10</v>
      </c>
      <c r="V93" s="28" t="s">
        <v>21</v>
      </c>
      <c r="W93" s="27">
        <f t="shared" si="9"/>
        <v>405398074.79112852</v>
      </c>
      <c r="X93" s="27">
        <f t="shared" si="10"/>
        <v>23240508.141192868</v>
      </c>
      <c r="Y93" s="27">
        <f t="shared" si="11"/>
        <v>245492614.857425</v>
      </c>
      <c r="Z93" s="27">
        <f t="shared" si="12"/>
        <v>268733122.99861789</v>
      </c>
      <c r="AA93" s="27">
        <f t="shared" si="13"/>
        <v>146297543</v>
      </c>
      <c r="AB93" s="27">
        <f t="shared" si="14"/>
        <v>11776702</v>
      </c>
      <c r="AC93" s="27">
        <f t="shared" si="15"/>
        <v>832205442.7897464</v>
      </c>
      <c r="AE93" s="27">
        <f t="shared" si="16"/>
        <v>957221883.33992624</v>
      </c>
    </row>
    <row r="94" spans="1:31">
      <c r="A94" s="44">
        <v>2008</v>
      </c>
      <c r="B94" s="41" t="s">
        <v>11</v>
      </c>
      <c r="C94" s="41" t="s">
        <v>21</v>
      </c>
      <c r="D94" s="40">
        <v>336733848</v>
      </c>
      <c r="E94" s="40">
        <v>20381853</v>
      </c>
      <c r="F94" s="40">
        <v>254367001</v>
      </c>
      <c r="G94" s="40">
        <v>274748854</v>
      </c>
      <c r="H94" s="40">
        <v>166905790</v>
      </c>
      <c r="I94" s="40">
        <v>12167430</v>
      </c>
      <c r="J94" s="40">
        <v>790555922</v>
      </c>
      <c r="K94" s="40"/>
      <c r="M94" s="28">
        <v>2008</v>
      </c>
      <c r="N94" s="28" t="s">
        <v>11</v>
      </c>
      <c r="O94" s="28" t="s">
        <v>21</v>
      </c>
      <c r="P94" s="27">
        <f>'Wx Adj Calendar'!C104</f>
        <v>-201124.95678071864</v>
      </c>
      <c r="Q94" s="27">
        <f>'Wx Adj Calendar'!E104</f>
        <v>-180395.34605659757</v>
      </c>
      <c r="R94" s="27">
        <f>'Wx Adj Calendar'!F104</f>
        <v>1598760.4396914733</v>
      </c>
      <c r="T94" s="28">
        <v>2008</v>
      </c>
      <c r="U94" s="28" t="s">
        <v>11</v>
      </c>
      <c r="V94" s="28" t="s">
        <v>21</v>
      </c>
      <c r="W94" s="27">
        <f t="shared" si="9"/>
        <v>336532723.04321927</v>
      </c>
      <c r="X94" s="27">
        <f t="shared" si="10"/>
        <v>20201457.653943401</v>
      </c>
      <c r="Y94" s="27">
        <f t="shared" si="11"/>
        <v>255965761.43969148</v>
      </c>
      <c r="Z94" s="27">
        <f t="shared" si="12"/>
        <v>276167219.0936349</v>
      </c>
      <c r="AA94" s="27">
        <f t="shared" si="13"/>
        <v>166905790</v>
      </c>
      <c r="AB94" s="27">
        <f t="shared" si="14"/>
        <v>12167430</v>
      </c>
      <c r="AC94" s="27">
        <f t="shared" si="15"/>
        <v>791773162.13685417</v>
      </c>
      <c r="AE94" s="27">
        <f t="shared" si="16"/>
        <v>962130833.63129056</v>
      </c>
    </row>
    <row r="95" spans="1:31">
      <c r="A95" s="44">
        <v>2008</v>
      </c>
      <c r="B95" s="41" t="s">
        <v>12</v>
      </c>
      <c r="C95" s="41" t="s">
        <v>21</v>
      </c>
      <c r="D95" s="40">
        <v>322646222</v>
      </c>
      <c r="E95" s="40">
        <v>21005260</v>
      </c>
      <c r="F95" s="40">
        <v>273874787</v>
      </c>
      <c r="G95" s="40">
        <v>294880047</v>
      </c>
      <c r="H95" s="40">
        <v>194665026</v>
      </c>
      <c r="I95" s="40">
        <v>12108156</v>
      </c>
      <c r="J95" s="40">
        <v>824299451</v>
      </c>
      <c r="K95" s="40"/>
      <c r="M95" s="28">
        <v>2008</v>
      </c>
      <c r="N95" s="28" t="s">
        <v>12</v>
      </c>
      <c r="O95" s="28" t="s">
        <v>21</v>
      </c>
      <c r="P95" s="27">
        <f>'Wx Adj Calendar'!C105</f>
        <v>4363494.9536097068</v>
      </c>
      <c r="Q95" s="27">
        <f>'Wx Adj Calendar'!E105</f>
        <v>234730.34221031159</v>
      </c>
      <c r="R95" s="27">
        <f>'Wx Adj Calendar'!F105</f>
        <v>1585233.7603138646</v>
      </c>
      <c r="T95" s="28">
        <v>2008</v>
      </c>
      <c r="U95" s="28" t="s">
        <v>12</v>
      </c>
      <c r="V95" s="28" t="s">
        <v>21</v>
      </c>
      <c r="W95" s="27">
        <f t="shared" si="9"/>
        <v>327009716.9536097</v>
      </c>
      <c r="X95" s="27">
        <f t="shared" si="10"/>
        <v>21239990.342210311</v>
      </c>
      <c r="Y95" s="27">
        <f t="shared" si="11"/>
        <v>275460020.76031387</v>
      </c>
      <c r="Z95" s="27">
        <f t="shared" si="12"/>
        <v>296700011.10252416</v>
      </c>
      <c r="AA95" s="27">
        <f t="shared" si="13"/>
        <v>194665026</v>
      </c>
      <c r="AB95" s="27">
        <f t="shared" si="14"/>
        <v>12108156</v>
      </c>
      <c r="AC95" s="27">
        <f t="shared" si="15"/>
        <v>830482910.05613387</v>
      </c>
      <c r="AE95" s="27">
        <f t="shared" si="16"/>
        <v>960852809.45973885</v>
      </c>
    </row>
    <row r="96" spans="1:31">
      <c r="A96" s="44">
        <v>2008</v>
      </c>
      <c r="B96" s="41" t="s">
        <v>13</v>
      </c>
      <c r="C96" s="41" t="s">
        <v>21</v>
      </c>
      <c r="D96" s="40">
        <v>442347217</v>
      </c>
      <c r="E96" s="40">
        <v>27345349</v>
      </c>
      <c r="F96" s="40">
        <v>343067954</v>
      </c>
      <c r="G96" s="40">
        <v>370413303</v>
      </c>
      <c r="H96" s="40">
        <v>194674841</v>
      </c>
      <c r="I96" s="40">
        <v>14153850</v>
      </c>
      <c r="J96" s="40">
        <v>1021589211</v>
      </c>
      <c r="K96" s="40"/>
      <c r="M96" s="28">
        <v>2008</v>
      </c>
      <c r="N96" s="28" t="s">
        <v>13</v>
      </c>
      <c r="O96" s="28" t="s">
        <v>21</v>
      </c>
      <c r="P96" s="27">
        <f>'Wx Adj Calendar'!C106</f>
        <v>-1407993.1394915031</v>
      </c>
      <c r="Q96" s="27">
        <f>'Wx Adj Calendar'!E106</f>
        <v>-50865.723912064183</v>
      </c>
      <c r="R96" s="27">
        <f>'Wx Adj Calendar'!F106</f>
        <v>-799426.59613681096</v>
      </c>
      <c r="T96" s="28">
        <v>2008</v>
      </c>
      <c r="U96" s="28" t="s">
        <v>13</v>
      </c>
      <c r="V96" s="28" t="s">
        <v>21</v>
      </c>
      <c r="W96" s="27">
        <f t="shared" si="9"/>
        <v>440939223.8605085</v>
      </c>
      <c r="X96" s="27">
        <f t="shared" si="10"/>
        <v>27294483.276087936</v>
      </c>
      <c r="Y96" s="27">
        <f t="shared" si="11"/>
        <v>342268527.40386319</v>
      </c>
      <c r="Z96" s="27">
        <f t="shared" si="12"/>
        <v>369563010.67995113</v>
      </c>
      <c r="AA96" s="27">
        <f t="shared" si="13"/>
        <v>194674841</v>
      </c>
      <c r="AB96" s="27">
        <f t="shared" si="14"/>
        <v>14153850</v>
      </c>
      <c r="AC96" s="27">
        <f t="shared" si="15"/>
        <v>1019330925.5404595</v>
      </c>
      <c r="AE96" s="27">
        <f t="shared" si="16"/>
        <v>965191121.64452922</v>
      </c>
    </row>
    <row r="97" spans="1:31">
      <c r="A97" s="44">
        <v>2008</v>
      </c>
      <c r="B97" s="41" t="s">
        <v>14</v>
      </c>
      <c r="C97" s="41" t="s">
        <v>21</v>
      </c>
      <c r="D97" s="40">
        <v>559927905</v>
      </c>
      <c r="E97" s="40">
        <v>29036925</v>
      </c>
      <c r="F97" s="40">
        <v>327565039</v>
      </c>
      <c r="G97" s="40">
        <v>356601964</v>
      </c>
      <c r="H97" s="40">
        <v>209973536</v>
      </c>
      <c r="I97" s="40">
        <v>10559071</v>
      </c>
      <c r="J97" s="40">
        <v>1137062476</v>
      </c>
      <c r="K97" s="40"/>
      <c r="M97" s="28">
        <v>2008</v>
      </c>
      <c r="N97" s="28" t="s">
        <v>14</v>
      </c>
      <c r="O97" s="28" t="s">
        <v>21</v>
      </c>
      <c r="P97" s="27">
        <f>'Wx Adj Calendar'!C107</f>
        <v>-41692445.405897945</v>
      </c>
      <c r="Q97" s="27">
        <f>'Wx Adj Calendar'!E107</f>
        <v>-1544629.778901713</v>
      </c>
      <c r="R97" s="27">
        <f>'Wx Adj Calendar'!F107</f>
        <v>-11381310.126292113</v>
      </c>
      <c r="T97" s="28">
        <v>2008</v>
      </c>
      <c r="U97" s="28" t="s">
        <v>14</v>
      </c>
      <c r="V97" s="28" t="s">
        <v>21</v>
      </c>
      <c r="W97" s="27">
        <f t="shared" si="9"/>
        <v>518235459.59410203</v>
      </c>
      <c r="X97" s="27">
        <f t="shared" si="10"/>
        <v>27492295.221098289</v>
      </c>
      <c r="Y97" s="27">
        <f t="shared" si="11"/>
        <v>316183728.87370789</v>
      </c>
      <c r="Z97" s="27">
        <f t="shared" si="12"/>
        <v>343676024.09480619</v>
      </c>
      <c r="AA97" s="27">
        <f t="shared" si="13"/>
        <v>209973536</v>
      </c>
      <c r="AB97" s="27">
        <f t="shared" si="14"/>
        <v>10559071</v>
      </c>
      <c r="AC97" s="27">
        <f t="shared" si="15"/>
        <v>1082444090.6889081</v>
      </c>
      <c r="AE97" s="27">
        <f t="shared" si="16"/>
        <v>965814698.39034188</v>
      </c>
    </row>
    <row r="98" spans="1:31">
      <c r="A98" s="44">
        <v>2008</v>
      </c>
      <c r="B98" s="41" t="s">
        <v>15</v>
      </c>
      <c r="C98" s="41" t="s">
        <v>21</v>
      </c>
      <c r="D98" s="40">
        <v>616272746</v>
      </c>
      <c r="E98" s="40">
        <v>32278760</v>
      </c>
      <c r="F98" s="40">
        <v>366260832</v>
      </c>
      <c r="G98" s="40">
        <v>398539592</v>
      </c>
      <c r="H98" s="40">
        <v>221167338</v>
      </c>
      <c r="I98" s="40">
        <v>12262437</v>
      </c>
      <c r="J98" s="40">
        <v>1248242113</v>
      </c>
      <c r="K98" s="40"/>
      <c r="M98" s="28">
        <v>2008</v>
      </c>
      <c r="N98" s="28" t="s">
        <v>15</v>
      </c>
      <c r="O98" s="28" t="s">
        <v>21</v>
      </c>
      <c r="P98" s="27">
        <f>'Wx Adj Calendar'!C108</f>
        <v>-30685255.697466798</v>
      </c>
      <c r="Q98" s="27">
        <f>'Wx Adj Calendar'!E108</f>
        <v>-1124276.6606382336</v>
      </c>
      <c r="R98" s="27">
        <f>'Wx Adj Calendar'!F108</f>
        <v>-8185361.9333619028</v>
      </c>
      <c r="T98" s="28">
        <v>2008</v>
      </c>
      <c r="U98" s="28" t="s">
        <v>15</v>
      </c>
      <c r="V98" s="28" t="s">
        <v>21</v>
      </c>
      <c r="W98" s="27">
        <f t="shared" si="9"/>
        <v>585587490.30253315</v>
      </c>
      <c r="X98" s="27">
        <f t="shared" si="10"/>
        <v>31154483.339361764</v>
      </c>
      <c r="Y98" s="27">
        <f t="shared" si="11"/>
        <v>358075470.06663811</v>
      </c>
      <c r="Z98" s="27">
        <f t="shared" si="12"/>
        <v>389229953.4059999</v>
      </c>
      <c r="AA98" s="27">
        <f t="shared" si="13"/>
        <v>221167338</v>
      </c>
      <c r="AB98" s="27">
        <f t="shared" si="14"/>
        <v>12262437</v>
      </c>
      <c r="AC98" s="27">
        <f t="shared" si="15"/>
        <v>1208247218.7085328</v>
      </c>
      <c r="AE98" s="27">
        <f t="shared" si="16"/>
        <v>962697830.45936012</v>
      </c>
    </row>
    <row r="99" spans="1:31">
      <c r="A99" s="44">
        <v>2008</v>
      </c>
      <c r="B99" s="41" t="s">
        <v>16</v>
      </c>
      <c r="C99" s="41" t="s">
        <v>21</v>
      </c>
      <c r="D99" s="40">
        <v>552782571</v>
      </c>
      <c r="E99" s="40">
        <v>29817707</v>
      </c>
      <c r="F99" s="40">
        <v>335081455</v>
      </c>
      <c r="G99" s="40">
        <v>364899162</v>
      </c>
      <c r="H99" s="40">
        <v>217018228</v>
      </c>
      <c r="I99" s="40">
        <v>11393946</v>
      </c>
      <c r="J99" s="40">
        <v>1146093907</v>
      </c>
      <c r="K99" s="40"/>
      <c r="M99" s="28">
        <v>2008</v>
      </c>
      <c r="N99" s="28" t="s">
        <v>16</v>
      </c>
      <c r="O99" s="28" t="s">
        <v>21</v>
      </c>
      <c r="P99" s="27">
        <f>'Wx Adj Calendar'!C109</f>
        <v>-19428915.702233523</v>
      </c>
      <c r="Q99" s="27">
        <f>'Wx Adj Calendar'!E109</f>
        <v>-719233.87839687802</v>
      </c>
      <c r="R99" s="27">
        <f>'Wx Adj Calendar'!F109</f>
        <v>-5177267.7255329899</v>
      </c>
      <c r="T99" s="28">
        <v>2008</v>
      </c>
      <c r="U99" s="28" t="s">
        <v>16</v>
      </c>
      <c r="V99" s="28" t="s">
        <v>21</v>
      </c>
      <c r="W99" s="27">
        <f t="shared" si="9"/>
        <v>533353655.29776645</v>
      </c>
      <c r="X99" s="27">
        <f t="shared" si="10"/>
        <v>29098473.121603124</v>
      </c>
      <c r="Y99" s="27">
        <f t="shared" si="11"/>
        <v>329904187.27446699</v>
      </c>
      <c r="Z99" s="27">
        <f t="shared" si="12"/>
        <v>359002660.39607012</v>
      </c>
      <c r="AA99" s="27">
        <f t="shared" si="13"/>
        <v>217018228</v>
      </c>
      <c r="AB99" s="27">
        <f t="shared" si="14"/>
        <v>11393946</v>
      </c>
      <c r="AC99" s="27">
        <f t="shared" si="15"/>
        <v>1120768489.6938365</v>
      </c>
      <c r="AE99" s="27">
        <f t="shared" si="16"/>
        <v>961520481.80958462</v>
      </c>
    </row>
    <row r="100" spans="1:31">
      <c r="A100" s="44">
        <v>2008</v>
      </c>
      <c r="B100" s="41" t="s">
        <v>17</v>
      </c>
      <c r="C100" s="41" t="s">
        <v>21</v>
      </c>
      <c r="D100" s="40">
        <v>517373368</v>
      </c>
      <c r="E100" s="40">
        <v>27975778</v>
      </c>
      <c r="F100" s="40">
        <v>337432939</v>
      </c>
      <c r="G100" s="40">
        <v>365408717</v>
      </c>
      <c r="H100" s="40">
        <v>202558685</v>
      </c>
      <c r="I100" s="40">
        <v>11494812</v>
      </c>
      <c r="J100" s="40">
        <v>1096835582</v>
      </c>
      <c r="K100" s="40"/>
      <c r="M100" s="28">
        <v>2008</v>
      </c>
      <c r="N100" s="28" t="s">
        <v>17</v>
      </c>
      <c r="O100" s="28" t="s">
        <v>21</v>
      </c>
      <c r="P100" s="27">
        <f>'Wx Adj Calendar'!C110</f>
        <v>-4120345.7942631021</v>
      </c>
      <c r="Q100" s="27">
        <f>'Wx Adj Calendar'!E110</f>
        <v>-155839.60529729549</v>
      </c>
      <c r="R100" s="27">
        <f>'Wx Adj Calendar'!F110</f>
        <v>-1054112.1587917169</v>
      </c>
      <c r="T100" s="28">
        <v>2008</v>
      </c>
      <c r="U100" s="28" t="s">
        <v>17</v>
      </c>
      <c r="V100" s="28" t="s">
        <v>21</v>
      </c>
      <c r="W100" s="27">
        <f t="shared" si="9"/>
        <v>513253022.20573688</v>
      </c>
      <c r="X100" s="27">
        <f t="shared" si="10"/>
        <v>27819938.394702703</v>
      </c>
      <c r="Y100" s="27">
        <f t="shared" si="11"/>
        <v>336378826.84120828</v>
      </c>
      <c r="Z100" s="27">
        <f t="shared" si="12"/>
        <v>364198765.23591101</v>
      </c>
      <c r="AA100" s="27">
        <f t="shared" si="13"/>
        <v>202558685</v>
      </c>
      <c r="AB100" s="27">
        <f t="shared" si="14"/>
        <v>11494812</v>
      </c>
      <c r="AC100" s="27">
        <f t="shared" si="15"/>
        <v>1091505284.4416478</v>
      </c>
      <c r="AE100" s="27">
        <f t="shared" si="16"/>
        <v>951276599.94166791</v>
      </c>
    </row>
    <row r="101" spans="1:31">
      <c r="A101" s="44">
        <v>2008</v>
      </c>
      <c r="B101" s="41" t="s">
        <v>18</v>
      </c>
      <c r="C101" s="41" t="s">
        <v>21</v>
      </c>
      <c r="D101" s="40">
        <v>367733444</v>
      </c>
      <c r="E101" s="40">
        <v>22091362</v>
      </c>
      <c r="F101" s="40">
        <v>290436079</v>
      </c>
      <c r="G101" s="40">
        <v>312527441</v>
      </c>
      <c r="H101" s="40">
        <v>198992271</v>
      </c>
      <c r="I101" s="40">
        <v>12075260</v>
      </c>
      <c r="J101" s="40">
        <v>891328416</v>
      </c>
      <c r="K101" s="40"/>
      <c r="M101" s="28">
        <v>2008</v>
      </c>
      <c r="N101" s="28" t="s">
        <v>18</v>
      </c>
      <c r="O101" s="28" t="s">
        <v>21</v>
      </c>
      <c r="P101" s="27">
        <f>'Wx Adj Calendar'!C111</f>
        <v>22498898.701662183</v>
      </c>
      <c r="Q101" s="27">
        <f>'Wx Adj Calendar'!E111</f>
        <v>870282.35737223492</v>
      </c>
      <c r="R101" s="27">
        <f>'Wx Adj Calendar'!F111</f>
        <v>8735806.9937318638</v>
      </c>
      <c r="T101" s="28">
        <v>2008</v>
      </c>
      <c r="U101" s="28" t="s">
        <v>18</v>
      </c>
      <c r="V101" s="28" t="s">
        <v>21</v>
      </c>
      <c r="W101" s="27">
        <f t="shared" si="9"/>
        <v>390232342.70166218</v>
      </c>
      <c r="X101" s="27">
        <f t="shared" si="10"/>
        <v>22961644.357372236</v>
      </c>
      <c r="Y101" s="27">
        <f t="shared" si="11"/>
        <v>299171885.99373186</v>
      </c>
      <c r="Z101" s="27">
        <f t="shared" si="12"/>
        <v>322133530.35110408</v>
      </c>
      <c r="AA101" s="27">
        <f t="shared" si="13"/>
        <v>198992271</v>
      </c>
      <c r="AB101" s="27">
        <f t="shared" si="14"/>
        <v>12075260</v>
      </c>
      <c r="AC101" s="27">
        <f t="shared" si="15"/>
        <v>923433404.05276632</v>
      </c>
      <c r="AE101" s="27">
        <f t="shared" si="16"/>
        <v>957244535.3104167</v>
      </c>
    </row>
    <row r="102" spans="1:31">
      <c r="A102" s="44">
        <v>2008</v>
      </c>
      <c r="B102" s="41" t="s">
        <v>19</v>
      </c>
      <c r="C102" s="41" t="s">
        <v>21</v>
      </c>
      <c r="D102" s="40">
        <v>340277717</v>
      </c>
      <c r="E102" s="40">
        <v>21354827</v>
      </c>
      <c r="F102" s="40">
        <v>275032482</v>
      </c>
      <c r="G102" s="40">
        <v>296389422</v>
      </c>
      <c r="H102" s="40">
        <v>170047148</v>
      </c>
      <c r="I102" s="40">
        <v>14140395</v>
      </c>
      <c r="J102" s="40">
        <v>820854682</v>
      </c>
      <c r="K102" s="40"/>
      <c r="M102" s="28">
        <v>2008</v>
      </c>
      <c r="N102" s="28" t="s">
        <v>19</v>
      </c>
      <c r="O102" s="28" t="s">
        <v>21</v>
      </c>
      <c r="P102" s="27">
        <f>'Wx Adj Calendar'!C112</f>
        <v>-9667559.8731568251</v>
      </c>
      <c r="Q102" s="27">
        <f>'Wx Adj Calendar'!E112</f>
        <v>287700.98193319159</v>
      </c>
      <c r="R102" s="27">
        <f>'Wx Adj Calendar'!F112</f>
        <v>3296557.99764563</v>
      </c>
      <c r="T102" s="28">
        <v>2008</v>
      </c>
      <c r="U102" s="28" t="s">
        <v>19</v>
      </c>
      <c r="V102" s="28" t="s">
        <v>21</v>
      </c>
      <c r="W102" s="27">
        <f t="shared" si="9"/>
        <v>330610157.12684315</v>
      </c>
      <c r="X102" s="27">
        <f t="shared" si="10"/>
        <v>21642527.981933191</v>
      </c>
      <c r="Y102" s="27">
        <f t="shared" si="11"/>
        <v>278329039.99764562</v>
      </c>
      <c r="Z102" s="27">
        <f t="shared" si="12"/>
        <v>299973680.97957879</v>
      </c>
      <c r="AA102" s="27">
        <f t="shared" si="13"/>
        <v>170047148</v>
      </c>
      <c r="AB102" s="27">
        <f t="shared" si="14"/>
        <v>14140395</v>
      </c>
      <c r="AC102" s="27">
        <f t="shared" si="15"/>
        <v>814771381.10642207</v>
      </c>
      <c r="AE102" s="27">
        <f t="shared" si="16"/>
        <v>957927167.87955332</v>
      </c>
    </row>
    <row r="103" spans="1:31">
      <c r="A103" s="44">
        <v>2008</v>
      </c>
      <c r="B103" s="41" t="s">
        <v>20</v>
      </c>
      <c r="C103" s="41" t="s">
        <v>21</v>
      </c>
      <c r="D103" s="40">
        <v>404614770</v>
      </c>
      <c r="E103" s="40">
        <v>20294408</v>
      </c>
      <c r="F103" s="40">
        <v>241591702</v>
      </c>
      <c r="G103" s="40">
        <v>261886110</v>
      </c>
      <c r="H103" s="40">
        <v>128146943</v>
      </c>
      <c r="I103" s="40">
        <v>11520857</v>
      </c>
      <c r="J103" s="40">
        <v>806168680</v>
      </c>
      <c r="K103" s="40"/>
      <c r="M103" s="28">
        <v>2008</v>
      </c>
      <c r="N103" s="28" t="s">
        <v>20</v>
      </c>
      <c r="O103" s="28" t="s">
        <v>21</v>
      </c>
      <c r="P103" s="27">
        <f>'Wx Adj Calendar'!C113</f>
        <v>31326028.914862022</v>
      </c>
      <c r="Q103" s="27">
        <f>'Wx Adj Calendar'!E113</f>
        <v>749995.3635903158</v>
      </c>
      <c r="R103" s="27">
        <f>'Wx Adj Calendar'!F113</f>
        <v>3428372.6317544808</v>
      </c>
      <c r="T103" s="28">
        <v>2008</v>
      </c>
      <c r="U103" s="28" t="s">
        <v>20</v>
      </c>
      <c r="V103" s="28" t="s">
        <v>21</v>
      </c>
      <c r="W103" s="27">
        <f t="shared" si="9"/>
        <v>435940798.91486204</v>
      </c>
      <c r="X103" s="27">
        <f t="shared" si="10"/>
        <v>21044403.363590315</v>
      </c>
      <c r="Y103" s="27">
        <f t="shared" si="11"/>
        <v>245020074.63175449</v>
      </c>
      <c r="Z103" s="27">
        <f t="shared" si="12"/>
        <v>266064477.99534482</v>
      </c>
      <c r="AA103" s="27">
        <f t="shared" si="13"/>
        <v>128146943</v>
      </c>
      <c r="AB103" s="27">
        <f t="shared" si="14"/>
        <v>11520857</v>
      </c>
      <c r="AC103" s="27">
        <f t="shared" si="15"/>
        <v>841673076.91020691</v>
      </c>
      <c r="AE103" s="27">
        <f t="shared" si="16"/>
        <v>958984472.33328247</v>
      </c>
    </row>
    <row r="104" spans="1:31">
      <c r="A104" s="43">
        <v>2009</v>
      </c>
      <c r="B104" s="40" t="s">
        <v>9</v>
      </c>
      <c r="C104" s="40" t="s">
        <v>21</v>
      </c>
      <c r="D104" s="40">
        <v>407439432</v>
      </c>
      <c r="E104" s="40">
        <v>21608078</v>
      </c>
      <c r="F104" s="40">
        <v>264833278</v>
      </c>
      <c r="G104" s="40">
        <v>286441356</v>
      </c>
      <c r="H104" s="40">
        <v>134896653</v>
      </c>
      <c r="I104" s="40">
        <v>12165001</v>
      </c>
      <c r="J104" s="40">
        <v>840942442</v>
      </c>
      <c r="K104" s="40"/>
      <c r="M104" s="22">
        <v>2009</v>
      </c>
      <c r="N104" s="22" t="s">
        <v>9</v>
      </c>
      <c r="O104" s="22" t="s">
        <v>21</v>
      </c>
      <c r="P104" s="27">
        <f>'Wx Adj Calendar'!C114</f>
        <v>9265050.2608947214</v>
      </c>
      <c r="Q104" s="27">
        <f>'Wx Adj Calendar'!E114</f>
        <v>238924.34746272818</v>
      </c>
      <c r="R104" s="27">
        <f>'Wx Adj Calendar'!F114</f>
        <v>1441036.7576866644</v>
      </c>
      <c r="T104" s="22">
        <v>2009</v>
      </c>
      <c r="U104" s="22" t="s">
        <v>9</v>
      </c>
      <c r="V104" s="22" t="s">
        <v>21</v>
      </c>
      <c r="W104" s="27">
        <f t="shared" si="9"/>
        <v>416704482.26089472</v>
      </c>
      <c r="X104" s="27">
        <f t="shared" si="10"/>
        <v>21847002.347462729</v>
      </c>
      <c r="Y104" s="27">
        <f t="shared" si="11"/>
        <v>266274314.75768667</v>
      </c>
      <c r="Z104" s="27">
        <f t="shared" si="12"/>
        <v>288121317.10514939</v>
      </c>
      <c r="AA104" s="27">
        <f t="shared" si="13"/>
        <v>134896653</v>
      </c>
      <c r="AB104" s="27">
        <f t="shared" si="14"/>
        <v>12165001</v>
      </c>
      <c r="AC104" s="27">
        <f t="shared" si="15"/>
        <v>851887453.36604416</v>
      </c>
      <c r="AE104" s="27">
        <f t="shared" si="16"/>
        <v>955994854.18676579</v>
      </c>
    </row>
    <row r="105" spans="1:31">
      <c r="A105" s="43">
        <v>2009</v>
      </c>
      <c r="B105" s="40" t="s">
        <v>10</v>
      </c>
      <c r="C105" s="40" t="s">
        <v>21</v>
      </c>
      <c r="D105" s="40">
        <v>384956449</v>
      </c>
      <c r="E105" s="40">
        <v>20199541</v>
      </c>
      <c r="F105" s="40">
        <v>218002328</v>
      </c>
      <c r="G105" s="40">
        <v>238201869</v>
      </c>
      <c r="H105" s="40">
        <v>113911816</v>
      </c>
      <c r="I105" s="40">
        <v>11062363</v>
      </c>
      <c r="J105" s="40">
        <v>748132497</v>
      </c>
      <c r="K105" s="40"/>
      <c r="M105" s="22">
        <v>2009</v>
      </c>
      <c r="N105" s="22" t="s">
        <v>10</v>
      </c>
      <c r="O105" s="22" t="s">
        <v>21</v>
      </c>
      <c r="P105" s="27">
        <f>'Wx Adj Calendar'!C115</f>
        <v>-6117737.6822145162</v>
      </c>
      <c r="Q105" s="27">
        <f>'Wx Adj Calendar'!E115</f>
        <v>-170004.06950533032</v>
      </c>
      <c r="R105" s="27">
        <f>'Wx Adj Calendar'!F115</f>
        <v>-937867.78802498325</v>
      </c>
      <c r="T105" s="22">
        <v>2009</v>
      </c>
      <c r="U105" s="22" t="s">
        <v>10</v>
      </c>
      <c r="V105" s="22" t="s">
        <v>21</v>
      </c>
      <c r="W105" s="27">
        <f t="shared" si="9"/>
        <v>378838711.3177855</v>
      </c>
      <c r="X105" s="27">
        <f t="shared" si="10"/>
        <v>20029536.93049467</v>
      </c>
      <c r="Y105" s="27">
        <f t="shared" si="11"/>
        <v>217064460.21197501</v>
      </c>
      <c r="Z105" s="27">
        <f t="shared" si="12"/>
        <v>237093997.14246967</v>
      </c>
      <c r="AA105" s="27">
        <f t="shared" si="13"/>
        <v>113911816</v>
      </c>
      <c r="AB105" s="27">
        <f t="shared" si="14"/>
        <v>11062363</v>
      </c>
      <c r="AC105" s="27">
        <f t="shared" si="15"/>
        <v>740906887.46025515</v>
      </c>
      <c r="AE105" s="27">
        <f t="shared" si="16"/>
        <v>950710236.62429667</v>
      </c>
    </row>
    <row r="106" spans="1:31">
      <c r="A106" s="43">
        <v>2009</v>
      </c>
      <c r="B106" s="40" t="s">
        <v>11</v>
      </c>
      <c r="C106" s="40" t="s">
        <v>21</v>
      </c>
      <c r="D106" s="40">
        <v>333541318</v>
      </c>
      <c r="E106" s="40">
        <v>19167563</v>
      </c>
      <c r="F106" s="40">
        <v>260259502</v>
      </c>
      <c r="G106" s="40">
        <v>279427065</v>
      </c>
      <c r="H106" s="40">
        <v>128722256</v>
      </c>
      <c r="I106" s="40">
        <v>12622669</v>
      </c>
      <c r="J106" s="40">
        <v>754313308</v>
      </c>
      <c r="K106" s="40"/>
      <c r="M106" s="22">
        <v>2009</v>
      </c>
      <c r="N106" s="22" t="s">
        <v>11</v>
      </c>
      <c r="O106" s="22" t="s">
        <v>21</v>
      </c>
      <c r="P106" s="27">
        <f>'Wx Adj Calendar'!C116</f>
        <v>10317200.102401569</v>
      </c>
      <c r="Q106" s="27">
        <f>'Wx Adj Calendar'!E116</f>
        <v>219048.52064848505</v>
      </c>
      <c r="R106" s="27">
        <f>'Wx Adj Calendar'!F116</f>
        <v>15384.78177203692</v>
      </c>
      <c r="T106" s="22">
        <v>2009</v>
      </c>
      <c r="U106" s="22" t="s">
        <v>11</v>
      </c>
      <c r="V106" s="22" t="s">
        <v>21</v>
      </c>
      <c r="W106" s="27">
        <f t="shared" si="9"/>
        <v>343858518.10240155</v>
      </c>
      <c r="X106" s="27">
        <f t="shared" si="10"/>
        <v>19386611.520648487</v>
      </c>
      <c r="Y106" s="27">
        <f t="shared" si="11"/>
        <v>260274886.78177205</v>
      </c>
      <c r="Z106" s="27">
        <f t="shared" si="12"/>
        <v>279661498.3024205</v>
      </c>
      <c r="AA106" s="27">
        <f t="shared" si="13"/>
        <v>128722256</v>
      </c>
      <c r="AB106" s="27">
        <f t="shared" si="14"/>
        <v>12622669</v>
      </c>
      <c r="AC106" s="27">
        <f t="shared" si="15"/>
        <v>764864941.40482211</v>
      </c>
      <c r="AE106" s="27">
        <f t="shared" si="16"/>
        <v>943102023.68017232</v>
      </c>
    </row>
    <row r="107" spans="1:31">
      <c r="A107" s="43">
        <v>2009</v>
      </c>
      <c r="B107" s="40" t="s">
        <v>12</v>
      </c>
      <c r="C107" s="40" t="s">
        <v>21</v>
      </c>
      <c r="D107" s="40">
        <v>316916317</v>
      </c>
      <c r="E107" s="40">
        <v>19702498</v>
      </c>
      <c r="F107" s="40">
        <v>276941766</v>
      </c>
      <c r="G107" s="40">
        <v>296644264</v>
      </c>
      <c r="H107" s="40">
        <v>151871521</v>
      </c>
      <c r="I107" s="40">
        <v>13123614</v>
      </c>
      <c r="J107" s="40">
        <v>778555716</v>
      </c>
      <c r="K107" s="40"/>
      <c r="M107" s="22">
        <v>2009</v>
      </c>
      <c r="N107" s="22" t="s">
        <v>12</v>
      </c>
      <c r="O107" s="22" t="s">
        <v>21</v>
      </c>
      <c r="P107" s="27">
        <f>'Wx Adj Calendar'!C117</f>
        <v>12631804.867138173</v>
      </c>
      <c r="Q107" s="27">
        <f>'Wx Adj Calendar'!E117</f>
        <v>578417.25632681092</v>
      </c>
      <c r="R107" s="27">
        <f>'Wx Adj Calendar'!F117</f>
        <v>5229210.3331833677</v>
      </c>
      <c r="T107" s="22">
        <v>2009</v>
      </c>
      <c r="U107" s="22" t="s">
        <v>12</v>
      </c>
      <c r="V107" s="22" t="s">
        <v>21</v>
      </c>
      <c r="W107" s="27">
        <f t="shared" si="9"/>
        <v>329548121.86713815</v>
      </c>
      <c r="X107" s="27">
        <f t="shared" si="10"/>
        <v>20280915.25632681</v>
      </c>
      <c r="Y107" s="27">
        <f t="shared" si="11"/>
        <v>282170976.33318335</v>
      </c>
      <c r="Z107" s="27">
        <f t="shared" si="12"/>
        <v>302451891.58951014</v>
      </c>
      <c r="AA107" s="27">
        <f t="shared" si="13"/>
        <v>151871521</v>
      </c>
      <c r="AB107" s="27">
        <f t="shared" si="14"/>
        <v>13123614</v>
      </c>
      <c r="AC107" s="27">
        <f t="shared" si="15"/>
        <v>796995148.45664835</v>
      </c>
      <c r="AE107" s="27">
        <f t="shared" si="16"/>
        <v>940859671.95250309</v>
      </c>
    </row>
    <row r="108" spans="1:31">
      <c r="A108" s="43">
        <v>2009</v>
      </c>
      <c r="B108" s="40" t="s">
        <v>13</v>
      </c>
      <c r="C108" s="40" t="s">
        <v>21</v>
      </c>
      <c r="D108" s="40">
        <v>416442554</v>
      </c>
      <c r="E108" s="40">
        <v>23517055</v>
      </c>
      <c r="F108" s="40">
        <v>311332007</v>
      </c>
      <c r="G108" s="40">
        <v>334849062</v>
      </c>
      <c r="H108" s="40">
        <v>161295658</v>
      </c>
      <c r="I108" s="40">
        <v>12670675</v>
      </c>
      <c r="J108" s="40">
        <v>925257949</v>
      </c>
      <c r="K108" s="40"/>
      <c r="M108" s="22">
        <v>2009</v>
      </c>
      <c r="N108" s="22" t="s">
        <v>13</v>
      </c>
      <c r="O108" s="22" t="s">
        <v>21</v>
      </c>
      <c r="P108" s="27">
        <f>'Wx Adj Calendar'!C118</f>
        <v>9200832.9536947682</v>
      </c>
      <c r="Q108" s="27">
        <f>'Wx Adj Calendar'!E118</f>
        <v>324512.58812384517</v>
      </c>
      <c r="R108" s="27">
        <f>'Wx Adj Calendar'!F118</f>
        <v>1774454.6261181191</v>
      </c>
      <c r="T108" s="22">
        <v>2009</v>
      </c>
      <c r="U108" s="22" t="s">
        <v>13</v>
      </c>
      <c r="V108" s="22" t="s">
        <v>21</v>
      </c>
      <c r="W108" s="27">
        <f t="shared" si="9"/>
        <v>425643386.95369476</v>
      </c>
      <c r="X108" s="27">
        <f t="shared" si="10"/>
        <v>23841567.588123847</v>
      </c>
      <c r="Y108" s="27">
        <f t="shared" si="11"/>
        <v>313106461.62611812</v>
      </c>
      <c r="Z108" s="27">
        <f t="shared" si="12"/>
        <v>336948029.21424198</v>
      </c>
      <c r="AA108" s="27">
        <f t="shared" si="13"/>
        <v>161295658</v>
      </c>
      <c r="AB108" s="27">
        <f t="shared" si="14"/>
        <v>12670675</v>
      </c>
      <c r="AC108" s="27">
        <f t="shared" si="15"/>
        <v>936557749.16793668</v>
      </c>
      <c r="AE108" s="27">
        <f t="shared" si="16"/>
        <v>938069025.15254557</v>
      </c>
    </row>
    <row r="109" spans="1:31">
      <c r="A109" s="43">
        <v>2009</v>
      </c>
      <c r="B109" s="40" t="s">
        <v>14</v>
      </c>
      <c r="C109" s="40" t="s">
        <v>21</v>
      </c>
      <c r="D109" s="40">
        <v>608037852</v>
      </c>
      <c r="E109" s="40">
        <v>31334437</v>
      </c>
      <c r="F109" s="40">
        <v>368426421</v>
      </c>
      <c r="G109" s="40">
        <v>399760858</v>
      </c>
      <c r="H109" s="40">
        <v>153484694</v>
      </c>
      <c r="I109" s="40">
        <v>13057540</v>
      </c>
      <c r="J109" s="40">
        <v>1174340944</v>
      </c>
      <c r="K109" s="40"/>
      <c r="M109" s="22">
        <v>2009</v>
      </c>
      <c r="N109" s="22" t="s">
        <v>14</v>
      </c>
      <c r="O109" s="22" t="s">
        <v>21</v>
      </c>
      <c r="P109" s="27">
        <f>'Wx Adj Calendar'!C119</f>
        <v>-43051163.446152277</v>
      </c>
      <c r="Q109" s="27">
        <f>'Wx Adj Calendar'!E119</f>
        <v>-1557745.0256083941</v>
      </c>
      <c r="R109" s="27">
        <f>'Wx Adj Calendar'!F119</f>
        <v>-12609455.359423557</v>
      </c>
      <c r="T109" s="22">
        <v>2009</v>
      </c>
      <c r="U109" s="22" t="s">
        <v>14</v>
      </c>
      <c r="V109" s="22" t="s">
        <v>21</v>
      </c>
      <c r="W109" s="27">
        <f t="shared" si="9"/>
        <v>564986688.55384767</v>
      </c>
      <c r="X109" s="27">
        <f t="shared" si="10"/>
        <v>29776691.974391606</v>
      </c>
      <c r="Y109" s="27">
        <f t="shared" si="11"/>
        <v>355816965.64057642</v>
      </c>
      <c r="Z109" s="27">
        <f t="shared" si="12"/>
        <v>385593657.614968</v>
      </c>
      <c r="AA109" s="27">
        <f t="shared" si="13"/>
        <v>153484694</v>
      </c>
      <c r="AB109" s="27">
        <f t="shared" si="14"/>
        <v>13057540</v>
      </c>
      <c r="AC109" s="27">
        <f t="shared" si="15"/>
        <v>1117122580.1688159</v>
      </c>
      <c r="AE109" s="27">
        <f t="shared" si="16"/>
        <v>931171260.45483541</v>
      </c>
    </row>
    <row r="110" spans="1:31">
      <c r="A110" s="43">
        <v>2009</v>
      </c>
      <c r="B110" s="40" t="s">
        <v>15</v>
      </c>
      <c r="C110" s="40" t="s">
        <v>21</v>
      </c>
      <c r="D110" s="40">
        <v>595098778</v>
      </c>
      <c r="E110" s="40">
        <v>28367227</v>
      </c>
      <c r="F110" s="40">
        <v>329446908</v>
      </c>
      <c r="G110" s="40">
        <v>357814135</v>
      </c>
      <c r="H110" s="40">
        <v>148986715</v>
      </c>
      <c r="I110" s="40">
        <v>10754403</v>
      </c>
      <c r="J110" s="40">
        <v>1112654031</v>
      </c>
      <c r="K110" s="40"/>
      <c r="M110" s="22">
        <v>2009</v>
      </c>
      <c r="N110" s="22" t="s">
        <v>15</v>
      </c>
      <c r="O110" s="22" t="s">
        <v>21</v>
      </c>
      <c r="P110" s="27">
        <f>'Wx Adj Calendar'!C120</f>
        <v>17069827.379828658</v>
      </c>
      <c r="Q110" s="27">
        <f>'Wx Adj Calendar'!E120</f>
        <v>609716.64315240399</v>
      </c>
      <c r="R110" s="27">
        <f>'Wx Adj Calendar'!F120</f>
        <v>4635405.0415961621</v>
      </c>
      <c r="T110" s="22">
        <v>2009</v>
      </c>
      <c r="U110" s="22" t="s">
        <v>15</v>
      </c>
      <c r="V110" s="22" t="s">
        <v>21</v>
      </c>
      <c r="W110" s="27">
        <f t="shared" si="9"/>
        <v>612168605.37982869</v>
      </c>
      <c r="X110" s="27">
        <f t="shared" si="10"/>
        <v>28976943.643152405</v>
      </c>
      <c r="Y110" s="27">
        <f t="shared" si="11"/>
        <v>334082313.04159617</v>
      </c>
      <c r="Z110" s="27">
        <f t="shared" si="12"/>
        <v>363059256.68474859</v>
      </c>
      <c r="AA110" s="27">
        <f t="shared" si="13"/>
        <v>148986715</v>
      </c>
      <c r="AB110" s="27">
        <f t="shared" si="14"/>
        <v>10754403</v>
      </c>
      <c r="AC110" s="27">
        <f t="shared" si="15"/>
        <v>1134968980.0645773</v>
      </c>
      <c r="AE110" s="27">
        <f t="shared" si="16"/>
        <v>934061134.57816124</v>
      </c>
    </row>
    <row r="111" spans="1:31">
      <c r="A111" s="43">
        <v>2009</v>
      </c>
      <c r="B111" s="40" t="s">
        <v>16</v>
      </c>
      <c r="C111" s="40" t="s">
        <v>21</v>
      </c>
      <c r="D111" s="40">
        <v>548837776</v>
      </c>
      <c r="E111" s="40">
        <v>28042670</v>
      </c>
      <c r="F111" s="40">
        <v>333895292</v>
      </c>
      <c r="G111" s="40">
        <v>361937962</v>
      </c>
      <c r="H111" s="40">
        <v>156986722</v>
      </c>
      <c r="I111" s="40">
        <v>12362594</v>
      </c>
      <c r="J111" s="40">
        <v>1080125054</v>
      </c>
      <c r="K111" s="40"/>
      <c r="M111" s="22">
        <v>2009</v>
      </c>
      <c r="N111" s="22" t="s">
        <v>16</v>
      </c>
      <c r="O111" s="22" t="s">
        <v>21</v>
      </c>
      <c r="P111" s="27">
        <f>'Wx Adj Calendar'!C121</f>
        <v>51553180.572586603</v>
      </c>
      <c r="Q111" s="27">
        <f>'Wx Adj Calendar'!E121</f>
        <v>1868768.3262383041</v>
      </c>
      <c r="R111" s="27">
        <f>'Wx Adj Calendar'!F121</f>
        <v>14047938.450153541</v>
      </c>
      <c r="T111" s="22">
        <v>2009</v>
      </c>
      <c r="U111" s="22" t="s">
        <v>16</v>
      </c>
      <c r="V111" s="22" t="s">
        <v>21</v>
      </c>
      <c r="W111" s="27">
        <f t="shared" si="9"/>
        <v>600390956.57258666</v>
      </c>
      <c r="X111" s="27">
        <f t="shared" si="10"/>
        <v>29911438.326238304</v>
      </c>
      <c r="Y111" s="27">
        <f t="shared" si="11"/>
        <v>347943230.45015353</v>
      </c>
      <c r="Z111" s="27">
        <f t="shared" si="12"/>
        <v>377854668.7763918</v>
      </c>
      <c r="AA111" s="27">
        <f t="shared" si="13"/>
        <v>156986722</v>
      </c>
      <c r="AB111" s="27">
        <f t="shared" si="14"/>
        <v>12362594</v>
      </c>
      <c r="AC111" s="27">
        <f t="shared" si="15"/>
        <v>1147594941.3489785</v>
      </c>
      <c r="AE111" s="27">
        <f t="shared" si="16"/>
        <v>927954614.69116497</v>
      </c>
    </row>
    <row r="112" spans="1:31">
      <c r="A112" s="43">
        <v>2009</v>
      </c>
      <c r="B112" s="40" t="s">
        <v>17</v>
      </c>
      <c r="C112" s="40" t="s">
        <v>21</v>
      </c>
      <c r="D112" s="40">
        <v>471976041</v>
      </c>
      <c r="E112" s="40">
        <v>25229629</v>
      </c>
      <c r="F112" s="40">
        <v>332886347</v>
      </c>
      <c r="G112" s="40">
        <v>358115976</v>
      </c>
      <c r="H112" s="40">
        <v>146993780</v>
      </c>
      <c r="I112" s="40">
        <v>12493196</v>
      </c>
      <c r="J112" s="40">
        <v>989578993</v>
      </c>
      <c r="K112" s="40"/>
      <c r="M112" s="22">
        <v>2009</v>
      </c>
      <c r="N112" s="22" t="s">
        <v>17</v>
      </c>
      <c r="O112" s="22" t="s">
        <v>21</v>
      </c>
      <c r="P112" s="27">
        <f>'Wx Adj Calendar'!C122</f>
        <v>-3131964.257673373</v>
      </c>
      <c r="Q112" s="27">
        <f>'Wx Adj Calendar'!E122</f>
        <v>-116610.74981947802</v>
      </c>
      <c r="R112" s="27">
        <f>'Wx Adj Calendar'!F122</f>
        <v>-1138828.0714360182</v>
      </c>
      <c r="T112" s="22">
        <v>2009</v>
      </c>
      <c r="U112" s="22" t="s">
        <v>17</v>
      </c>
      <c r="V112" s="22" t="s">
        <v>21</v>
      </c>
      <c r="W112" s="27">
        <f t="shared" si="9"/>
        <v>468844076.74232662</v>
      </c>
      <c r="X112" s="27">
        <f t="shared" si="10"/>
        <v>25113018.25018052</v>
      </c>
      <c r="Y112" s="27">
        <f t="shared" si="11"/>
        <v>331747518.92856395</v>
      </c>
      <c r="Z112" s="27">
        <f t="shared" si="12"/>
        <v>356860537.17874449</v>
      </c>
      <c r="AA112" s="27">
        <f t="shared" si="13"/>
        <v>146993780</v>
      </c>
      <c r="AB112" s="27">
        <f t="shared" si="14"/>
        <v>12493196</v>
      </c>
      <c r="AC112" s="27">
        <f t="shared" si="15"/>
        <v>985191589.92107105</v>
      </c>
      <c r="AE112" s="27">
        <f t="shared" si="16"/>
        <v>930190152.32909346</v>
      </c>
    </row>
    <row r="113" spans="1:31">
      <c r="A113" s="43">
        <v>2009</v>
      </c>
      <c r="B113" s="40" t="s">
        <v>18</v>
      </c>
      <c r="C113" s="40" t="s">
        <v>21</v>
      </c>
      <c r="D113" s="40">
        <v>426091122</v>
      </c>
      <c r="E113" s="40">
        <v>23318546</v>
      </c>
      <c r="F113" s="40">
        <v>300619388</v>
      </c>
      <c r="G113" s="40">
        <v>323937934</v>
      </c>
      <c r="H113" s="40">
        <v>152229355</v>
      </c>
      <c r="I113" s="40">
        <v>11994382</v>
      </c>
      <c r="J113" s="40">
        <v>914252793</v>
      </c>
      <c r="K113" s="40"/>
      <c r="M113" s="22">
        <v>2009</v>
      </c>
      <c r="N113" s="22" t="s">
        <v>18</v>
      </c>
      <c r="O113" s="22" t="s">
        <v>21</v>
      </c>
      <c r="P113" s="27">
        <f>'Wx Adj Calendar'!C123</f>
        <v>-27364706.562457532</v>
      </c>
      <c r="Q113" s="27">
        <f>'Wx Adj Calendar'!E123</f>
        <v>-1044211.6887163506</v>
      </c>
      <c r="R113" s="27">
        <f>'Wx Adj Calendar'!F123</f>
        <v>-8096715.2333834227</v>
      </c>
      <c r="T113" s="22">
        <v>2009</v>
      </c>
      <c r="U113" s="22" t="s">
        <v>18</v>
      </c>
      <c r="V113" s="22" t="s">
        <v>21</v>
      </c>
      <c r="W113" s="27">
        <f t="shared" si="9"/>
        <v>398726415.43754244</v>
      </c>
      <c r="X113" s="27">
        <f t="shared" si="10"/>
        <v>22274334.311283648</v>
      </c>
      <c r="Y113" s="27">
        <f t="shared" si="11"/>
        <v>292522672.76661658</v>
      </c>
      <c r="Z113" s="27">
        <f t="shared" si="12"/>
        <v>314797007.07790023</v>
      </c>
      <c r="AA113" s="27">
        <f t="shared" si="13"/>
        <v>152229355</v>
      </c>
      <c r="AB113" s="27">
        <f t="shared" si="14"/>
        <v>11994382</v>
      </c>
      <c r="AC113" s="27">
        <f t="shared" si="15"/>
        <v>877747159.51544273</v>
      </c>
      <c r="AE113" s="27">
        <f t="shared" si="16"/>
        <v>921330677.78571188</v>
      </c>
    </row>
    <row r="114" spans="1:31">
      <c r="A114" s="43">
        <v>2009</v>
      </c>
      <c r="B114" s="40" t="s">
        <v>19</v>
      </c>
      <c r="C114" s="40" t="s">
        <v>21</v>
      </c>
      <c r="D114" s="40">
        <v>279195284</v>
      </c>
      <c r="E114" s="40">
        <v>17186388</v>
      </c>
      <c r="F114" s="40">
        <v>245522910</v>
      </c>
      <c r="G114" s="40">
        <v>262709298</v>
      </c>
      <c r="H114" s="40">
        <v>144019712</v>
      </c>
      <c r="I114" s="40">
        <v>13501877</v>
      </c>
      <c r="J114" s="40">
        <v>699426171</v>
      </c>
      <c r="K114" s="40"/>
      <c r="M114" s="22">
        <v>2009</v>
      </c>
      <c r="N114" s="22" t="s">
        <v>19</v>
      </c>
      <c r="O114" s="22" t="s">
        <v>21</v>
      </c>
      <c r="P114" s="27">
        <f>'Wx Adj Calendar'!C124</f>
        <v>16186491.001043282</v>
      </c>
      <c r="Q114" s="27">
        <f>'Wx Adj Calendar'!E124</f>
        <v>639749.6672744127</v>
      </c>
      <c r="R114" s="27">
        <f>'Wx Adj Calendar'!F124</f>
        <v>7353867.2284368956</v>
      </c>
      <c r="T114" s="22">
        <v>2009</v>
      </c>
      <c r="U114" s="22" t="s">
        <v>19</v>
      </c>
      <c r="V114" s="22" t="s">
        <v>21</v>
      </c>
      <c r="W114" s="27">
        <f t="shared" si="9"/>
        <v>295381775.00104326</v>
      </c>
      <c r="X114" s="27">
        <f t="shared" si="10"/>
        <v>17826137.667274412</v>
      </c>
      <c r="Y114" s="27">
        <f t="shared" si="11"/>
        <v>252876777.22843689</v>
      </c>
      <c r="Z114" s="27">
        <f t="shared" si="12"/>
        <v>270702914.8957113</v>
      </c>
      <c r="AA114" s="27">
        <f t="shared" si="13"/>
        <v>144019712</v>
      </c>
      <c r="AB114" s="27">
        <f t="shared" si="14"/>
        <v>13501877</v>
      </c>
      <c r="AC114" s="27">
        <f t="shared" si="15"/>
        <v>723606278.89675462</v>
      </c>
      <c r="AE114" s="27">
        <f t="shared" si="16"/>
        <v>917523490.74093497</v>
      </c>
    </row>
    <row r="115" spans="1:31">
      <c r="A115" s="43">
        <v>2009</v>
      </c>
      <c r="B115" s="40" t="s">
        <v>20</v>
      </c>
      <c r="C115" s="40" t="s">
        <v>21</v>
      </c>
      <c r="D115" s="40">
        <v>444603335</v>
      </c>
      <c r="E115" s="40">
        <v>22729671</v>
      </c>
      <c r="F115" s="40">
        <v>271612902</v>
      </c>
      <c r="G115" s="40">
        <v>294342573</v>
      </c>
      <c r="H115" s="40">
        <v>132837286</v>
      </c>
      <c r="I115" s="40">
        <v>13460939</v>
      </c>
      <c r="J115" s="40">
        <v>885244133</v>
      </c>
      <c r="K115" s="40"/>
      <c r="M115" s="22">
        <v>2009</v>
      </c>
      <c r="N115" s="22" t="s">
        <v>20</v>
      </c>
      <c r="O115" s="22" t="s">
        <v>21</v>
      </c>
      <c r="P115" s="27">
        <f>'Wx Adj Calendar'!C125</f>
        <v>-20035187.116817061</v>
      </c>
      <c r="Q115" s="27">
        <f>'Wx Adj Calendar'!E125</f>
        <v>-496206.51507600094</v>
      </c>
      <c r="R115" s="27">
        <f>'Wx Adj Calendar'!F125</f>
        <v>-1431969.9120622275</v>
      </c>
      <c r="T115" s="22">
        <v>2009</v>
      </c>
      <c r="U115" s="22" t="s">
        <v>20</v>
      </c>
      <c r="V115" s="22" t="s">
        <v>21</v>
      </c>
      <c r="W115" s="27">
        <f t="shared" si="9"/>
        <v>424568147.88318294</v>
      </c>
      <c r="X115" s="27">
        <f t="shared" si="10"/>
        <v>22233464.484924</v>
      </c>
      <c r="Y115" s="27">
        <f t="shared" si="11"/>
        <v>270180932.08793777</v>
      </c>
      <c r="Z115" s="27">
        <f t="shared" si="12"/>
        <v>292414396.57286179</v>
      </c>
      <c r="AA115" s="27">
        <f t="shared" si="13"/>
        <v>132837286</v>
      </c>
      <c r="AB115" s="27">
        <f t="shared" si="14"/>
        <v>13460939</v>
      </c>
      <c r="AC115" s="27">
        <f t="shared" si="15"/>
        <v>863280769.45604467</v>
      </c>
      <c r="AE115" s="27">
        <f t="shared" si="16"/>
        <v>909926398.89012945</v>
      </c>
    </row>
    <row r="116" spans="1:31">
      <c r="A116" s="43" t="s">
        <v>6</v>
      </c>
      <c r="B116" s="40" t="s">
        <v>9</v>
      </c>
      <c r="C116" s="40" t="s">
        <v>21</v>
      </c>
      <c r="D116" s="40">
        <v>558709644</v>
      </c>
      <c r="E116" s="40">
        <v>25951891</v>
      </c>
      <c r="F116" s="40">
        <v>248368051</v>
      </c>
      <c r="G116" s="40">
        <v>274319942</v>
      </c>
      <c r="H116" s="40">
        <v>125575230</v>
      </c>
      <c r="I116" s="40">
        <v>10378027</v>
      </c>
      <c r="J116" s="40">
        <v>968982843</v>
      </c>
      <c r="K116" s="40"/>
      <c r="M116" s="22" t="s">
        <v>6</v>
      </c>
      <c r="N116" s="22" t="s">
        <v>9</v>
      </c>
      <c r="O116" s="22" t="s">
        <v>21</v>
      </c>
      <c r="P116" s="27">
        <f>'Wx Adj Calendar'!C126</f>
        <v>-109936793.53508551</v>
      </c>
      <c r="Q116" s="27">
        <f>'Wx Adj Calendar'!E126</f>
        <v>-2808244.5742084696</v>
      </c>
      <c r="R116" s="27">
        <f>'Wx Adj Calendar'!F126</f>
        <v>-17526494.65265622</v>
      </c>
      <c r="T116" s="22" t="s">
        <v>6</v>
      </c>
      <c r="U116" s="22" t="s">
        <v>9</v>
      </c>
      <c r="V116" s="22" t="s">
        <v>21</v>
      </c>
      <c r="W116" s="27">
        <f t="shared" si="9"/>
        <v>448772850.4649145</v>
      </c>
      <c r="X116" s="27">
        <f t="shared" si="10"/>
        <v>23143646.425791532</v>
      </c>
      <c r="Y116" s="27">
        <f t="shared" si="11"/>
        <v>230841556.34734377</v>
      </c>
      <c r="Z116" s="27">
        <f t="shared" si="12"/>
        <v>253985202.77313527</v>
      </c>
      <c r="AA116" s="27">
        <f t="shared" si="13"/>
        <v>125575230</v>
      </c>
      <c r="AB116" s="27">
        <f t="shared" si="14"/>
        <v>10378027</v>
      </c>
      <c r="AC116" s="27">
        <f t="shared" si="15"/>
        <v>838711310.23804975</v>
      </c>
      <c r="AE116" s="27">
        <f t="shared" si="16"/>
        <v>911727039.93561602</v>
      </c>
    </row>
    <row r="117" spans="1:31">
      <c r="A117" s="43" t="s">
        <v>6</v>
      </c>
      <c r="B117" s="40" t="s">
        <v>10</v>
      </c>
      <c r="C117" s="40" t="s">
        <v>21</v>
      </c>
      <c r="D117" s="40">
        <v>466988077</v>
      </c>
      <c r="E117" s="40">
        <v>24228795</v>
      </c>
      <c r="F117" s="40">
        <v>266439295</v>
      </c>
      <c r="G117" s="40">
        <v>290668090</v>
      </c>
      <c r="H117" s="40">
        <v>118537000</v>
      </c>
      <c r="I117" s="40">
        <v>13060369</v>
      </c>
      <c r="J117" s="40">
        <v>889253536</v>
      </c>
      <c r="K117" s="40"/>
      <c r="M117" s="22" t="s">
        <v>6</v>
      </c>
      <c r="N117" s="22" t="s">
        <v>10</v>
      </c>
      <c r="O117" s="22" t="s">
        <v>21</v>
      </c>
      <c r="P117" s="27">
        <f>'Wx Adj Calendar'!C127</f>
        <v>-116682595.24922837</v>
      </c>
      <c r="Q117" s="27">
        <f>'Wx Adj Calendar'!E127</f>
        <v>-3223625.8642576337</v>
      </c>
      <c r="R117" s="27">
        <f>'Wx Adj Calendar'!F127</f>
        <v>-12790770.365103252</v>
      </c>
      <c r="T117" s="22" t="s">
        <v>6</v>
      </c>
      <c r="U117" s="22" t="s">
        <v>10</v>
      </c>
      <c r="V117" s="22" t="s">
        <v>21</v>
      </c>
      <c r="W117" s="27">
        <f t="shared" si="9"/>
        <v>350305481.75077164</v>
      </c>
      <c r="X117" s="27">
        <f t="shared" si="10"/>
        <v>21005169.135742366</v>
      </c>
      <c r="Y117" s="27">
        <f t="shared" si="11"/>
        <v>253648524.63489676</v>
      </c>
      <c r="Z117" s="27">
        <f t="shared" si="12"/>
        <v>274653693.77063912</v>
      </c>
      <c r="AA117" s="27">
        <f t="shared" si="13"/>
        <v>118537000</v>
      </c>
      <c r="AB117" s="27">
        <f t="shared" si="14"/>
        <v>13060369</v>
      </c>
      <c r="AC117" s="27">
        <f t="shared" si="15"/>
        <v>756556544.5214107</v>
      </c>
      <c r="AE117" s="27">
        <f t="shared" si="16"/>
        <v>910629028.00828326</v>
      </c>
    </row>
    <row r="118" spans="1:31">
      <c r="A118" s="43" t="s">
        <v>6</v>
      </c>
      <c r="B118" s="40" t="s">
        <v>11</v>
      </c>
      <c r="C118" s="40" t="s">
        <v>21</v>
      </c>
      <c r="D118" s="40">
        <v>377345074</v>
      </c>
      <c r="E118" s="40">
        <v>19216682</v>
      </c>
      <c r="F118" s="40">
        <v>232269456</v>
      </c>
      <c r="G118" s="40">
        <v>251486138</v>
      </c>
      <c r="H118" s="40">
        <v>123507796</v>
      </c>
      <c r="I118" s="40">
        <v>11614313</v>
      </c>
      <c r="J118" s="40">
        <v>763953321</v>
      </c>
      <c r="K118" s="40"/>
      <c r="M118" s="22" t="s">
        <v>6</v>
      </c>
      <c r="N118" s="22" t="s">
        <v>11</v>
      </c>
      <c r="O118" s="22" t="s">
        <v>21</v>
      </c>
      <c r="P118" s="27">
        <f>'Wx Adj Calendar'!C128</f>
        <v>-29076993.763120454</v>
      </c>
      <c r="Q118" s="27">
        <f>'Wx Adj Calendar'!E128</f>
        <v>-980847.17925232637</v>
      </c>
      <c r="R118" s="27">
        <f>'Wx Adj Calendar'!F128</f>
        <v>2118642.0446722135</v>
      </c>
      <c r="T118" s="22" t="s">
        <v>6</v>
      </c>
      <c r="U118" s="22" t="s">
        <v>11</v>
      </c>
      <c r="V118" s="22" t="s">
        <v>21</v>
      </c>
      <c r="W118" s="27">
        <f t="shared" si="9"/>
        <v>348268080.23687953</v>
      </c>
      <c r="X118" s="27">
        <f t="shared" si="10"/>
        <v>18235834.820747674</v>
      </c>
      <c r="Y118" s="27">
        <f t="shared" si="11"/>
        <v>234388098.04467222</v>
      </c>
      <c r="Z118" s="27">
        <f t="shared" si="12"/>
        <v>252623932.86541989</v>
      </c>
      <c r="AA118" s="27">
        <f t="shared" si="13"/>
        <v>123507796</v>
      </c>
      <c r="AB118" s="27">
        <f t="shared" si="14"/>
        <v>11614313</v>
      </c>
      <c r="AC118" s="27">
        <f t="shared" si="15"/>
        <v>736014122.10229957</v>
      </c>
      <c r="AE118" s="27">
        <f t="shared" si="16"/>
        <v>911933166.09671259</v>
      </c>
    </row>
    <row r="119" spans="1:31">
      <c r="A119" s="43" t="s">
        <v>6</v>
      </c>
      <c r="B119" s="40" t="s">
        <v>12</v>
      </c>
      <c r="C119" s="40" t="s">
        <v>21</v>
      </c>
      <c r="D119" s="40">
        <v>294021955</v>
      </c>
      <c r="E119" s="40">
        <v>17442488</v>
      </c>
      <c r="F119" s="40">
        <v>274205317</v>
      </c>
      <c r="G119" s="40">
        <v>291647805</v>
      </c>
      <c r="H119" s="40">
        <v>136233656</v>
      </c>
      <c r="I119" s="40">
        <v>13064141</v>
      </c>
      <c r="J119" s="40">
        <v>734967557</v>
      </c>
      <c r="K119" s="40"/>
      <c r="M119" s="22" t="s">
        <v>6</v>
      </c>
      <c r="N119" s="22" t="s">
        <v>12</v>
      </c>
      <c r="O119" s="22" t="s">
        <v>21</v>
      </c>
      <c r="P119" s="27">
        <f>'Wx Adj Calendar'!C129</f>
        <v>14566373.397459364</v>
      </c>
      <c r="Q119" s="27">
        <f>'Wx Adj Calendar'!E129</f>
        <v>247841.12005735625</v>
      </c>
      <c r="R119" s="27">
        <f>'Wx Adj Calendar'!F129</f>
        <v>3193723.9984995178</v>
      </c>
      <c r="T119" s="22" t="s">
        <v>6</v>
      </c>
      <c r="U119" s="22" t="s">
        <v>12</v>
      </c>
      <c r="V119" s="22" t="s">
        <v>21</v>
      </c>
      <c r="W119" s="27">
        <f t="shared" si="9"/>
        <v>308588328.39745939</v>
      </c>
      <c r="X119" s="27">
        <f t="shared" si="10"/>
        <v>17690329.120057356</v>
      </c>
      <c r="Y119" s="27">
        <f t="shared" si="11"/>
        <v>277399040.99849951</v>
      </c>
      <c r="Z119" s="27">
        <f t="shared" si="12"/>
        <v>295089370.11855686</v>
      </c>
      <c r="AA119" s="27">
        <f t="shared" si="13"/>
        <v>136233656</v>
      </c>
      <c r="AB119" s="27">
        <f t="shared" si="14"/>
        <v>13064141</v>
      </c>
      <c r="AC119" s="27">
        <f t="shared" si="15"/>
        <v>752975495.51601624</v>
      </c>
      <c r="AE119" s="27">
        <f t="shared" si="16"/>
        <v>909528931.1548357</v>
      </c>
    </row>
    <row r="120" spans="1:31">
      <c r="A120" s="43" t="s">
        <v>6</v>
      </c>
      <c r="B120" s="40" t="s">
        <v>13</v>
      </c>
      <c r="C120" s="40" t="s">
        <v>21</v>
      </c>
      <c r="D120" s="40">
        <v>443867996</v>
      </c>
      <c r="E120" s="40">
        <v>25000729</v>
      </c>
      <c r="F120" s="40">
        <v>351264698</v>
      </c>
      <c r="G120" s="40">
        <v>376265427</v>
      </c>
      <c r="H120" s="40">
        <v>153350627</v>
      </c>
      <c r="I120" s="40">
        <v>14584894</v>
      </c>
      <c r="J120" s="40">
        <v>988068944</v>
      </c>
      <c r="K120" s="40"/>
      <c r="M120" s="22" t="s">
        <v>6</v>
      </c>
      <c r="N120" s="22" t="s">
        <v>13</v>
      </c>
      <c r="O120" s="22" t="s">
        <v>21</v>
      </c>
      <c r="P120" s="27">
        <f>'Wx Adj Calendar'!C130</f>
        <v>-6452839.5154762724</v>
      </c>
      <c r="Q120" s="27">
        <f>'Wx Adj Calendar'!E130</f>
        <v>-226354.20212402707</v>
      </c>
      <c r="R120" s="27">
        <f>'Wx Adj Calendar'!F130</f>
        <v>-3197658.4083967055</v>
      </c>
      <c r="T120" s="22" t="s">
        <v>6</v>
      </c>
      <c r="U120" s="22" t="s">
        <v>13</v>
      </c>
      <c r="V120" s="22" t="s">
        <v>21</v>
      </c>
      <c r="W120" s="27">
        <f t="shared" si="9"/>
        <v>437415156.48452371</v>
      </c>
      <c r="X120" s="27">
        <f t="shared" si="10"/>
        <v>24774374.797875974</v>
      </c>
      <c r="Y120" s="27">
        <f t="shared" si="11"/>
        <v>348067039.59160328</v>
      </c>
      <c r="Z120" s="27">
        <f t="shared" si="12"/>
        <v>372841414.38947928</v>
      </c>
      <c r="AA120" s="27">
        <f t="shared" si="13"/>
        <v>153350627</v>
      </c>
      <c r="AB120" s="27">
        <f t="shared" si="14"/>
        <v>14584894</v>
      </c>
      <c r="AC120" s="27">
        <f t="shared" si="15"/>
        <v>978192091.87400305</v>
      </c>
      <c r="AE120" s="27">
        <f t="shared" si="16"/>
        <v>905860626.74311638</v>
      </c>
    </row>
    <row r="121" spans="1:31">
      <c r="A121" s="43" t="s">
        <v>6</v>
      </c>
      <c r="B121" s="40" t="s">
        <v>14</v>
      </c>
      <c r="C121" s="40" t="s">
        <v>21</v>
      </c>
      <c r="D121" s="40">
        <v>583755986</v>
      </c>
      <c r="E121" s="40">
        <v>27520613</v>
      </c>
      <c r="F121" s="40">
        <v>334185819</v>
      </c>
      <c r="G121" s="40">
        <v>361706432</v>
      </c>
      <c r="H121" s="40">
        <v>156087161</v>
      </c>
      <c r="I121" s="40">
        <v>11092080</v>
      </c>
      <c r="J121" s="40">
        <v>1112641659</v>
      </c>
      <c r="K121" s="40"/>
      <c r="M121" s="22" t="s">
        <v>6</v>
      </c>
      <c r="N121" s="22" t="s">
        <v>14</v>
      </c>
      <c r="O121" s="22" t="s">
        <v>21</v>
      </c>
      <c r="P121" s="27">
        <f>'Wx Adj Calendar'!C131</f>
        <v>-27865896.632217888</v>
      </c>
      <c r="Q121" s="27">
        <f>'Wx Adj Calendar'!E131</f>
        <v>-1001698.4014519814</v>
      </c>
      <c r="R121" s="27">
        <f>'Wx Adj Calendar'!F131</f>
        <v>-7730109.2225347413</v>
      </c>
      <c r="T121" s="22" t="s">
        <v>6</v>
      </c>
      <c r="U121" s="22" t="s">
        <v>14</v>
      </c>
      <c r="V121" s="22" t="s">
        <v>21</v>
      </c>
      <c r="W121" s="27">
        <f t="shared" si="9"/>
        <v>555890089.36778212</v>
      </c>
      <c r="X121" s="27">
        <f t="shared" si="10"/>
        <v>26518914.598548017</v>
      </c>
      <c r="Y121" s="27">
        <f t="shared" si="11"/>
        <v>326455709.77746528</v>
      </c>
      <c r="Z121" s="27">
        <f t="shared" si="12"/>
        <v>352974624.37601328</v>
      </c>
      <c r="AA121" s="27">
        <f t="shared" si="13"/>
        <v>156087161</v>
      </c>
      <c r="AB121" s="27">
        <f t="shared" si="14"/>
        <v>11092080</v>
      </c>
      <c r="AC121" s="27">
        <f t="shared" si="15"/>
        <v>1076043954.7437954</v>
      </c>
      <c r="AE121" s="27">
        <f t="shared" si="16"/>
        <v>909330155.30195522</v>
      </c>
    </row>
    <row r="122" spans="1:31">
      <c r="A122" s="43" t="s">
        <v>6</v>
      </c>
      <c r="B122" s="40" t="s">
        <v>15</v>
      </c>
      <c r="C122" s="40" t="s">
        <v>21</v>
      </c>
      <c r="D122" s="40">
        <v>623464995</v>
      </c>
      <c r="E122" s="40">
        <v>30264259</v>
      </c>
      <c r="F122" s="40">
        <v>366802458</v>
      </c>
      <c r="G122" s="40">
        <v>397066717</v>
      </c>
      <c r="H122" s="40">
        <v>172172987</v>
      </c>
      <c r="I122" s="40">
        <v>12829230</v>
      </c>
      <c r="J122" s="40">
        <v>1205533929</v>
      </c>
      <c r="K122" s="40"/>
      <c r="M122" s="22" t="s">
        <v>6</v>
      </c>
      <c r="N122" s="22" t="s">
        <v>15</v>
      </c>
      <c r="O122" s="22" t="s">
        <v>21</v>
      </c>
      <c r="P122" s="27">
        <f>'Wx Adj Calendar'!C132</f>
        <v>-32392527.948234241</v>
      </c>
      <c r="Q122" s="27">
        <f>'Wx Adj Calendar'!E132</f>
        <v>-1144787.296963949</v>
      </c>
      <c r="R122" s="27">
        <f>'Wx Adj Calendar'!F132</f>
        <v>-8785031.2607400399</v>
      </c>
      <c r="T122" s="22" t="s">
        <v>6</v>
      </c>
      <c r="U122" s="22" t="s">
        <v>15</v>
      </c>
      <c r="V122" s="22" t="s">
        <v>21</v>
      </c>
      <c r="W122" s="27">
        <f t="shared" si="9"/>
        <v>591072467.0517658</v>
      </c>
      <c r="X122" s="27">
        <f t="shared" si="10"/>
        <v>29119471.703036051</v>
      </c>
      <c r="Y122" s="27">
        <f t="shared" si="11"/>
        <v>358017426.73925996</v>
      </c>
      <c r="Z122" s="27">
        <f t="shared" si="12"/>
        <v>387136898.44229603</v>
      </c>
      <c r="AA122" s="27">
        <f t="shared" si="13"/>
        <v>172172987</v>
      </c>
      <c r="AB122" s="27">
        <f t="shared" si="14"/>
        <v>12829230</v>
      </c>
      <c r="AC122" s="27">
        <f t="shared" si="15"/>
        <v>1163211582.4940617</v>
      </c>
      <c r="AE122" s="27">
        <f t="shared" si="16"/>
        <v>905906936.51653707</v>
      </c>
    </row>
    <row r="123" spans="1:31">
      <c r="A123" s="43" t="s">
        <v>6</v>
      </c>
      <c r="B123" s="40" t="s">
        <v>16</v>
      </c>
      <c r="C123" s="40" t="s">
        <v>21</v>
      </c>
      <c r="D123" s="40">
        <v>594145450</v>
      </c>
      <c r="E123" s="40">
        <v>28984632</v>
      </c>
      <c r="F123" s="40">
        <v>351168032</v>
      </c>
      <c r="G123" s="40">
        <v>380152664</v>
      </c>
      <c r="H123" s="40">
        <v>159108707</v>
      </c>
      <c r="I123" s="40">
        <v>11586122</v>
      </c>
      <c r="J123" s="40">
        <v>1144992943</v>
      </c>
      <c r="K123" s="40"/>
      <c r="M123" s="22" t="s">
        <v>6</v>
      </c>
      <c r="N123" s="22" t="s">
        <v>16</v>
      </c>
      <c r="O123" s="22" t="s">
        <v>21</v>
      </c>
      <c r="P123" s="27">
        <f>'Wx Adj Calendar'!C133</f>
        <v>-25382894.011469692</v>
      </c>
      <c r="Q123" s="27">
        <f>'Wx Adj Calendar'!E133</f>
        <v>-907719.38224844146</v>
      </c>
      <c r="R123" s="27">
        <f>'Wx Adj Calendar'!F133</f>
        <v>-6883673.9695100645</v>
      </c>
      <c r="T123" s="22" t="s">
        <v>6</v>
      </c>
      <c r="U123" s="22" t="s">
        <v>16</v>
      </c>
      <c r="V123" s="22" t="s">
        <v>21</v>
      </c>
      <c r="W123" s="27">
        <f t="shared" si="9"/>
        <v>568762555.98853028</v>
      </c>
      <c r="X123" s="27">
        <f t="shared" si="10"/>
        <v>28076912.617751557</v>
      </c>
      <c r="Y123" s="27">
        <f t="shared" si="11"/>
        <v>344284358.03048992</v>
      </c>
      <c r="Z123" s="27">
        <f t="shared" si="12"/>
        <v>372361270.64824146</v>
      </c>
      <c r="AA123" s="27">
        <f t="shared" si="13"/>
        <v>159108707</v>
      </c>
      <c r="AB123" s="27">
        <f t="shared" si="14"/>
        <v>11586122</v>
      </c>
      <c r="AC123" s="27">
        <f t="shared" si="15"/>
        <v>1111818655.6367719</v>
      </c>
      <c r="AE123" s="27">
        <f t="shared" si="16"/>
        <v>908260486.71899414</v>
      </c>
    </row>
    <row r="124" spans="1:31">
      <c r="A124" s="43" t="s">
        <v>6</v>
      </c>
      <c r="B124" s="40" t="s">
        <v>17</v>
      </c>
      <c r="C124" s="40" t="s">
        <v>21</v>
      </c>
      <c r="D124" s="40">
        <v>529736189</v>
      </c>
      <c r="E124" s="40">
        <v>26755319</v>
      </c>
      <c r="F124" s="40">
        <v>348001780</v>
      </c>
      <c r="G124" s="40">
        <v>374757099</v>
      </c>
      <c r="H124" s="40">
        <v>145446648</v>
      </c>
      <c r="I124" s="40">
        <v>12484269</v>
      </c>
      <c r="J124" s="40">
        <v>1062424205</v>
      </c>
      <c r="K124" s="40"/>
      <c r="M124" s="22" t="s">
        <v>6</v>
      </c>
      <c r="N124" s="22" t="s">
        <v>17</v>
      </c>
      <c r="O124" s="22" t="s">
        <v>21</v>
      </c>
      <c r="P124" s="27">
        <f>'Wx Adj Calendar'!C134</f>
        <v>-39015114.453431986</v>
      </c>
      <c r="Q124" s="27">
        <f>'Wx Adj Calendar'!E134</f>
        <v>-1432661.92803447</v>
      </c>
      <c r="R124" s="27">
        <f>'Wx Adj Calendar'!F134</f>
        <v>-11524810.677451283</v>
      </c>
      <c r="T124" s="22" t="s">
        <v>6</v>
      </c>
      <c r="U124" s="22" t="s">
        <v>17</v>
      </c>
      <c r="V124" s="22" t="s">
        <v>21</v>
      </c>
      <c r="W124" s="27">
        <f t="shared" si="9"/>
        <v>490721074.54656804</v>
      </c>
      <c r="X124" s="27">
        <f t="shared" si="10"/>
        <v>25322657.071965531</v>
      </c>
      <c r="Y124" s="27">
        <f t="shared" si="11"/>
        <v>336476969.32254875</v>
      </c>
      <c r="Z124" s="27">
        <f t="shared" si="12"/>
        <v>361799626.3945142</v>
      </c>
      <c r="AA124" s="27">
        <f t="shared" si="13"/>
        <v>145446648</v>
      </c>
      <c r="AB124" s="27">
        <f t="shared" si="14"/>
        <v>12484269</v>
      </c>
      <c r="AC124" s="27">
        <f t="shared" si="15"/>
        <v>1010451617.9410824</v>
      </c>
      <c r="AE124" s="27">
        <f t="shared" si="16"/>
        <v>905279129.57631016</v>
      </c>
    </row>
    <row r="125" spans="1:31">
      <c r="A125" s="43" t="s">
        <v>6</v>
      </c>
      <c r="B125" s="40" t="s">
        <v>18</v>
      </c>
      <c r="C125" s="40" t="s">
        <v>21</v>
      </c>
      <c r="D125" s="40">
        <v>353590580</v>
      </c>
      <c r="E125" s="40">
        <v>20356679</v>
      </c>
      <c r="F125" s="40">
        <v>286019528</v>
      </c>
      <c r="G125" s="40">
        <v>306376207</v>
      </c>
      <c r="H125" s="40">
        <v>131637485</v>
      </c>
      <c r="I125" s="40">
        <v>12888172</v>
      </c>
      <c r="J125" s="40">
        <v>804492444</v>
      </c>
      <c r="K125" s="40"/>
      <c r="M125" s="22" t="s">
        <v>6</v>
      </c>
      <c r="N125" s="22" t="s">
        <v>18</v>
      </c>
      <c r="O125" s="22" t="s">
        <v>21</v>
      </c>
      <c r="P125" s="27">
        <f>'Wx Adj Calendar'!C135</f>
        <v>-10617162.203086423</v>
      </c>
      <c r="Q125" s="27">
        <f>'Wx Adj Calendar'!E135</f>
        <v>-399632.71127251437</v>
      </c>
      <c r="R125" s="27">
        <f>'Wx Adj Calendar'!F135</f>
        <v>-2672446.9368872656</v>
      </c>
      <c r="T125" s="22" t="s">
        <v>6</v>
      </c>
      <c r="U125" s="22" t="s">
        <v>18</v>
      </c>
      <c r="V125" s="22" t="s">
        <v>21</v>
      </c>
      <c r="W125" s="27">
        <f t="shared" si="9"/>
        <v>342973417.79691356</v>
      </c>
      <c r="X125" s="27">
        <f t="shared" si="10"/>
        <v>19957046.288727485</v>
      </c>
      <c r="Y125" s="27">
        <f t="shared" si="11"/>
        <v>283347081.06311274</v>
      </c>
      <c r="Z125" s="27">
        <f t="shared" si="12"/>
        <v>303304127.3518402</v>
      </c>
      <c r="AA125" s="27">
        <f t="shared" si="13"/>
        <v>131637485</v>
      </c>
      <c r="AB125" s="27">
        <f t="shared" si="14"/>
        <v>12888172</v>
      </c>
      <c r="AC125" s="27">
        <f t="shared" si="15"/>
        <v>790803202.14875388</v>
      </c>
      <c r="AE125" s="27">
        <f t="shared" si="16"/>
        <v>907384131.91131115</v>
      </c>
    </row>
    <row r="126" spans="1:31">
      <c r="A126" s="43" t="s">
        <v>6</v>
      </c>
      <c r="B126" s="40" t="s">
        <v>19</v>
      </c>
      <c r="C126" s="40" t="s">
        <v>21</v>
      </c>
      <c r="D126" s="40">
        <v>294972236</v>
      </c>
      <c r="E126" s="40">
        <v>17480931</v>
      </c>
      <c r="F126" s="40">
        <v>256990936</v>
      </c>
      <c r="G126" s="40">
        <v>274471867</v>
      </c>
      <c r="H126" s="40">
        <v>133274264</v>
      </c>
      <c r="I126" s="40">
        <v>13094685</v>
      </c>
      <c r="J126" s="40">
        <v>715813052</v>
      </c>
      <c r="K126" s="40"/>
      <c r="M126" s="22" t="s">
        <v>6</v>
      </c>
      <c r="N126" s="22" t="s">
        <v>19</v>
      </c>
      <c r="O126" s="22" t="s">
        <v>21</v>
      </c>
      <c r="P126" s="27">
        <f>'Wx Adj Calendar'!C136</f>
        <v>5967884.0219390038</v>
      </c>
      <c r="Q126" s="27">
        <f>'Wx Adj Calendar'!E136</f>
        <v>-31041.588322612046</v>
      </c>
      <c r="R126" s="27">
        <f>'Wx Adj Calendar'!F136</f>
        <v>-1942961.7386909139</v>
      </c>
      <c r="T126" s="22" t="s">
        <v>6</v>
      </c>
      <c r="U126" s="22" t="s">
        <v>19</v>
      </c>
      <c r="V126" s="22" t="s">
        <v>21</v>
      </c>
      <c r="W126" s="27">
        <f t="shared" si="9"/>
        <v>300940120.02193898</v>
      </c>
      <c r="X126" s="27">
        <f t="shared" si="10"/>
        <v>17449889.411677387</v>
      </c>
      <c r="Y126" s="27">
        <f t="shared" si="11"/>
        <v>255047974.26130909</v>
      </c>
      <c r="Z126" s="27">
        <f t="shared" si="12"/>
        <v>272497863.67298645</v>
      </c>
      <c r="AA126" s="27">
        <f t="shared" si="13"/>
        <v>133274264</v>
      </c>
      <c r="AB126" s="27">
        <f t="shared" si="14"/>
        <v>13094685</v>
      </c>
      <c r="AC126" s="27">
        <f t="shared" si="15"/>
        <v>719806932.69492543</v>
      </c>
      <c r="AE126" s="27">
        <f t="shared" si="16"/>
        <v>900138802.13075364</v>
      </c>
    </row>
    <row r="127" spans="1:31">
      <c r="A127" s="43" t="s">
        <v>6</v>
      </c>
      <c r="B127" s="40" t="s">
        <v>20</v>
      </c>
      <c r="C127" s="40" t="s">
        <v>21</v>
      </c>
      <c r="D127" s="40">
        <v>509559188</v>
      </c>
      <c r="E127" s="40">
        <v>24058894</v>
      </c>
      <c r="F127" s="40">
        <v>290088758</v>
      </c>
      <c r="G127" s="40">
        <v>314147652</v>
      </c>
      <c r="H127" s="40">
        <v>130056629</v>
      </c>
      <c r="I127" s="40">
        <v>14307401</v>
      </c>
      <c r="J127" s="40">
        <v>968070870</v>
      </c>
      <c r="K127" s="40"/>
      <c r="M127" s="22" t="s">
        <v>6</v>
      </c>
      <c r="N127" s="22" t="s">
        <v>20</v>
      </c>
      <c r="O127" s="22" t="s">
        <v>21</v>
      </c>
      <c r="P127" s="27">
        <f>'Wx Adj Calendar'!C137</f>
        <v>-85734673.869832337</v>
      </c>
      <c r="Q127" s="27">
        <f>'Wx Adj Calendar'!E137</f>
        <v>-1993694.6217417689</v>
      </c>
      <c r="R127" s="27">
        <f>'Wx Adj Calendar'!F137</f>
        <v>-11544766.202670362</v>
      </c>
      <c r="T127" s="22" t="s">
        <v>6</v>
      </c>
      <c r="U127" s="22" t="s">
        <v>20</v>
      </c>
      <c r="V127" s="22" t="s">
        <v>21</v>
      </c>
      <c r="W127" s="27">
        <f t="shared" si="9"/>
        <v>423824514.13016766</v>
      </c>
      <c r="X127" s="27">
        <f t="shared" si="10"/>
        <v>22065199.378258232</v>
      </c>
      <c r="Y127" s="27">
        <f t="shared" si="11"/>
        <v>278543991.79732966</v>
      </c>
      <c r="Z127" s="27">
        <f t="shared" si="12"/>
        <v>300609191.17558789</v>
      </c>
      <c r="AA127" s="27">
        <f t="shared" si="13"/>
        <v>130056629</v>
      </c>
      <c r="AB127" s="27">
        <f t="shared" si="14"/>
        <v>14307401</v>
      </c>
      <c r="AC127" s="27">
        <f t="shared" si="15"/>
        <v>868797735.30575562</v>
      </c>
      <c r="AE127" s="27">
        <f t="shared" si="16"/>
        <v>899822189.94726801</v>
      </c>
    </row>
    <row r="128" spans="1:31">
      <c r="A128" s="43" t="s">
        <v>7</v>
      </c>
      <c r="B128" s="40" t="s">
        <v>9</v>
      </c>
      <c r="C128" s="40" t="s">
        <v>21</v>
      </c>
      <c r="D128" s="40">
        <v>507232363</v>
      </c>
      <c r="E128" s="40">
        <v>23538558</v>
      </c>
      <c r="F128" s="40">
        <v>248384460</v>
      </c>
      <c r="G128" s="40">
        <v>271923018</v>
      </c>
      <c r="H128" s="40">
        <v>114898832</v>
      </c>
      <c r="I128" s="40">
        <v>10747243</v>
      </c>
      <c r="J128" s="40">
        <v>904801456</v>
      </c>
      <c r="K128" s="40"/>
      <c r="M128" s="22" t="s">
        <v>7</v>
      </c>
      <c r="N128" s="22" t="s">
        <v>9</v>
      </c>
      <c r="O128" s="22" t="s">
        <v>21</v>
      </c>
      <c r="P128" s="27">
        <f>'Wx Adj Calendar'!C138</f>
        <v>-44327802.773254625</v>
      </c>
      <c r="Q128" s="27">
        <f>'Wx Adj Calendar'!E138</f>
        <v>-1116784.4629898025</v>
      </c>
      <c r="R128" s="27">
        <f>'Wx Adj Calendar'!F138</f>
        <v>-5066364.6235047933</v>
      </c>
      <c r="T128" s="22" t="s">
        <v>7</v>
      </c>
      <c r="U128" s="22" t="s">
        <v>9</v>
      </c>
      <c r="V128" s="22" t="s">
        <v>21</v>
      </c>
      <c r="W128" s="27">
        <f t="shared" si="9"/>
        <v>462904560.22674537</v>
      </c>
      <c r="X128" s="27">
        <f t="shared" si="10"/>
        <v>22421773.537010197</v>
      </c>
      <c r="Y128" s="27">
        <f t="shared" si="11"/>
        <v>243318095.37649521</v>
      </c>
      <c r="Z128" s="27">
        <f t="shared" si="12"/>
        <v>265739868.91350541</v>
      </c>
      <c r="AA128" s="27">
        <f t="shared" si="13"/>
        <v>114898832</v>
      </c>
      <c r="AB128" s="27">
        <f t="shared" si="14"/>
        <v>10747243</v>
      </c>
      <c r="AC128" s="27">
        <f t="shared" si="15"/>
        <v>854290504.1402508</v>
      </c>
      <c r="AE128" s="27">
        <f t="shared" si="16"/>
        <v>900281937.10141039</v>
      </c>
    </row>
    <row r="129" spans="1:31">
      <c r="A129" s="43" t="s">
        <v>7</v>
      </c>
      <c r="B129" s="40" t="s">
        <v>10</v>
      </c>
      <c r="C129" s="40" t="s">
        <v>21</v>
      </c>
      <c r="D129" s="40">
        <v>402454727</v>
      </c>
      <c r="E129" s="40">
        <v>20441127</v>
      </c>
      <c r="F129" s="40">
        <v>236133389</v>
      </c>
      <c r="G129" s="40">
        <v>256574516</v>
      </c>
      <c r="H129" s="40">
        <v>129702228</v>
      </c>
      <c r="I129" s="40">
        <v>11737352</v>
      </c>
      <c r="J129" s="40">
        <v>800468823</v>
      </c>
      <c r="K129" s="40"/>
      <c r="M129" s="22" t="s">
        <v>7</v>
      </c>
      <c r="N129" s="22" t="s">
        <v>10</v>
      </c>
      <c r="O129" s="22" t="s">
        <v>21</v>
      </c>
      <c r="P129" s="27">
        <f>'Wx Adj Calendar'!C139</f>
        <v>-22252031.522463236</v>
      </c>
      <c r="Q129" s="27">
        <f>'Wx Adj Calendar'!E139</f>
        <v>-605666.5112276423</v>
      </c>
      <c r="R129" s="27">
        <f>'Wx Adj Calendar'!F139</f>
        <v>-3167419.2742668246</v>
      </c>
      <c r="T129" s="22" t="s">
        <v>7</v>
      </c>
      <c r="U129" s="22" t="s">
        <v>10</v>
      </c>
      <c r="V129" s="22" t="s">
        <v>21</v>
      </c>
      <c r="W129" s="27">
        <f t="shared" si="9"/>
        <v>380202695.47753674</v>
      </c>
      <c r="X129" s="27">
        <f t="shared" si="10"/>
        <v>19835460.488772359</v>
      </c>
      <c r="Y129" s="27">
        <f t="shared" si="11"/>
        <v>232965969.72573316</v>
      </c>
      <c r="Z129" s="27">
        <f t="shared" si="12"/>
        <v>252801430.21450552</v>
      </c>
      <c r="AA129" s="27">
        <f t="shared" si="13"/>
        <v>129702228</v>
      </c>
      <c r="AB129" s="27">
        <f t="shared" si="14"/>
        <v>11737352</v>
      </c>
      <c r="AC129" s="27">
        <f t="shared" si="15"/>
        <v>774443705.69204235</v>
      </c>
      <c r="AE129" s="27">
        <f t="shared" si="16"/>
        <v>901580203.25992727</v>
      </c>
    </row>
    <row r="130" spans="1:31">
      <c r="A130" s="43" t="s">
        <v>7</v>
      </c>
      <c r="B130" s="40" t="s">
        <v>11</v>
      </c>
      <c r="C130" s="40" t="s">
        <v>21</v>
      </c>
      <c r="D130" s="40">
        <v>300913016</v>
      </c>
      <c r="E130" s="40">
        <v>17405780</v>
      </c>
      <c r="F130" s="40">
        <v>258544676</v>
      </c>
      <c r="G130" s="40">
        <v>275950456</v>
      </c>
      <c r="H130" s="40">
        <v>152131748</v>
      </c>
      <c r="I130" s="40">
        <v>13293306</v>
      </c>
      <c r="J130" s="40">
        <v>742288526</v>
      </c>
      <c r="K130" s="40"/>
      <c r="M130" s="22" t="s">
        <v>7</v>
      </c>
      <c r="N130" s="22" t="s">
        <v>11</v>
      </c>
      <c r="O130" s="22" t="s">
        <v>21</v>
      </c>
      <c r="P130" s="27">
        <f>'Wx Adj Calendar'!C140</f>
        <v>11175386.504119804</v>
      </c>
      <c r="Q130" s="27">
        <f>'Wx Adj Calendar'!E140</f>
        <v>435948.37767914264</v>
      </c>
      <c r="R130" s="27">
        <f>'Wx Adj Calendar'!F140</f>
        <v>-389356.57264041761</v>
      </c>
      <c r="T130" s="22" t="s">
        <v>7</v>
      </c>
      <c r="U130" s="22" t="s">
        <v>11</v>
      </c>
      <c r="V130" s="22" t="s">
        <v>21</v>
      </c>
      <c r="W130" s="27">
        <f t="shared" si="9"/>
        <v>312088402.50411981</v>
      </c>
      <c r="X130" s="27">
        <f t="shared" si="10"/>
        <v>17841728.377679143</v>
      </c>
      <c r="Y130" s="27">
        <f t="shared" si="11"/>
        <v>258155319.42735958</v>
      </c>
      <c r="Z130" s="27">
        <f t="shared" si="12"/>
        <v>275997047.80503875</v>
      </c>
      <c r="AA130" s="27">
        <f t="shared" si="13"/>
        <v>152131748</v>
      </c>
      <c r="AB130" s="27">
        <f t="shared" si="14"/>
        <v>13293306</v>
      </c>
      <c r="AC130" s="27">
        <f t="shared" si="15"/>
        <v>753510504.30915844</v>
      </c>
      <c r="AE130" s="27">
        <f t="shared" si="16"/>
        <v>903070800.02414668</v>
      </c>
    </row>
    <row r="131" spans="1:31">
      <c r="A131" s="43" t="s">
        <v>7</v>
      </c>
      <c r="B131" s="40" t="s">
        <v>12</v>
      </c>
      <c r="C131" s="40" t="s">
        <v>21</v>
      </c>
      <c r="D131" s="40">
        <v>356636813</v>
      </c>
      <c r="E131" s="40">
        <v>20192853</v>
      </c>
      <c r="F131" s="40">
        <v>305643893</v>
      </c>
      <c r="G131" s="40">
        <v>325836746</v>
      </c>
      <c r="H131" s="40">
        <v>156267160</v>
      </c>
      <c r="I131" s="40">
        <v>14149435</v>
      </c>
      <c r="J131" s="40">
        <v>852890154</v>
      </c>
      <c r="K131" s="40"/>
      <c r="M131" s="22" t="s">
        <v>7</v>
      </c>
      <c r="N131" s="22" t="s">
        <v>12</v>
      </c>
      <c r="O131" s="22" t="s">
        <v>21</v>
      </c>
      <c r="P131" s="27">
        <f>'Wx Adj Calendar'!C141</f>
        <v>-24746114.459983636</v>
      </c>
      <c r="Q131" s="27">
        <f>'Wx Adj Calendar'!E141</f>
        <v>-1247863.817925903</v>
      </c>
      <c r="R131" s="27">
        <f>'Wx Adj Calendar'!F141</f>
        <v>-12780324.205276346</v>
      </c>
      <c r="T131" s="22" t="s">
        <v>7</v>
      </c>
      <c r="U131" s="22" t="s">
        <v>12</v>
      </c>
      <c r="V131" s="22" t="s">
        <v>21</v>
      </c>
      <c r="W131" s="27">
        <f t="shared" si="9"/>
        <v>331890698.54001635</v>
      </c>
      <c r="X131" s="27">
        <f t="shared" si="10"/>
        <v>18944989.182074096</v>
      </c>
      <c r="Y131" s="27">
        <f t="shared" si="11"/>
        <v>292863568.79472363</v>
      </c>
      <c r="Z131" s="27">
        <f t="shared" si="12"/>
        <v>311808557.9767977</v>
      </c>
      <c r="AA131" s="27">
        <f t="shared" si="13"/>
        <v>156267160</v>
      </c>
      <c r="AB131" s="27">
        <f t="shared" si="14"/>
        <v>14149435</v>
      </c>
      <c r="AC131" s="27">
        <f t="shared" si="15"/>
        <v>814115851.51681411</v>
      </c>
      <c r="AE131" s="27">
        <f t="shared" si="16"/>
        <v>904528831.87471807</v>
      </c>
    </row>
    <row r="132" spans="1:31">
      <c r="A132" s="43" t="s">
        <v>7</v>
      </c>
      <c r="B132" s="40" t="s">
        <v>13</v>
      </c>
      <c r="C132" s="40" t="s">
        <v>21</v>
      </c>
      <c r="D132" s="40">
        <v>422574331</v>
      </c>
      <c r="E132" s="40">
        <v>22656760</v>
      </c>
      <c r="F132" s="40">
        <v>312275014</v>
      </c>
      <c r="G132" s="40">
        <v>334931774</v>
      </c>
      <c r="H132" s="40">
        <v>158325688</v>
      </c>
      <c r="I132" s="40">
        <v>12493590</v>
      </c>
      <c r="J132" s="40">
        <v>928325383</v>
      </c>
      <c r="K132" s="40"/>
      <c r="M132" s="22" t="s">
        <v>7</v>
      </c>
      <c r="N132" s="22" t="s">
        <v>13</v>
      </c>
      <c r="O132" s="22" t="s">
        <v>21</v>
      </c>
      <c r="P132" s="27">
        <f>'Wx Adj Calendar'!C142</f>
        <v>14243396.930516506</v>
      </c>
      <c r="Q132" s="27">
        <f>'Wx Adj Calendar'!E142</f>
        <v>490998.49408023141</v>
      </c>
      <c r="R132" s="27">
        <f>'Wx Adj Calendar'!F142</f>
        <v>5394060.225322105</v>
      </c>
      <c r="T132" s="22" t="s">
        <v>7</v>
      </c>
      <c r="U132" s="22" t="s">
        <v>13</v>
      </c>
      <c r="V132" s="22" t="s">
        <v>21</v>
      </c>
      <c r="W132" s="27">
        <f t="shared" si="9"/>
        <v>436817727.93051648</v>
      </c>
      <c r="X132" s="27">
        <f t="shared" si="10"/>
        <v>23147758.494080231</v>
      </c>
      <c r="Y132" s="27">
        <f t="shared" si="11"/>
        <v>317669074.22532213</v>
      </c>
      <c r="Z132" s="27">
        <f t="shared" si="12"/>
        <v>340816832.71940237</v>
      </c>
      <c r="AA132" s="27">
        <f t="shared" si="13"/>
        <v>158325688</v>
      </c>
      <c r="AB132" s="27">
        <f t="shared" si="14"/>
        <v>12493590</v>
      </c>
      <c r="AC132" s="27">
        <f t="shared" si="15"/>
        <v>948453838.64991879</v>
      </c>
      <c r="AE132" s="27">
        <f t="shared" si="16"/>
        <v>909623861.54145133</v>
      </c>
    </row>
    <row r="133" spans="1:31">
      <c r="A133" s="43" t="s">
        <v>7</v>
      </c>
      <c r="B133" s="40" t="s">
        <v>14</v>
      </c>
      <c r="C133" s="40" t="s">
        <v>21</v>
      </c>
      <c r="D133" s="40">
        <v>606551168</v>
      </c>
      <c r="E133" s="40">
        <v>28391363</v>
      </c>
      <c r="F133" s="40">
        <v>360850468</v>
      </c>
      <c r="G133" s="40">
        <v>389241831</v>
      </c>
      <c r="H133" s="40">
        <v>168613158</v>
      </c>
      <c r="I133" s="40">
        <v>12429533</v>
      </c>
      <c r="J133" s="40">
        <v>1176835690</v>
      </c>
      <c r="K133" s="40"/>
      <c r="M133" s="22" t="s">
        <v>7</v>
      </c>
      <c r="N133" s="22" t="s">
        <v>14</v>
      </c>
      <c r="O133" s="22" t="s">
        <v>21</v>
      </c>
      <c r="P133" s="27">
        <f>'Wx Adj Calendar'!C143</f>
        <v>-66117259.335965402</v>
      </c>
      <c r="Q133" s="27">
        <f>'Wx Adj Calendar'!E143</f>
        <v>-2344177.3967622262</v>
      </c>
      <c r="R133" s="27">
        <f>'Wx Adj Calendar'!F143</f>
        <v>-18394360.215834241</v>
      </c>
      <c r="T133" s="22" t="s">
        <v>7</v>
      </c>
      <c r="U133" s="22" t="s">
        <v>14</v>
      </c>
      <c r="V133" s="22" t="s">
        <v>21</v>
      </c>
      <c r="W133" s="27">
        <f t="shared" si="9"/>
        <v>540433908.66403461</v>
      </c>
      <c r="X133" s="27">
        <f t="shared" si="10"/>
        <v>26047185.603237774</v>
      </c>
      <c r="Y133" s="27">
        <f t="shared" si="11"/>
        <v>342456107.78416574</v>
      </c>
      <c r="Z133" s="27">
        <f t="shared" si="12"/>
        <v>368503293.38740349</v>
      </c>
      <c r="AA133" s="27">
        <f t="shared" si="13"/>
        <v>168613158</v>
      </c>
      <c r="AB133" s="27">
        <f t="shared" si="14"/>
        <v>12429533</v>
      </c>
      <c r="AC133" s="27">
        <f t="shared" si="15"/>
        <v>1089979893.0514383</v>
      </c>
      <c r="AE133" s="27">
        <f t="shared" si="16"/>
        <v>907145673.77277756</v>
      </c>
    </row>
    <row r="134" spans="1:31">
      <c r="A134" s="43" t="s">
        <v>7</v>
      </c>
      <c r="B134" s="40" t="s">
        <v>15</v>
      </c>
      <c r="C134" s="40" t="s">
        <v>21</v>
      </c>
      <c r="D134" s="40">
        <v>607388323</v>
      </c>
      <c r="E134" s="40">
        <v>28239346</v>
      </c>
      <c r="F134" s="40">
        <v>345525705</v>
      </c>
      <c r="G134" s="40">
        <v>373765051</v>
      </c>
      <c r="H134" s="40">
        <v>199847208</v>
      </c>
      <c r="I134" s="40">
        <v>12151624</v>
      </c>
      <c r="J134" s="40">
        <v>1193152206</v>
      </c>
      <c r="K134" s="40"/>
      <c r="M134" s="22" t="s">
        <v>7</v>
      </c>
      <c r="N134" s="22" t="s">
        <v>15</v>
      </c>
      <c r="O134" s="22" t="s">
        <v>21</v>
      </c>
      <c r="P134" s="27">
        <f>'Wx Adj Calendar'!C144</f>
        <v>-13743278.312005714</v>
      </c>
      <c r="Q134" s="27">
        <f>'Wx Adj Calendar'!E144</f>
        <v>-481356.3519121338</v>
      </c>
      <c r="R134" s="27">
        <f>'Wx Adj Calendar'!F144</f>
        <v>-3736080.0098583405</v>
      </c>
      <c r="T134" s="22" t="s">
        <v>7</v>
      </c>
      <c r="U134" s="22" t="s">
        <v>15</v>
      </c>
      <c r="V134" s="22" t="s">
        <v>21</v>
      </c>
      <c r="W134" s="27">
        <f t="shared" si="9"/>
        <v>593645044.68799424</v>
      </c>
      <c r="X134" s="27">
        <f t="shared" si="10"/>
        <v>27757989.648087867</v>
      </c>
      <c r="Y134" s="27">
        <f t="shared" si="11"/>
        <v>341789624.99014163</v>
      </c>
      <c r="Z134" s="27">
        <f t="shared" si="12"/>
        <v>369547614.63822949</v>
      </c>
      <c r="AA134" s="27">
        <f t="shared" si="13"/>
        <v>199847208</v>
      </c>
      <c r="AB134" s="27">
        <f t="shared" si="14"/>
        <v>12151624</v>
      </c>
      <c r="AC134" s="27">
        <f t="shared" si="15"/>
        <v>1175191491.3262239</v>
      </c>
      <c r="AE134" s="27">
        <f t="shared" si="16"/>
        <v>908307001.96508121</v>
      </c>
    </row>
    <row r="135" spans="1:31">
      <c r="A135" s="43" t="s">
        <v>7</v>
      </c>
      <c r="B135" s="40" t="s">
        <v>16</v>
      </c>
      <c r="C135" s="40" t="s">
        <v>21</v>
      </c>
      <c r="D135" s="40">
        <v>626180597</v>
      </c>
      <c r="E135" s="40">
        <v>29801902</v>
      </c>
      <c r="F135" s="40">
        <v>372991384</v>
      </c>
      <c r="G135" s="40">
        <v>402793286</v>
      </c>
      <c r="H135" s="40">
        <v>175706897</v>
      </c>
      <c r="I135" s="40">
        <v>12935565</v>
      </c>
      <c r="J135" s="40">
        <v>1217616345</v>
      </c>
      <c r="K135" s="40"/>
      <c r="M135" s="22" t="s">
        <v>7</v>
      </c>
      <c r="N135" s="22" t="s">
        <v>16</v>
      </c>
      <c r="O135" s="22" t="s">
        <v>21</v>
      </c>
      <c r="P135" s="27">
        <f>'Wx Adj Calendar'!C145</f>
        <v>-68659993.323247507</v>
      </c>
      <c r="Q135" s="27">
        <f>'Wx Adj Calendar'!E145</f>
        <v>-2441000.2230795561</v>
      </c>
      <c r="R135" s="27">
        <f>'Wx Adj Calendar'!F145</f>
        <v>-18646660.350200459</v>
      </c>
      <c r="T135" s="22" t="s">
        <v>7</v>
      </c>
      <c r="U135" s="22" t="s">
        <v>16</v>
      </c>
      <c r="V135" s="22" t="s">
        <v>21</v>
      </c>
      <c r="W135" s="27">
        <f t="shared" si="9"/>
        <v>557520603.67675245</v>
      </c>
      <c r="X135" s="27">
        <f t="shared" si="10"/>
        <v>27360901.776920445</v>
      </c>
      <c r="Y135" s="27">
        <f t="shared" si="11"/>
        <v>354344723.64979953</v>
      </c>
      <c r="Z135" s="27">
        <f t="shared" si="12"/>
        <v>381705625.42671996</v>
      </c>
      <c r="AA135" s="27">
        <f t="shared" si="13"/>
        <v>175706897</v>
      </c>
      <c r="AB135" s="27">
        <f t="shared" si="14"/>
        <v>12935565</v>
      </c>
      <c r="AC135" s="27">
        <f t="shared" si="15"/>
        <v>1127868691.1034727</v>
      </c>
      <c r="AE135" s="27">
        <f t="shared" si="16"/>
        <v>909305327.70109475</v>
      </c>
    </row>
    <row r="136" spans="1:31">
      <c r="A136" s="43" t="s">
        <v>7</v>
      </c>
      <c r="B136" s="40" t="s">
        <v>17</v>
      </c>
      <c r="C136" s="40" t="s">
        <v>21</v>
      </c>
      <c r="D136" s="40">
        <v>448106502</v>
      </c>
      <c r="E136" s="40">
        <v>23006914</v>
      </c>
      <c r="F136" s="40">
        <v>306337019</v>
      </c>
      <c r="G136" s="40">
        <v>329343933</v>
      </c>
      <c r="H136" s="40">
        <v>147917592</v>
      </c>
      <c r="I136" s="40">
        <v>11703138</v>
      </c>
      <c r="J136" s="40">
        <v>937071165</v>
      </c>
      <c r="K136" s="40"/>
      <c r="M136" s="22" t="s">
        <v>7</v>
      </c>
      <c r="N136" s="22" t="s">
        <v>17</v>
      </c>
      <c r="O136" s="22" t="s">
        <v>21</v>
      </c>
      <c r="P136" s="27">
        <f>'Wx Adj Calendar'!C146</f>
        <v>38807220.134221144</v>
      </c>
      <c r="Q136" s="27">
        <f>'Wx Adj Calendar'!E146</f>
        <v>1420732.0395966743</v>
      </c>
      <c r="R136" s="27">
        <f>'Wx Adj Calendar'!F146</f>
        <v>11526669.584796583</v>
      </c>
      <c r="T136" s="22" t="s">
        <v>7</v>
      </c>
      <c r="U136" s="22" t="s">
        <v>17</v>
      </c>
      <c r="V136" s="22" t="s">
        <v>21</v>
      </c>
      <c r="W136" s="27">
        <f t="shared" si="9"/>
        <v>486913722.13422114</v>
      </c>
      <c r="X136" s="27">
        <f t="shared" si="10"/>
        <v>24427646.039596673</v>
      </c>
      <c r="Y136" s="27">
        <f t="shared" si="11"/>
        <v>317863688.58479661</v>
      </c>
      <c r="Z136" s="27">
        <f t="shared" si="12"/>
        <v>342291334.62439328</v>
      </c>
      <c r="AA136" s="27">
        <f t="shared" si="13"/>
        <v>147917592</v>
      </c>
      <c r="AB136" s="27">
        <f t="shared" si="14"/>
        <v>11703138</v>
      </c>
      <c r="AC136" s="27">
        <f t="shared" si="15"/>
        <v>988825786.75861442</v>
      </c>
      <c r="AE136" s="27">
        <f t="shared" si="16"/>
        <v>910642830.65665281</v>
      </c>
    </row>
    <row r="137" spans="1:31">
      <c r="A137" s="43" t="s">
        <v>7</v>
      </c>
      <c r="B137" s="40" t="s">
        <v>18</v>
      </c>
      <c r="C137" s="40" t="s">
        <v>21</v>
      </c>
      <c r="D137" s="40">
        <v>334137774</v>
      </c>
      <c r="E137" s="40">
        <v>19814065</v>
      </c>
      <c r="F137" s="40">
        <v>279636557</v>
      </c>
      <c r="G137" s="40">
        <v>299450622</v>
      </c>
      <c r="H137" s="40">
        <v>133277190</v>
      </c>
      <c r="I137" s="40">
        <v>13002712</v>
      </c>
      <c r="J137" s="40">
        <v>779868298</v>
      </c>
      <c r="K137" s="40"/>
      <c r="M137" s="22" t="s">
        <v>7</v>
      </c>
      <c r="N137" s="22" t="s">
        <v>18</v>
      </c>
      <c r="O137" s="22" t="s">
        <v>21</v>
      </c>
      <c r="P137" s="27">
        <f>'Wx Adj Calendar'!C147</f>
        <v>37701943.175089784</v>
      </c>
      <c r="Q137" s="27">
        <f>'Wx Adj Calendar'!E147</f>
        <v>1413155.295035236</v>
      </c>
      <c r="R137" s="27">
        <f>'Wx Adj Calendar'!F147</f>
        <v>14838780.190994082</v>
      </c>
      <c r="T137" s="22" t="s">
        <v>7</v>
      </c>
      <c r="U137" s="22" t="s">
        <v>18</v>
      </c>
      <c r="V137" s="22" t="s">
        <v>21</v>
      </c>
      <c r="W137" s="27">
        <f t="shared" ref="W137:W199" si="17">D137+P137</f>
        <v>371839717.17508978</v>
      </c>
      <c r="X137" s="27">
        <f t="shared" ref="X137:X199" si="18">E137+Q137</f>
        <v>21227220.295035236</v>
      </c>
      <c r="Y137" s="27">
        <f t="shared" ref="Y137:Y199" si="19">F137+R137</f>
        <v>294475337.19099408</v>
      </c>
      <c r="Z137" s="27">
        <f t="shared" ref="Z137:Z199" si="20">G137+Q137+R137</f>
        <v>315702557.48602933</v>
      </c>
      <c r="AA137" s="27">
        <f t="shared" ref="AA137:AA199" si="21">H137</f>
        <v>133277190</v>
      </c>
      <c r="AB137" s="27">
        <f t="shared" ref="AB137:AB199" si="22">I137</f>
        <v>13002712</v>
      </c>
      <c r="AC137" s="27">
        <f t="shared" ref="AC137:AC199" si="23">J137+P137+Q137+R137</f>
        <v>833822176.6611191</v>
      </c>
      <c r="AE137" s="27">
        <f t="shared" si="16"/>
        <v>908840678.05811405</v>
      </c>
    </row>
    <row r="138" spans="1:31">
      <c r="A138" s="43" t="s">
        <v>7</v>
      </c>
      <c r="B138" s="40" t="s">
        <v>19</v>
      </c>
      <c r="C138" s="40" t="s">
        <v>21</v>
      </c>
      <c r="D138" s="40">
        <v>308381940</v>
      </c>
      <c r="E138" s="40">
        <v>17995068</v>
      </c>
      <c r="F138" s="40">
        <v>263336282</v>
      </c>
      <c r="G138" s="40">
        <v>281331350</v>
      </c>
      <c r="H138" s="40">
        <v>134831591</v>
      </c>
      <c r="I138" s="40">
        <v>14082926</v>
      </c>
      <c r="J138" s="40">
        <v>738627807</v>
      </c>
      <c r="K138" s="40"/>
      <c r="M138" s="22" t="s">
        <v>7</v>
      </c>
      <c r="N138" s="22" t="s">
        <v>19</v>
      </c>
      <c r="O138" s="22" t="s">
        <v>21</v>
      </c>
      <c r="P138" s="27">
        <f>'Wx Adj Calendar'!C148</f>
        <v>6742632.9221531432</v>
      </c>
      <c r="Q138" s="27">
        <f>'Wx Adj Calendar'!E148</f>
        <v>154939.36889891548</v>
      </c>
      <c r="R138" s="27">
        <f>'Wx Adj Calendar'!F148</f>
        <v>309247.53341330466</v>
      </c>
      <c r="T138" s="22" t="s">
        <v>7</v>
      </c>
      <c r="U138" s="22" t="s">
        <v>19</v>
      </c>
      <c r="V138" s="22" t="s">
        <v>21</v>
      </c>
      <c r="W138" s="27">
        <f t="shared" si="17"/>
        <v>315124572.92215312</v>
      </c>
      <c r="X138" s="27">
        <f t="shared" si="18"/>
        <v>18150007.368898917</v>
      </c>
      <c r="Y138" s="27">
        <f t="shared" si="19"/>
        <v>263645529.53341329</v>
      </c>
      <c r="Z138" s="27">
        <f t="shared" si="20"/>
        <v>281795536.90231222</v>
      </c>
      <c r="AA138" s="27">
        <f t="shared" si="21"/>
        <v>134831591</v>
      </c>
      <c r="AB138" s="27">
        <f t="shared" si="22"/>
        <v>14082926</v>
      </c>
      <c r="AC138" s="27">
        <f t="shared" si="23"/>
        <v>745834626.82446527</v>
      </c>
      <c r="AE138" s="27">
        <f t="shared" si="16"/>
        <v>912425592.60081112</v>
      </c>
    </row>
    <row r="139" spans="1:31">
      <c r="A139" s="43" t="s">
        <v>7</v>
      </c>
      <c r="B139" s="40" t="s">
        <v>20</v>
      </c>
      <c r="C139" s="40" t="s">
        <v>21</v>
      </c>
      <c r="D139" s="40">
        <v>363339605</v>
      </c>
      <c r="E139" s="40">
        <v>18333847</v>
      </c>
      <c r="F139" s="40">
        <v>248105902</v>
      </c>
      <c r="G139" s="40">
        <v>266439749</v>
      </c>
      <c r="H139" s="40">
        <v>126336748</v>
      </c>
      <c r="I139" s="40">
        <v>12224635</v>
      </c>
      <c r="J139" s="40">
        <v>768340737</v>
      </c>
      <c r="K139" s="40"/>
      <c r="M139" s="22" t="s">
        <v>7</v>
      </c>
      <c r="N139" s="22" t="s">
        <v>20</v>
      </c>
      <c r="O139" s="22" t="s">
        <v>21</v>
      </c>
      <c r="P139" s="27">
        <f>'Wx Adj Calendar'!C149</f>
        <v>48878880.003584556</v>
      </c>
      <c r="Q139" s="27">
        <f>'Wx Adj Calendar'!E149</f>
        <v>1100495.9816658387</v>
      </c>
      <c r="R139" s="27">
        <f>'Wx Adj Calendar'!F149</f>
        <v>6379538.9692725781</v>
      </c>
      <c r="T139" s="22" t="s">
        <v>7</v>
      </c>
      <c r="U139" s="22" t="s">
        <v>20</v>
      </c>
      <c r="V139" s="22" t="s">
        <v>21</v>
      </c>
      <c r="W139" s="27">
        <f t="shared" si="17"/>
        <v>412218485.00358456</v>
      </c>
      <c r="X139" s="27">
        <f t="shared" si="18"/>
        <v>19434342.981665839</v>
      </c>
      <c r="Y139" s="27">
        <f t="shared" si="19"/>
        <v>254485440.96927258</v>
      </c>
      <c r="Z139" s="27">
        <f t="shared" si="20"/>
        <v>273919783.9509384</v>
      </c>
      <c r="AA139" s="27">
        <f t="shared" si="21"/>
        <v>126336748</v>
      </c>
      <c r="AB139" s="27">
        <f t="shared" si="22"/>
        <v>12224635</v>
      </c>
      <c r="AC139" s="27">
        <f t="shared" si="23"/>
        <v>824699651.95452297</v>
      </c>
      <c r="AE139" s="27">
        <f t="shared" si="16"/>
        <v>914594567.11160612</v>
      </c>
    </row>
    <row r="140" spans="1:31">
      <c r="A140" s="43" t="s">
        <v>8</v>
      </c>
      <c r="B140" s="40" t="s">
        <v>9</v>
      </c>
      <c r="C140" s="40" t="s">
        <v>21</v>
      </c>
      <c r="D140" s="40">
        <v>368188989</v>
      </c>
      <c r="E140" s="40">
        <v>17802605</v>
      </c>
      <c r="F140" s="40">
        <v>235689727</v>
      </c>
      <c r="G140" s="40">
        <v>253492332</v>
      </c>
      <c r="H140" s="40">
        <v>120452331</v>
      </c>
      <c r="I140" s="40">
        <v>11592900</v>
      </c>
      <c r="J140" s="40">
        <v>753726552</v>
      </c>
      <c r="K140" s="40"/>
      <c r="M140" s="22" t="s">
        <v>8</v>
      </c>
      <c r="N140" s="22" t="s">
        <v>9</v>
      </c>
      <c r="O140" s="22" t="s">
        <v>21</v>
      </c>
      <c r="P140" s="27">
        <f>'Wx Adj Calendar'!C150</f>
        <v>83336190.749893948</v>
      </c>
      <c r="Q140" s="27">
        <f>'Wx Adj Calendar'!E150</f>
        <v>2098934.0648661554</v>
      </c>
      <c r="R140" s="27">
        <f>'Wx Adj Calendar'!F150</f>
        <v>12409206.370907087</v>
      </c>
      <c r="T140" s="22" t="s">
        <v>8</v>
      </c>
      <c r="U140" s="22" t="s">
        <v>9</v>
      </c>
      <c r="V140" s="22" t="s">
        <v>21</v>
      </c>
      <c r="W140" s="27">
        <f t="shared" si="17"/>
        <v>451525179.74989396</v>
      </c>
      <c r="X140" s="27">
        <f t="shared" si="18"/>
        <v>19901539.064866155</v>
      </c>
      <c r="Y140" s="27">
        <f t="shared" si="19"/>
        <v>248098933.3709071</v>
      </c>
      <c r="Z140" s="27">
        <f t="shared" si="20"/>
        <v>268000472.43577325</v>
      </c>
      <c r="AA140" s="27">
        <f t="shared" si="21"/>
        <v>120452331</v>
      </c>
      <c r="AB140" s="27">
        <f t="shared" si="22"/>
        <v>11592900</v>
      </c>
      <c r="AC140" s="27">
        <f t="shared" si="23"/>
        <v>851570883.18566716</v>
      </c>
      <c r="AE140" s="27">
        <f t="shared" si="16"/>
        <v>910919726.83233678</v>
      </c>
    </row>
    <row r="141" spans="1:31">
      <c r="A141" s="43" t="s">
        <v>8</v>
      </c>
      <c r="B141" s="40" t="s">
        <v>10</v>
      </c>
      <c r="C141" s="40" t="s">
        <v>21</v>
      </c>
      <c r="D141" s="40">
        <v>324714533</v>
      </c>
      <c r="E141" s="40">
        <v>17883585</v>
      </c>
      <c r="F141" s="40">
        <v>248111390</v>
      </c>
      <c r="G141" s="40">
        <v>265994975</v>
      </c>
      <c r="H141" s="40">
        <v>115690227</v>
      </c>
      <c r="I141" s="40">
        <v>13011763</v>
      </c>
      <c r="J141" s="40">
        <v>719411498</v>
      </c>
      <c r="K141" s="40"/>
      <c r="M141" s="22" t="s">
        <v>8</v>
      </c>
      <c r="N141" s="22" t="s">
        <v>10</v>
      </c>
      <c r="O141" s="22" t="s">
        <v>21</v>
      </c>
      <c r="P141" s="27">
        <f>'Wx Adj Calendar'!C151</f>
        <v>60282001.523263209</v>
      </c>
      <c r="Q141" s="27">
        <f>'Wx Adj Calendar'!E151</f>
        <v>1639358.417014403</v>
      </c>
      <c r="R141" s="27">
        <f>'Wx Adj Calendar'!F151</f>
        <v>6261663.8984825406</v>
      </c>
      <c r="T141" s="22" t="s">
        <v>8</v>
      </c>
      <c r="U141" s="22" t="s">
        <v>10</v>
      </c>
      <c r="V141" s="22" t="s">
        <v>21</v>
      </c>
      <c r="W141" s="27">
        <f t="shared" si="17"/>
        <v>384996534.52326322</v>
      </c>
      <c r="X141" s="27">
        <f t="shared" si="18"/>
        <v>19522943.417014401</v>
      </c>
      <c r="Y141" s="27">
        <f t="shared" si="19"/>
        <v>254373053.89848253</v>
      </c>
      <c r="Z141" s="27">
        <f t="shared" si="20"/>
        <v>273895997.31549692</v>
      </c>
      <c r="AA141" s="27">
        <f t="shared" si="21"/>
        <v>115690227</v>
      </c>
      <c r="AB141" s="27">
        <f t="shared" si="22"/>
        <v>13011763</v>
      </c>
      <c r="AC141" s="27">
        <f t="shared" si="23"/>
        <v>787594521.83876014</v>
      </c>
      <c r="AE141" s="27">
        <f t="shared" si="16"/>
        <v>910693091.75278807</v>
      </c>
    </row>
    <row r="142" spans="1:31">
      <c r="A142" s="43" t="s">
        <v>8</v>
      </c>
      <c r="B142" s="40" t="s">
        <v>11</v>
      </c>
      <c r="C142" s="40" t="s">
        <v>21</v>
      </c>
      <c r="D142" s="40">
        <v>335052548</v>
      </c>
      <c r="E142" s="40">
        <v>18604374</v>
      </c>
      <c r="F142" s="40">
        <v>273321070</v>
      </c>
      <c r="G142" s="40">
        <v>291925444</v>
      </c>
      <c r="H142" s="40">
        <v>133385242</v>
      </c>
      <c r="I142" s="40">
        <v>13688549</v>
      </c>
      <c r="J142" s="40">
        <v>774051783</v>
      </c>
      <c r="K142" s="40"/>
      <c r="M142" s="22" t="s">
        <v>8</v>
      </c>
      <c r="N142" s="22" t="s">
        <v>11</v>
      </c>
      <c r="O142" s="22" t="s">
        <v>21</v>
      </c>
      <c r="P142" s="27">
        <f>'Wx Adj Calendar'!C152</f>
        <v>23578187.033606887</v>
      </c>
      <c r="Q142" s="27">
        <f>'Wx Adj Calendar'!E152</f>
        <v>1101150.0594131458</v>
      </c>
      <c r="R142" s="27">
        <f>'Wx Adj Calendar'!F152</f>
        <v>-4453432.4048994966</v>
      </c>
      <c r="T142" s="22" t="s">
        <v>8</v>
      </c>
      <c r="U142" s="22" t="s">
        <v>11</v>
      </c>
      <c r="V142" s="22" t="s">
        <v>21</v>
      </c>
      <c r="W142" s="27">
        <f t="shared" si="17"/>
        <v>358630735.03360689</v>
      </c>
      <c r="X142" s="27">
        <f t="shared" si="18"/>
        <v>19705524.059413146</v>
      </c>
      <c r="Y142" s="27">
        <f t="shared" si="19"/>
        <v>268867637.59510052</v>
      </c>
      <c r="Z142" s="27">
        <f t="shared" si="20"/>
        <v>288573161.65451366</v>
      </c>
      <c r="AA142" s="27">
        <f t="shared" si="21"/>
        <v>133385242</v>
      </c>
      <c r="AB142" s="27">
        <f t="shared" si="22"/>
        <v>13688549</v>
      </c>
      <c r="AC142" s="27">
        <f t="shared" si="23"/>
        <v>794277687.6881206</v>
      </c>
      <c r="AE142" s="27">
        <f t="shared" si="16"/>
        <v>911788993.09834802</v>
      </c>
    </row>
    <row r="143" spans="1:31">
      <c r="A143" s="43" t="s">
        <v>8</v>
      </c>
      <c r="B143" s="40" t="s">
        <v>12</v>
      </c>
      <c r="C143" s="40" t="s">
        <v>21</v>
      </c>
      <c r="D143" s="40">
        <v>334407267</v>
      </c>
      <c r="E143" s="40">
        <v>19156785</v>
      </c>
      <c r="F143" s="40">
        <v>275833412</v>
      </c>
      <c r="G143" s="40">
        <v>294990197</v>
      </c>
      <c r="H143" s="40">
        <v>133536242</v>
      </c>
      <c r="I143" s="40">
        <v>11931643</v>
      </c>
      <c r="J143" s="40">
        <v>774865349</v>
      </c>
      <c r="K143" s="40"/>
      <c r="M143" s="22" t="s">
        <v>8</v>
      </c>
      <c r="N143" s="22" t="s">
        <v>12</v>
      </c>
      <c r="O143" s="22" t="s">
        <v>21</v>
      </c>
      <c r="P143" s="27">
        <f>'Wx Adj Calendar'!C153</f>
        <v>-6730545.6170660555</v>
      </c>
      <c r="Q143" s="27">
        <f>'Wx Adj Calendar'!E153</f>
        <v>-701761.20532697637</v>
      </c>
      <c r="R143" s="27">
        <f>'Wx Adj Calendar'!F153</f>
        <v>-7578779.0916183237</v>
      </c>
      <c r="T143" s="22" t="s">
        <v>8</v>
      </c>
      <c r="U143" s="22" t="s">
        <v>12</v>
      </c>
      <c r="V143" s="22" t="s">
        <v>21</v>
      </c>
      <c r="W143" s="27">
        <f t="shared" si="17"/>
        <v>327676721.38293397</v>
      </c>
      <c r="X143" s="27">
        <f t="shared" si="18"/>
        <v>18455023.794673022</v>
      </c>
      <c r="Y143" s="27">
        <f t="shared" si="19"/>
        <v>268254632.90838167</v>
      </c>
      <c r="Z143" s="27">
        <f t="shared" si="20"/>
        <v>286709656.70305473</v>
      </c>
      <c r="AA143" s="27">
        <f t="shared" si="21"/>
        <v>133536242</v>
      </c>
      <c r="AB143" s="27">
        <f t="shared" si="22"/>
        <v>11931643</v>
      </c>
      <c r="AC143" s="27">
        <f t="shared" si="23"/>
        <v>759854263.08598864</v>
      </c>
      <c r="AE143" s="27">
        <f t="shared" si="16"/>
        <v>915186258.37992811</v>
      </c>
    </row>
    <row r="144" spans="1:31">
      <c r="A144" s="43" t="s">
        <v>8</v>
      </c>
      <c r="B144" s="40" t="s">
        <v>13</v>
      </c>
      <c r="C144" s="40" t="s">
        <v>21</v>
      </c>
      <c r="D144" s="40">
        <v>454291437</v>
      </c>
      <c r="E144" s="40">
        <v>24626601</v>
      </c>
      <c r="F144" s="40">
        <v>336302272</v>
      </c>
      <c r="G144" s="40">
        <v>360928873</v>
      </c>
      <c r="H144" s="40">
        <v>161567792</v>
      </c>
      <c r="I144" s="40">
        <v>14548833</v>
      </c>
      <c r="J144" s="40">
        <v>991336935</v>
      </c>
      <c r="K144" s="40"/>
      <c r="M144" s="22" t="s">
        <v>8</v>
      </c>
      <c r="N144" s="22" t="s">
        <v>13</v>
      </c>
      <c r="O144" s="22" t="s">
        <v>21</v>
      </c>
      <c r="P144" s="27">
        <f>'Wx Adj Calendar'!C154</f>
        <v>-43865160.162898302</v>
      </c>
      <c r="Q144" s="27">
        <f>'Wx Adj Calendar'!E154</f>
        <v>-1517150.1971613246</v>
      </c>
      <c r="R144" s="27">
        <f>'Wx Adj Calendar'!F154</f>
        <v>-13999793.128755022</v>
      </c>
      <c r="T144" s="22" t="s">
        <v>8</v>
      </c>
      <c r="U144" s="22" t="s">
        <v>13</v>
      </c>
      <c r="V144" s="22" t="s">
        <v>21</v>
      </c>
      <c r="W144" s="27">
        <f t="shared" si="17"/>
        <v>410426276.8371017</v>
      </c>
      <c r="X144" s="27">
        <f t="shared" si="18"/>
        <v>23109450.802838676</v>
      </c>
      <c r="Y144" s="27">
        <f t="shared" si="19"/>
        <v>322302478.87124497</v>
      </c>
      <c r="Z144" s="27">
        <f t="shared" si="20"/>
        <v>345411929.67408365</v>
      </c>
      <c r="AA144" s="27">
        <f t="shared" si="21"/>
        <v>161567792</v>
      </c>
      <c r="AB144" s="27">
        <f t="shared" si="22"/>
        <v>14548833</v>
      </c>
      <c r="AC144" s="27">
        <f t="shared" si="23"/>
        <v>931954831.51118541</v>
      </c>
      <c r="AE144" s="27">
        <f t="shared" si="16"/>
        <v>910664459.34402609</v>
      </c>
    </row>
    <row r="145" spans="1:34">
      <c r="A145" s="43" t="s">
        <v>8</v>
      </c>
      <c r="B145" s="40" t="s">
        <v>14</v>
      </c>
      <c r="C145" s="40" t="s">
        <v>21</v>
      </c>
      <c r="D145" s="40">
        <v>532122332</v>
      </c>
      <c r="E145" s="40">
        <v>25370235</v>
      </c>
      <c r="F145" s="40">
        <v>317490247</v>
      </c>
      <c r="G145" s="40">
        <v>342860482</v>
      </c>
      <c r="H145" s="40">
        <v>144741898</v>
      </c>
      <c r="I145" s="40">
        <v>10689867</v>
      </c>
      <c r="J145" s="40">
        <v>1030414579</v>
      </c>
      <c r="K145" s="40"/>
      <c r="M145" s="22" t="s">
        <v>8</v>
      </c>
      <c r="N145" s="22" t="s">
        <v>14</v>
      </c>
      <c r="O145" s="22" t="s">
        <v>21</v>
      </c>
      <c r="P145" s="27">
        <f>'Wx Adj Calendar'!C155</f>
        <v>14038663.717755679</v>
      </c>
      <c r="Q145" s="27">
        <f>'Wx Adj Calendar'!E155</f>
        <v>499718.6446276622</v>
      </c>
      <c r="R145" s="27">
        <f>'Wx Adj Calendar'!F155</f>
        <v>3960840.5075399471</v>
      </c>
      <c r="T145" s="22" t="s">
        <v>8</v>
      </c>
      <c r="U145" s="22" t="s">
        <v>14</v>
      </c>
      <c r="V145" s="22" t="s">
        <v>21</v>
      </c>
      <c r="W145" s="27">
        <f t="shared" si="17"/>
        <v>546160995.71775568</v>
      </c>
      <c r="X145" s="27">
        <f t="shared" si="18"/>
        <v>25869953.644627661</v>
      </c>
      <c r="Y145" s="27">
        <f t="shared" si="19"/>
        <v>321451087.50753993</v>
      </c>
      <c r="Z145" s="27">
        <f t="shared" si="20"/>
        <v>347321041.15216762</v>
      </c>
      <c r="AA145" s="27">
        <f t="shared" si="21"/>
        <v>144741898</v>
      </c>
      <c r="AB145" s="27">
        <f t="shared" si="22"/>
        <v>10689867</v>
      </c>
      <c r="AC145" s="27">
        <f t="shared" si="23"/>
        <v>1048913801.8699234</v>
      </c>
      <c r="AE145" s="27">
        <f t="shared" si="16"/>
        <v>909289542.08246481</v>
      </c>
    </row>
    <row r="146" spans="1:34">
      <c r="A146" s="43" t="s">
        <v>8</v>
      </c>
      <c r="B146" s="40" t="s">
        <v>15</v>
      </c>
      <c r="C146" s="40" t="s">
        <v>21</v>
      </c>
      <c r="D146" s="40">
        <v>597066502</v>
      </c>
      <c r="E146" s="40">
        <v>27762726</v>
      </c>
      <c r="F146" s="40">
        <v>355776024</v>
      </c>
      <c r="G146" s="40">
        <v>383538750</v>
      </c>
      <c r="H146" s="40">
        <v>171903125</v>
      </c>
      <c r="I146" s="40">
        <v>12697498</v>
      </c>
      <c r="J146" s="40">
        <v>1165205875</v>
      </c>
      <c r="K146" s="40"/>
      <c r="M146" s="22" t="s">
        <v>8</v>
      </c>
      <c r="N146" s="22" t="s">
        <v>15</v>
      </c>
      <c r="O146" s="22" t="s">
        <v>21</v>
      </c>
      <c r="P146" s="27">
        <f>'Wx Adj Calendar'!C156</f>
        <v>62692.072620394902</v>
      </c>
      <c r="Q146" s="27">
        <f>'Wx Adj Calendar'!E156</f>
        <v>2203.9653708322594</v>
      </c>
      <c r="R146" s="27">
        <f>'Wx Adj Calendar'!F156</f>
        <v>17068.830671709053</v>
      </c>
      <c r="T146" s="22" t="s">
        <v>8</v>
      </c>
      <c r="U146" s="22" t="s">
        <v>15</v>
      </c>
      <c r="V146" s="22" t="s">
        <v>21</v>
      </c>
      <c r="W146" s="27">
        <f t="shared" si="17"/>
        <v>597129194.07262039</v>
      </c>
      <c r="X146" s="27">
        <f t="shared" si="18"/>
        <v>27764929.965370834</v>
      </c>
      <c r="Y146" s="27">
        <f t="shared" si="19"/>
        <v>355793092.83067173</v>
      </c>
      <c r="Z146" s="27">
        <f t="shared" si="20"/>
        <v>383558022.79604256</v>
      </c>
      <c r="AA146" s="27">
        <f t="shared" si="21"/>
        <v>171903125</v>
      </c>
      <c r="AB146" s="27">
        <f t="shared" si="22"/>
        <v>12697498</v>
      </c>
      <c r="AC146" s="27">
        <f t="shared" si="23"/>
        <v>1165287839.8686631</v>
      </c>
      <c r="AE146" s="27">
        <f t="shared" si="16"/>
        <v>905867367.81733847</v>
      </c>
    </row>
    <row r="147" spans="1:34">
      <c r="A147" s="43" t="s">
        <v>8</v>
      </c>
      <c r="B147" s="40" t="s">
        <v>16</v>
      </c>
      <c r="C147" s="40" t="s">
        <v>21</v>
      </c>
      <c r="D147" s="40">
        <v>541226487</v>
      </c>
      <c r="E147" s="40">
        <v>26296503</v>
      </c>
      <c r="F147" s="40">
        <v>340391761</v>
      </c>
      <c r="G147" s="40">
        <v>366688264</v>
      </c>
      <c r="H147" s="40">
        <v>168400491</v>
      </c>
      <c r="I147" s="40">
        <v>12482619</v>
      </c>
      <c r="J147" s="40">
        <v>1088797861</v>
      </c>
      <c r="K147" s="40"/>
      <c r="M147" s="22" t="s">
        <v>8</v>
      </c>
      <c r="N147" s="22" t="s">
        <v>16</v>
      </c>
      <c r="O147" s="22" t="s">
        <v>21</v>
      </c>
      <c r="P147" s="27">
        <f>'Wx Adj Calendar'!C157</f>
        <v>11453459.488464145</v>
      </c>
      <c r="Q147" s="27">
        <f>'Wx Adj Calendar'!E157</f>
        <v>409603.93364893855</v>
      </c>
      <c r="R147" s="27">
        <f>'Wx Adj Calendar'!F157</f>
        <v>3111383.4178204136</v>
      </c>
      <c r="T147" s="22" t="s">
        <v>8</v>
      </c>
      <c r="U147" s="22" t="s">
        <v>16</v>
      </c>
      <c r="V147" s="22" t="s">
        <v>21</v>
      </c>
      <c r="W147" s="27">
        <f t="shared" si="17"/>
        <v>552679946.48846412</v>
      </c>
      <c r="X147" s="27">
        <f t="shared" si="18"/>
        <v>26706106.93364894</v>
      </c>
      <c r="Y147" s="27">
        <f t="shared" si="19"/>
        <v>343503144.41782039</v>
      </c>
      <c r="Z147" s="27">
        <f t="shared" si="20"/>
        <v>370209251.35146934</v>
      </c>
      <c r="AA147" s="27">
        <f t="shared" si="21"/>
        <v>168400491</v>
      </c>
      <c r="AB147" s="27">
        <f t="shared" si="22"/>
        <v>12482619</v>
      </c>
      <c r="AC147" s="27">
        <f t="shared" si="23"/>
        <v>1103772307.8399334</v>
      </c>
      <c r="AE147" s="27">
        <f t="shared" si="16"/>
        <v>905042063.52920866</v>
      </c>
    </row>
    <row r="148" spans="1:34">
      <c r="A148" s="43" t="s">
        <v>8</v>
      </c>
      <c r="B148" s="40" t="s">
        <v>17</v>
      </c>
      <c r="C148" s="40" t="s">
        <v>21</v>
      </c>
      <c r="D148" s="40">
        <v>470482589</v>
      </c>
      <c r="E148" s="40">
        <v>23572734</v>
      </c>
      <c r="F148" s="40">
        <v>314718944</v>
      </c>
      <c r="G148" s="40">
        <v>338291678</v>
      </c>
      <c r="H148" s="40">
        <v>160880242</v>
      </c>
      <c r="I148" s="40">
        <v>12193496</v>
      </c>
      <c r="J148" s="40">
        <v>981848005</v>
      </c>
      <c r="K148" s="40"/>
      <c r="M148" s="22" t="s">
        <v>8</v>
      </c>
      <c r="N148" s="22" t="s">
        <v>17</v>
      </c>
      <c r="O148" s="22" t="s">
        <v>21</v>
      </c>
      <c r="P148" s="27">
        <f>'Wx Adj Calendar'!C158</f>
        <v>-2706049.0390161448</v>
      </c>
      <c r="Q148" s="27">
        <f>'Wx Adj Calendar'!E158</f>
        <v>-99626.654961708584</v>
      </c>
      <c r="R148" s="27">
        <f>'Wx Adj Calendar'!F158</f>
        <v>-1132144.3820431961</v>
      </c>
      <c r="T148" s="22" t="s">
        <v>8</v>
      </c>
      <c r="U148" s="22" t="s">
        <v>17</v>
      </c>
      <c r="V148" s="22" t="s">
        <v>21</v>
      </c>
      <c r="W148" s="27">
        <f t="shared" si="17"/>
        <v>467776539.96098387</v>
      </c>
      <c r="X148" s="27">
        <f t="shared" si="18"/>
        <v>23473107.345038291</v>
      </c>
      <c r="Y148" s="27">
        <f t="shared" si="19"/>
        <v>313586799.61795682</v>
      </c>
      <c r="Z148" s="27">
        <f t="shared" si="20"/>
        <v>337059906.96299511</v>
      </c>
      <c r="AA148" s="27">
        <f t="shared" si="21"/>
        <v>160880242</v>
      </c>
      <c r="AB148" s="27">
        <f t="shared" si="22"/>
        <v>12193496</v>
      </c>
      <c r="AC148" s="27">
        <f t="shared" si="23"/>
        <v>977910184.92397892</v>
      </c>
      <c r="AE148" s="27">
        <f t="shared" si="16"/>
        <v>903034031.59058046</v>
      </c>
    </row>
    <row r="149" spans="1:34">
      <c r="A149" s="43" t="s">
        <v>8</v>
      </c>
      <c r="B149" s="40" t="s">
        <v>18</v>
      </c>
      <c r="C149" s="40" t="s">
        <v>21</v>
      </c>
      <c r="D149" s="40">
        <v>370310355</v>
      </c>
      <c r="E149" s="40">
        <v>21179962</v>
      </c>
      <c r="F149" s="40">
        <v>294381637</v>
      </c>
      <c r="G149" s="40">
        <v>315561599</v>
      </c>
      <c r="H149" s="40">
        <v>157658543</v>
      </c>
      <c r="I149" s="40">
        <v>13156821</v>
      </c>
      <c r="J149" s="40">
        <v>856687318</v>
      </c>
      <c r="K149" s="40"/>
      <c r="M149" s="22" t="s">
        <v>8</v>
      </c>
      <c r="N149" s="22" t="s">
        <v>18</v>
      </c>
      <c r="O149" s="22" t="s">
        <v>21</v>
      </c>
      <c r="P149" s="27">
        <f>'Wx Adj Calendar'!C159</f>
        <v>5035233.2584186541</v>
      </c>
      <c r="Q149" s="27">
        <f>'Wx Adj Calendar'!E159</f>
        <v>189870.99770463706</v>
      </c>
      <c r="R149" s="27">
        <f>'Wx Adj Calendar'!F159</f>
        <v>1794309.3420056684</v>
      </c>
      <c r="T149" s="22" t="s">
        <v>8</v>
      </c>
      <c r="U149" s="22" t="s">
        <v>18</v>
      </c>
      <c r="V149" s="22" t="s">
        <v>21</v>
      </c>
      <c r="W149" s="27">
        <f t="shared" si="17"/>
        <v>375345588.25841868</v>
      </c>
      <c r="X149" s="27">
        <f t="shared" si="18"/>
        <v>21369832.997704636</v>
      </c>
      <c r="Y149" s="27">
        <f t="shared" si="19"/>
        <v>296175946.34200567</v>
      </c>
      <c r="Z149" s="27">
        <f t="shared" si="20"/>
        <v>317545779.3397103</v>
      </c>
      <c r="AA149" s="27">
        <f t="shared" si="21"/>
        <v>157658543</v>
      </c>
      <c r="AB149" s="27">
        <f t="shared" si="22"/>
        <v>13156821</v>
      </c>
      <c r="AC149" s="27">
        <f t="shared" si="23"/>
        <v>863706731.59812891</v>
      </c>
      <c r="AE149" s="27">
        <f t="shared" ref="AE149:AE199" si="24">AVERAGE(AC137:AC148)</f>
        <v>902124398.1043607</v>
      </c>
    </row>
    <row r="150" spans="1:34">
      <c r="A150" s="43" t="s">
        <v>8</v>
      </c>
      <c r="B150" s="40" t="s">
        <v>19</v>
      </c>
      <c r="C150" s="40" t="s">
        <v>21</v>
      </c>
      <c r="D150" s="40">
        <v>318920030</v>
      </c>
      <c r="E150" s="40">
        <v>17937280</v>
      </c>
      <c r="F150" s="40">
        <v>250435903</v>
      </c>
      <c r="G150" s="40">
        <v>268373183</v>
      </c>
      <c r="H150" s="40">
        <v>140214130</v>
      </c>
      <c r="I150" s="40">
        <v>14219679</v>
      </c>
      <c r="J150" s="40">
        <v>741727022</v>
      </c>
      <c r="K150" s="40"/>
      <c r="M150" s="22" t="s">
        <v>8</v>
      </c>
      <c r="N150" s="22" t="s">
        <v>19</v>
      </c>
      <c r="O150" s="22" t="s">
        <v>21</v>
      </c>
      <c r="P150" s="27">
        <f>'Wx Adj Calendar'!C160</f>
        <v>2838587.1591255208</v>
      </c>
      <c r="Q150" s="27">
        <f>'Wx Adj Calendar'!E160</f>
        <v>355649.44548369112</v>
      </c>
      <c r="R150" s="27">
        <f>'Wx Adj Calendar'!F160</f>
        <v>4595401.0467947023</v>
      </c>
      <c r="T150" s="22" t="s">
        <v>8</v>
      </c>
      <c r="U150" s="22" t="s">
        <v>19</v>
      </c>
      <c r="V150" s="22" t="s">
        <v>21</v>
      </c>
      <c r="W150" s="27">
        <f t="shared" si="17"/>
        <v>321758617.15912551</v>
      </c>
      <c r="X150" s="27">
        <f t="shared" si="18"/>
        <v>18292929.445483692</v>
      </c>
      <c r="Y150" s="27">
        <f t="shared" si="19"/>
        <v>255031304.04679471</v>
      </c>
      <c r="Z150" s="27">
        <f t="shared" si="20"/>
        <v>273324233.4922784</v>
      </c>
      <c r="AA150" s="27">
        <f t="shared" si="21"/>
        <v>140214130</v>
      </c>
      <c r="AB150" s="27">
        <f t="shared" si="22"/>
        <v>14219679</v>
      </c>
      <c r="AC150" s="27">
        <f t="shared" si="23"/>
        <v>749516659.6514039</v>
      </c>
      <c r="AE150" s="27">
        <f t="shared" si="24"/>
        <v>904614777.68244493</v>
      </c>
    </row>
    <row r="151" spans="1:34">
      <c r="A151" s="43" t="s">
        <v>8</v>
      </c>
      <c r="B151" s="40" t="s">
        <v>20</v>
      </c>
      <c r="C151" s="40" t="s">
        <v>21</v>
      </c>
      <c r="D151" s="40">
        <v>385509617</v>
      </c>
      <c r="E151" s="40">
        <v>19099982</v>
      </c>
      <c r="F151" s="40">
        <v>251062577</v>
      </c>
      <c r="G151" s="40">
        <v>270162559</v>
      </c>
      <c r="H151" s="40">
        <v>115707692</v>
      </c>
      <c r="I151" s="40">
        <v>13180931</v>
      </c>
      <c r="J151" s="40">
        <v>784560799</v>
      </c>
      <c r="K151" s="40"/>
      <c r="M151" s="22" t="s">
        <v>8</v>
      </c>
      <c r="N151" s="22" t="s">
        <v>20</v>
      </c>
      <c r="O151" s="40" t="s">
        <v>21</v>
      </c>
      <c r="P151" s="27">
        <f>'Wx Adj Calendar'!C161</f>
        <v>33593626.579545245</v>
      </c>
      <c r="Q151" s="27">
        <f>'Wx Adj Calendar'!E161</f>
        <v>919180.56715859263</v>
      </c>
      <c r="R151" s="27">
        <f>'Wx Adj Calendar'!F161</f>
        <v>4383760.594470975</v>
      </c>
      <c r="T151" s="22" t="s">
        <v>8</v>
      </c>
      <c r="U151" s="22" t="s">
        <v>20</v>
      </c>
      <c r="V151" s="40" t="s">
        <v>21</v>
      </c>
      <c r="W151" s="27">
        <f t="shared" si="17"/>
        <v>419103243.57954526</v>
      </c>
      <c r="X151" s="27">
        <f t="shared" si="18"/>
        <v>20019162.567158591</v>
      </c>
      <c r="Y151" s="27">
        <f t="shared" si="19"/>
        <v>255446337.59447098</v>
      </c>
      <c r="Z151" s="27">
        <f t="shared" si="20"/>
        <v>275465500.16162956</v>
      </c>
      <c r="AA151" s="27">
        <f t="shared" si="21"/>
        <v>115707692</v>
      </c>
      <c r="AB151" s="27">
        <f t="shared" si="22"/>
        <v>13180931</v>
      </c>
      <c r="AC151" s="27">
        <f t="shared" si="23"/>
        <v>823457366.74117482</v>
      </c>
      <c r="AE151" s="27">
        <f t="shared" si="24"/>
        <v>904921613.75135648</v>
      </c>
      <c r="AG151" s="46">
        <f>(AE151/AE79)^(1/6)-1</f>
        <v>-9.9911524228569748E-3</v>
      </c>
      <c r="AH151" s="22" t="s">
        <v>141</v>
      </c>
    </row>
    <row r="152" spans="1:34">
      <c r="A152" s="43" t="s">
        <v>45</v>
      </c>
      <c r="B152" s="40" t="s">
        <v>9</v>
      </c>
      <c r="C152" s="40" t="s">
        <v>57</v>
      </c>
      <c r="D152" s="40">
        <v>443848289</v>
      </c>
      <c r="E152" s="40">
        <v>22660912</v>
      </c>
      <c r="F152" s="40">
        <v>267318489</v>
      </c>
      <c r="G152" s="40">
        <v>289979401</v>
      </c>
      <c r="H152" s="40">
        <v>128272738</v>
      </c>
      <c r="I152" s="40">
        <v>11827844</v>
      </c>
      <c r="J152" s="40">
        <v>873928272</v>
      </c>
      <c r="K152" s="40"/>
      <c r="M152" s="22" t="s">
        <v>45</v>
      </c>
      <c r="N152" s="22" t="s">
        <v>9</v>
      </c>
      <c r="O152" s="22" t="s">
        <v>57</v>
      </c>
      <c r="T152" s="22" t="s">
        <v>45</v>
      </c>
      <c r="U152" s="22" t="s">
        <v>9</v>
      </c>
      <c r="V152" s="22" t="s">
        <v>57</v>
      </c>
      <c r="W152" s="27">
        <f t="shared" si="17"/>
        <v>443848289</v>
      </c>
      <c r="X152" s="27">
        <f t="shared" si="18"/>
        <v>22660912</v>
      </c>
      <c r="Y152" s="27">
        <f t="shared" si="19"/>
        <v>267318489</v>
      </c>
      <c r="Z152" s="27">
        <f t="shared" si="20"/>
        <v>289979401</v>
      </c>
      <c r="AA152" s="27">
        <f t="shared" si="21"/>
        <v>128272738</v>
      </c>
      <c r="AB152" s="27">
        <f t="shared" si="22"/>
        <v>11827844</v>
      </c>
      <c r="AC152" s="27">
        <f t="shared" si="23"/>
        <v>873928272</v>
      </c>
      <c r="AE152" s="27">
        <f t="shared" si="24"/>
        <v>904818089.98357725</v>
      </c>
    </row>
    <row r="153" spans="1:34">
      <c r="A153" s="43" t="s">
        <v>45</v>
      </c>
      <c r="B153" s="40" t="s">
        <v>10</v>
      </c>
      <c r="C153" s="40" t="s">
        <v>57</v>
      </c>
      <c r="D153" s="40">
        <v>352528748</v>
      </c>
      <c r="E153" s="40">
        <v>19051719</v>
      </c>
      <c r="F153" s="40">
        <v>238429094</v>
      </c>
      <c r="G153" s="40">
        <v>257480813</v>
      </c>
      <c r="H153" s="40">
        <v>111811521</v>
      </c>
      <c r="I153" s="40">
        <v>12075714</v>
      </c>
      <c r="J153" s="40">
        <v>733896796</v>
      </c>
      <c r="K153" s="40"/>
      <c r="M153" s="22" t="s">
        <v>45</v>
      </c>
      <c r="N153" s="22" t="s">
        <v>10</v>
      </c>
      <c r="O153" s="22" t="s">
        <v>57</v>
      </c>
      <c r="T153" s="22" t="s">
        <v>45</v>
      </c>
      <c r="U153" s="22" t="s">
        <v>10</v>
      </c>
      <c r="V153" s="22" t="s">
        <v>57</v>
      </c>
      <c r="W153" s="27">
        <f t="shared" si="17"/>
        <v>352528748</v>
      </c>
      <c r="X153" s="27">
        <f t="shared" si="18"/>
        <v>19051719</v>
      </c>
      <c r="Y153" s="27">
        <f t="shared" si="19"/>
        <v>238429094</v>
      </c>
      <c r="Z153" s="27">
        <f t="shared" si="20"/>
        <v>257480813</v>
      </c>
      <c r="AA153" s="27">
        <f t="shared" si="21"/>
        <v>111811521</v>
      </c>
      <c r="AB153" s="27">
        <f t="shared" si="22"/>
        <v>12075714</v>
      </c>
      <c r="AC153" s="27">
        <f t="shared" si="23"/>
        <v>733896796</v>
      </c>
      <c r="AE153" s="27">
        <f t="shared" si="24"/>
        <v>906681205.7181052</v>
      </c>
    </row>
    <row r="154" spans="1:34">
      <c r="A154" s="43" t="s">
        <v>45</v>
      </c>
      <c r="B154" s="40" t="s">
        <v>11</v>
      </c>
      <c r="C154" s="40" t="s">
        <v>57</v>
      </c>
      <c r="D154" s="40">
        <v>331630836</v>
      </c>
      <c r="E154" s="40">
        <v>19132608</v>
      </c>
      <c r="F154" s="40">
        <v>266005507</v>
      </c>
      <c r="G154" s="40">
        <v>285138115</v>
      </c>
      <c r="H154" s="40">
        <v>131975452</v>
      </c>
      <c r="I154" s="40">
        <v>12949529</v>
      </c>
      <c r="J154" s="40">
        <v>761693932</v>
      </c>
      <c r="K154" s="40"/>
      <c r="M154" s="22" t="s">
        <v>45</v>
      </c>
      <c r="N154" s="22" t="s">
        <v>11</v>
      </c>
      <c r="O154" s="22" t="s">
        <v>57</v>
      </c>
      <c r="T154" s="22" t="s">
        <v>45</v>
      </c>
      <c r="U154" s="22" t="s">
        <v>11</v>
      </c>
      <c r="V154" s="22" t="s">
        <v>57</v>
      </c>
      <c r="W154" s="27">
        <f t="shared" si="17"/>
        <v>331630836</v>
      </c>
      <c r="X154" s="27">
        <f t="shared" si="18"/>
        <v>19132608</v>
      </c>
      <c r="Y154" s="27">
        <f t="shared" si="19"/>
        <v>266005507</v>
      </c>
      <c r="Z154" s="27">
        <f t="shared" si="20"/>
        <v>285138115</v>
      </c>
      <c r="AA154" s="27">
        <f t="shared" si="21"/>
        <v>131975452</v>
      </c>
      <c r="AB154" s="27">
        <f t="shared" si="22"/>
        <v>12949529</v>
      </c>
      <c r="AC154" s="27">
        <f t="shared" si="23"/>
        <v>761693932</v>
      </c>
      <c r="AE154" s="27">
        <f t="shared" si="24"/>
        <v>902206395.23154175</v>
      </c>
    </row>
    <row r="155" spans="1:34">
      <c r="A155" s="43" t="s">
        <v>45</v>
      </c>
      <c r="B155" s="40" t="s">
        <v>12</v>
      </c>
      <c r="C155" s="40" t="s">
        <v>57</v>
      </c>
      <c r="D155" s="40">
        <v>317961727</v>
      </c>
      <c r="E155" s="40">
        <v>19510077</v>
      </c>
      <c r="F155" s="40">
        <v>275170475</v>
      </c>
      <c r="G155" s="40">
        <v>294680552</v>
      </c>
      <c r="H155" s="40">
        <v>135855994</v>
      </c>
      <c r="I155" s="40">
        <v>13363083</v>
      </c>
      <c r="J155" s="40">
        <v>761861356</v>
      </c>
      <c r="K155" s="40"/>
      <c r="M155" s="22" t="s">
        <v>45</v>
      </c>
      <c r="N155" s="22" t="s">
        <v>12</v>
      </c>
      <c r="O155" s="22" t="s">
        <v>57</v>
      </c>
      <c r="T155" s="22" t="s">
        <v>45</v>
      </c>
      <c r="U155" s="22" t="s">
        <v>12</v>
      </c>
      <c r="V155" s="22" t="s">
        <v>57</v>
      </c>
      <c r="W155" s="27">
        <f t="shared" si="17"/>
        <v>317961727</v>
      </c>
      <c r="X155" s="27">
        <f t="shared" si="18"/>
        <v>19510077</v>
      </c>
      <c r="Y155" s="27">
        <f t="shared" si="19"/>
        <v>275170475</v>
      </c>
      <c r="Z155" s="27">
        <f t="shared" si="20"/>
        <v>294680552</v>
      </c>
      <c r="AA155" s="27">
        <f t="shared" si="21"/>
        <v>135855994</v>
      </c>
      <c r="AB155" s="27">
        <f t="shared" si="22"/>
        <v>13363083</v>
      </c>
      <c r="AC155" s="27">
        <f t="shared" si="23"/>
        <v>761861356</v>
      </c>
      <c r="AE155" s="27">
        <f t="shared" si="24"/>
        <v>899491082.25753164</v>
      </c>
    </row>
    <row r="156" spans="1:34">
      <c r="A156" s="43" t="s">
        <v>45</v>
      </c>
      <c r="B156" s="40" t="s">
        <v>13</v>
      </c>
      <c r="C156" s="40" t="s">
        <v>57</v>
      </c>
      <c r="D156" s="40">
        <v>442227497</v>
      </c>
      <c r="E156" s="40">
        <v>24566211</v>
      </c>
      <c r="F156" s="40">
        <v>326165081</v>
      </c>
      <c r="G156" s="40">
        <v>350731292</v>
      </c>
      <c r="H156" s="40">
        <v>155168278</v>
      </c>
      <c r="I156" s="40">
        <v>13895955</v>
      </c>
      <c r="J156" s="40">
        <v>962023022</v>
      </c>
      <c r="K156" s="40"/>
      <c r="M156" s="22" t="s">
        <v>45</v>
      </c>
      <c r="N156" s="22" t="s">
        <v>13</v>
      </c>
      <c r="O156" s="22" t="s">
        <v>57</v>
      </c>
      <c r="T156" s="22" t="s">
        <v>45</v>
      </c>
      <c r="U156" s="22" t="s">
        <v>13</v>
      </c>
      <c r="V156" s="22" t="s">
        <v>57</v>
      </c>
      <c r="W156" s="27">
        <f t="shared" si="17"/>
        <v>442227497</v>
      </c>
      <c r="X156" s="27">
        <f t="shared" si="18"/>
        <v>24566211</v>
      </c>
      <c r="Y156" s="27">
        <f t="shared" si="19"/>
        <v>326165081</v>
      </c>
      <c r="Z156" s="27">
        <f t="shared" si="20"/>
        <v>350731292</v>
      </c>
      <c r="AA156" s="27">
        <f t="shared" si="21"/>
        <v>155168278</v>
      </c>
      <c r="AB156" s="27">
        <f t="shared" si="22"/>
        <v>13895955</v>
      </c>
      <c r="AC156" s="27">
        <f t="shared" si="23"/>
        <v>962023022</v>
      </c>
      <c r="AE156" s="27">
        <f t="shared" si="24"/>
        <v>899658340.00036609</v>
      </c>
    </row>
    <row r="157" spans="1:34">
      <c r="A157" s="43" t="s">
        <v>45</v>
      </c>
      <c r="B157" s="40" t="s">
        <v>14</v>
      </c>
      <c r="C157" s="40" t="s">
        <v>57</v>
      </c>
      <c r="D157" s="40">
        <v>548746681</v>
      </c>
      <c r="E157" s="40">
        <v>28241415</v>
      </c>
      <c r="F157" s="40">
        <v>351402049</v>
      </c>
      <c r="G157" s="40">
        <v>379643464</v>
      </c>
      <c r="H157" s="40">
        <v>153792333</v>
      </c>
      <c r="I157" s="40">
        <v>12146826</v>
      </c>
      <c r="J157" s="40">
        <v>1094329304</v>
      </c>
      <c r="K157" s="40"/>
      <c r="M157" s="22" t="s">
        <v>45</v>
      </c>
      <c r="N157" s="22" t="s">
        <v>14</v>
      </c>
      <c r="O157" s="22" t="s">
        <v>57</v>
      </c>
      <c r="T157" s="22" t="s">
        <v>45</v>
      </c>
      <c r="U157" s="22" t="s">
        <v>14</v>
      </c>
      <c r="V157" s="22" t="s">
        <v>57</v>
      </c>
      <c r="W157" s="27">
        <f t="shared" si="17"/>
        <v>548746681</v>
      </c>
      <c r="X157" s="27">
        <f t="shared" si="18"/>
        <v>28241415</v>
      </c>
      <c r="Y157" s="27">
        <f t="shared" si="19"/>
        <v>351402049</v>
      </c>
      <c r="Z157" s="27">
        <f t="shared" si="20"/>
        <v>379643464</v>
      </c>
      <c r="AA157" s="27">
        <f t="shared" si="21"/>
        <v>153792333</v>
      </c>
      <c r="AB157" s="27">
        <f t="shared" si="22"/>
        <v>12146826</v>
      </c>
      <c r="AC157" s="27">
        <f t="shared" si="23"/>
        <v>1094329304</v>
      </c>
      <c r="AE157" s="27">
        <f t="shared" si="24"/>
        <v>902164022.5411005</v>
      </c>
    </row>
    <row r="158" spans="1:34">
      <c r="A158" s="43" t="s">
        <v>45</v>
      </c>
      <c r="B158" s="40" t="s">
        <v>15</v>
      </c>
      <c r="C158" s="40" t="s">
        <v>57</v>
      </c>
      <c r="D158" s="40">
        <v>608373965</v>
      </c>
      <c r="E158" s="40">
        <v>30773883</v>
      </c>
      <c r="F158" s="40">
        <v>375600725</v>
      </c>
      <c r="G158" s="40">
        <v>406374608</v>
      </c>
      <c r="H158" s="40">
        <v>171432245</v>
      </c>
      <c r="I158" s="40">
        <v>12195693</v>
      </c>
      <c r="J158" s="40">
        <v>1198376511</v>
      </c>
      <c r="K158" s="40"/>
      <c r="M158" s="22" t="s">
        <v>45</v>
      </c>
      <c r="N158" s="22" t="s">
        <v>15</v>
      </c>
      <c r="O158" s="22" t="s">
        <v>57</v>
      </c>
      <c r="T158" s="22" t="s">
        <v>45</v>
      </c>
      <c r="U158" s="22" t="s">
        <v>15</v>
      </c>
      <c r="V158" s="22" t="s">
        <v>57</v>
      </c>
      <c r="W158" s="27">
        <f t="shared" si="17"/>
        <v>608373965</v>
      </c>
      <c r="X158" s="27">
        <f t="shared" si="18"/>
        <v>30773883</v>
      </c>
      <c r="Y158" s="27">
        <f t="shared" si="19"/>
        <v>375600725</v>
      </c>
      <c r="Z158" s="27">
        <f t="shared" si="20"/>
        <v>406374608</v>
      </c>
      <c r="AA158" s="27">
        <f t="shared" si="21"/>
        <v>171432245</v>
      </c>
      <c r="AB158" s="27">
        <f t="shared" si="22"/>
        <v>12195693</v>
      </c>
      <c r="AC158" s="27">
        <f t="shared" si="23"/>
        <v>1198376511</v>
      </c>
      <c r="AE158" s="27">
        <f t="shared" si="24"/>
        <v>905948647.71860695</v>
      </c>
    </row>
    <row r="159" spans="1:34">
      <c r="A159" s="43" t="s">
        <v>45</v>
      </c>
      <c r="B159" s="40" t="s">
        <v>16</v>
      </c>
      <c r="C159" s="40" t="s">
        <v>57</v>
      </c>
      <c r="D159" s="40">
        <v>590652943</v>
      </c>
      <c r="E159" s="40">
        <v>30391299</v>
      </c>
      <c r="F159" s="40">
        <v>374159425</v>
      </c>
      <c r="G159" s="40">
        <v>404550724</v>
      </c>
      <c r="H159" s="40">
        <v>173983086</v>
      </c>
      <c r="I159" s="40">
        <v>12538935</v>
      </c>
      <c r="J159" s="40">
        <v>1181725688</v>
      </c>
      <c r="K159" s="40"/>
      <c r="M159" s="22" t="s">
        <v>45</v>
      </c>
      <c r="N159" s="22" t="s">
        <v>16</v>
      </c>
      <c r="O159" s="22" t="s">
        <v>57</v>
      </c>
      <c r="T159" s="22" t="s">
        <v>45</v>
      </c>
      <c r="U159" s="22" t="s">
        <v>16</v>
      </c>
      <c r="V159" s="22" t="s">
        <v>57</v>
      </c>
      <c r="W159" s="27">
        <f t="shared" si="17"/>
        <v>590652943</v>
      </c>
      <c r="X159" s="27">
        <f t="shared" si="18"/>
        <v>30391299</v>
      </c>
      <c r="Y159" s="27">
        <f t="shared" si="19"/>
        <v>374159425</v>
      </c>
      <c r="Z159" s="27">
        <f t="shared" si="20"/>
        <v>404550724</v>
      </c>
      <c r="AA159" s="27">
        <f t="shared" si="21"/>
        <v>173983086</v>
      </c>
      <c r="AB159" s="27">
        <f t="shared" si="22"/>
        <v>12538935</v>
      </c>
      <c r="AC159" s="27">
        <f t="shared" si="23"/>
        <v>1181725688</v>
      </c>
      <c r="AE159" s="27">
        <f t="shared" si="24"/>
        <v>908706036.97955167</v>
      </c>
    </row>
    <row r="160" spans="1:34">
      <c r="A160" s="43" t="s">
        <v>45</v>
      </c>
      <c r="B160" s="40" t="s">
        <v>17</v>
      </c>
      <c r="C160" s="40" t="s">
        <v>57</v>
      </c>
      <c r="D160" s="40">
        <v>497379322</v>
      </c>
      <c r="E160" s="40">
        <v>26998328</v>
      </c>
      <c r="F160" s="40">
        <v>342585135</v>
      </c>
      <c r="G160" s="40">
        <v>369583463</v>
      </c>
      <c r="H160" s="40">
        <v>155781100</v>
      </c>
      <c r="I160" s="40">
        <v>12185413</v>
      </c>
      <c r="J160" s="40">
        <v>1034929298</v>
      </c>
      <c r="K160" s="40"/>
      <c r="M160" s="22" t="s">
        <v>45</v>
      </c>
      <c r="N160" s="22" t="s">
        <v>17</v>
      </c>
      <c r="O160" s="22" t="s">
        <v>57</v>
      </c>
      <c r="T160" s="22" t="s">
        <v>45</v>
      </c>
      <c r="U160" s="22" t="s">
        <v>17</v>
      </c>
      <c r="V160" s="22" t="s">
        <v>57</v>
      </c>
      <c r="W160" s="27">
        <f t="shared" si="17"/>
        <v>497379322</v>
      </c>
      <c r="X160" s="27">
        <f t="shared" si="18"/>
        <v>26998328</v>
      </c>
      <c r="Y160" s="27">
        <f t="shared" si="19"/>
        <v>342585135</v>
      </c>
      <c r="Z160" s="27">
        <f t="shared" si="20"/>
        <v>369583463</v>
      </c>
      <c r="AA160" s="27">
        <f t="shared" si="21"/>
        <v>155781100</v>
      </c>
      <c r="AB160" s="27">
        <f t="shared" si="22"/>
        <v>12185413</v>
      </c>
      <c r="AC160" s="27">
        <f t="shared" si="23"/>
        <v>1034929298</v>
      </c>
      <c r="AE160" s="27">
        <f t="shared" si="24"/>
        <v>915202151.99289048</v>
      </c>
    </row>
    <row r="161" spans="1:31">
      <c r="A161" s="43" t="s">
        <v>45</v>
      </c>
      <c r="B161" s="40" t="s">
        <v>18</v>
      </c>
      <c r="C161" s="40" t="s">
        <v>57</v>
      </c>
      <c r="D161" s="40">
        <v>373340372</v>
      </c>
      <c r="E161" s="40">
        <v>22626722</v>
      </c>
      <c r="F161" s="40">
        <v>305856823</v>
      </c>
      <c r="G161" s="40">
        <v>328483545</v>
      </c>
      <c r="H161" s="40">
        <v>150757137</v>
      </c>
      <c r="I161" s="40">
        <v>12829017</v>
      </c>
      <c r="J161" s="40">
        <v>865410071</v>
      </c>
      <c r="K161" s="40"/>
      <c r="M161" s="22" t="s">
        <v>45</v>
      </c>
      <c r="N161" s="22" t="s">
        <v>18</v>
      </c>
      <c r="O161" s="22" t="s">
        <v>57</v>
      </c>
      <c r="T161" s="22" t="s">
        <v>45</v>
      </c>
      <c r="U161" s="22" t="s">
        <v>18</v>
      </c>
      <c r="V161" s="22" t="s">
        <v>57</v>
      </c>
      <c r="W161" s="27">
        <f t="shared" si="17"/>
        <v>373340372</v>
      </c>
      <c r="X161" s="27">
        <f t="shared" si="18"/>
        <v>22626722</v>
      </c>
      <c r="Y161" s="27">
        <f t="shared" si="19"/>
        <v>305856823</v>
      </c>
      <c r="Z161" s="27">
        <f t="shared" si="20"/>
        <v>328483545</v>
      </c>
      <c r="AA161" s="27">
        <f t="shared" si="21"/>
        <v>150757137</v>
      </c>
      <c r="AB161" s="27">
        <f t="shared" si="22"/>
        <v>12829017</v>
      </c>
      <c r="AC161" s="27">
        <f t="shared" si="23"/>
        <v>865410071</v>
      </c>
      <c r="AE161" s="27">
        <f t="shared" si="24"/>
        <v>919953744.74922562</v>
      </c>
    </row>
    <row r="162" spans="1:31">
      <c r="A162" s="43" t="s">
        <v>45</v>
      </c>
      <c r="B162" s="40" t="s">
        <v>19</v>
      </c>
      <c r="C162" s="40" t="s">
        <v>57</v>
      </c>
      <c r="D162" s="40">
        <v>336426400</v>
      </c>
      <c r="E162" s="40">
        <v>19260016</v>
      </c>
      <c r="F162" s="40">
        <v>260073926</v>
      </c>
      <c r="G162" s="40">
        <v>279333942</v>
      </c>
      <c r="H162" s="40">
        <v>133102555</v>
      </c>
      <c r="I162" s="40">
        <v>13937455</v>
      </c>
      <c r="J162" s="40">
        <v>762800352</v>
      </c>
      <c r="K162" s="40"/>
      <c r="M162" s="22" t="s">
        <v>45</v>
      </c>
      <c r="N162" s="22" t="s">
        <v>19</v>
      </c>
      <c r="O162" s="22" t="s">
        <v>57</v>
      </c>
      <c r="T162" s="22" t="s">
        <v>45</v>
      </c>
      <c r="U162" s="22" t="s">
        <v>19</v>
      </c>
      <c r="V162" s="22" t="s">
        <v>57</v>
      </c>
      <c r="W162" s="27">
        <f t="shared" si="17"/>
        <v>336426400</v>
      </c>
      <c r="X162" s="27">
        <f t="shared" si="18"/>
        <v>19260016</v>
      </c>
      <c r="Y162" s="27">
        <f t="shared" si="19"/>
        <v>260073926</v>
      </c>
      <c r="Z162" s="27">
        <f t="shared" si="20"/>
        <v>279333942</v>
      </c>
      <c r="AA162" s="27">
        <f t="shared" si="21"/>
        <v>133102555</v>
      </c>
      <c r="AB162" s="27">
        <f t="shared" si="22"/>
        <v>13937455</v>
      </c>
      <c r="AC162" s="27">
        <f t="shared" si="23"/>
        <v>762800352</v>
      </c>
      <c r="AE162" s="27">
        <f t="shared" si="24"/>
        <v>920095689.69938147</v>
      </c>
    </row>
    <row r="163" spans="1:31">
      <c r="A163" s="43" t="s">
        <v>45</v>
      </c>
      <c r="B163" s="40" t="s">
        <v>20</v>
      </c>
      <c r="C163" s="40" t="s">
        <v>57</v>
      </c>
      <c r="D163" s="40">
        <v>421708641</v>
      </c>
      <c r="E163" s="40">
        <v>22143787</v>
      </c>
      <c r="F163" s="40">
        <v>266366931</v>
      </c>
      <c r="G163" s="40">
        <v>288510718</v>
      </c>
      <c r="H163" s="40">
        <v>129035336</v>
      </c>
      <c r="I163" s="40">
        <v>13064809</v>
      </c>
      <c r="J163" s="40">
        <v>852319504</v>
      </c>
      <c r="K163" s="40"/>
      <c r="M163" s="22" t="s">
        <v>45</v>
      </c>
      <c r="N163" s="22" t="s">
        <v>20</v>
      </c>
      <c r="O163" s="22" t="s">
        <v>57</v>
      </c>
      <c r="T163" s="22" t="s">
        <v>45</v>
      </c>
      <c r="U163" s="22" t="s">
        <v>20</v>
      </c>
      <c r="V163" s="22" t="s">
        <v>57</v>
      </c>
      <c r="W163" s="27">
        <f t="shared" si="17"/>
        <v>421708641</v>
      </c>
      <c r="X163" s="27">
        <f t="shared" si="18"/>
        <v>22143787</v>
      </c>
      <c r="Y163" s="27">
        <f t="shared" si="19"/>
        <v>266366931</v>
      </c>
      <c r="Z163" s="27">
        <f t="shared" si="20"/>
        <v>288510718</v>
      </c>
      <c r="AA163" s="27">
        <f t="shared" si="21"/>
        <v>129035336</v>
      </c>
      <c r="AB163" s="27">
        <f t="shared" si="22"/>
        <v>13064809</v>
      </c>
      <c r="AC163" s="27">
        <f t="shared" si="23"/>
        <v>852319504</v>
      </c>
      <c r="AE163" s="27">
        <f t="shared" si="24"/>
        <v>921202664.0617646</v>
      </c>
    </row>
    <row r="164" spans="1:31">
      <c r="A164" s="43" t="s">
        <v>46</v>
      </c>
      <c r="B164" s="40" t="s">
        <v>9</v>
      </c>
      <c r="C164" s="40" t="s">
        <v>57</v>
      </c>
      <c r="D164" s="40">
        <v>452183165</v>
      </c>
      <c r="E164" s="40">
        <v>23734486</v>
      </c>
      <c r="F164" s="40">
        <v>274694330</v>
      </c>
      <c r="G164" s="40">
        <v>298428816</v>
      </c>
      <c r="H164" s="40">
        <v>128403392</v>
      </c>
      <c r="I164" s="40">
        <v>11871851</v>
      </c>
      <c r="J164" s="40">
        <v>890887224</v>
      </c>
      <c r="K164" s="40"/>
      <c r="M164" s="22" t="s">
        <v>46</v>
      </c>
      <c r="N164" s="22" t="s">
        <v>9</v>
      </c>
      <c r="O164" s="22" t="s">
        <v>57</v>
      </c>
      <c r="T164" s="22" t="s">
        <v>46</v>
      </c>
      <c r="U164" s="22" t="s">
        <v>9</v>
      </c>
      <c r="V164" s="22" t="s">
        <v>57</v>
      </c>
      <c r="W164" s="27">
        <f t="shared" si="17"/>
        <v>452183165</v>
      </c>
      <c r="X164" s="27">
        <f t="shared" si="18"/>
        <v>23734486</v>
      </c>
      <c r="Y164" s="27">
        <f t="shared" si="19"/>
        <v>274694330</v>
      </c>
      <c r="Z164" s="27">
        <f t="shared" si="20"/>
        <v>298428816</v>
      </c>
      <c r="AA164" s="27">
        <f t="shared" si="21"/>
        <v>128403392</v>
      </c>
      <c r="AB164" s="27">
        <f t="shared" si="22"/>
        <v>11871851</v>
      </c>
      <c r="AC164" s="27">
        <f t="shared" si="23"/>
        <v>890887224</v>
      </c>
      <c r="AE164" s="27">
        <f t="shared" si="24"/>
        <v>923607842.16666663</v>
      </c>
    </row>
    <row r="165" spans="1:31">
      <c r="A165" s="43" t="s">
        <v>46</v>
      </c>
      <c r="B165" s="40" t="s">
        <v>10</v>
      </c>
      <c r="C165" s="40" t="s">
        <v>57</v>
      </c>
      <c r="D165" s="40">
        <v>358727802</v>
      </c>
      <c r="E165" s="40">
        <v>19811298</v>
      </c>
      <c r="F165" s="40">
        <v>244558708</v>
      </c>
      <c r="G165" s="40">
        <v>264370006</v>
      </c>
      <c r="H165" s="40">
        <v>112049148</v>
      </c>
      <c r="I165" s="40">
        <v>12120631</v>
      </c>
      <c r="J165" s="40">
        <v>747267587</v>
      </c>
      <c r="K165" s="40"/>
      <c r="M165" s="22" t="s">
        <v>46</v>
      </c>
      <c r="N165" s="22" t="s">
        <v>10</v>
      </c>
      <c r="O165" s="22" t="s">
        <v>57</v>
      </c>
      <c r="T165" s="22" t="s">
        <v>46</v>
      </c>
      <c r="U165" s="22" t="s">
        <v>10</v>
      </c>
      <c r="V165" s="22" t="s">
        <v>57</v>
      </c>
      <c r="W165" s="27">
        <f t="shared" si="17"/>
        <v>358727802</v>
      </c>
      <c r="X165" s="27">
        <f t="shared" si="18"/>
        <v>19811298</v>
      </c>
      <c r="Y165" s="27">
        <f t="shared" si="19"/>
        <v>244558708</v>
      </c>
      <c r="Z165" s="27">
        <f t="shared" si="20"/>
        <v>264370006</v>
      </c>
      <c r="AA165" s="27">
        <f t="shared" si="21"/>
        <v>112049148</v>
      </c>
      <c r="AB165" s="27">
        <f t="shared" si="22"/>
        <v>12120631</v>
      </c>
      <c r="AC165" s="27">
        <f t="shared" si="23"/>
        <v>747267587</v>
      </c>
      <c r="AE165" s="27">
        <f t="shared" si="24"/>
        <v>925021088.16666663</v>
      </c>
    </row>
    <row r="166" spans="1:31">
      <c r="A166" s="43" t="s">
        <v>46</v>
      </c>
      <c r="B166" s="40" t="s">
        <v>11</v>
      </c>
      <c r="C166" s="40" t="s">
        <v>57</v>
      </c>
      <c r="D166" s="40">
        <v>337099501</v>
      </c>
      <c r="E166" s="40">
        <v>19786453</v>
      </c>
      <c r="F166" s="40">
        <v>272316606</v>
      </c>
      <c r="G166" s="40">
        <v>292103059</v>
      </c>
      <c r="H166" s="40">
        <v>132232945</v>
      </c>
      <c r="I166" s="40">
        <v>12998397</v>
      </c>
      <c r="J166" s="40">
        <v>774433902</v>
      </c>
      <c r="K166" s="40"/>
      <c r="M166" s="22" t="s">
        <v>46</v>
      </c>
      <c r="N166" s="22" t="s">
        <v>11</v>
      </c>
      <c r="O166" s="22" t="s">
        <v>57</v>
      </c>
      <c r="T166" s="22" t="s">
        <v>46</v>
      </c>
      <c r="U166" s="22" t="s">
        <v>11</v>
      </c>
      <c r="V166" s="22" t="s">
        <v>57</v>
      </c>
      <c r="W166" s="27">
        <f t="shared" si="17"/>
        <v>337099501</v>
      </c>
      <c r="X166" s="27">
        <f t="shared" si="18"/>
        <v>19786453</v>
      </c>
      <c r="Y166" s="27">
        <f t="shared" si="19"/>
        <v>272316606</v>
      </c>
      <c r="Z166" s="27">
        <f t="shared" si="20"/>
        <v>292103059</v>
      </c>
      <c r="AA166" s="27">
        <f t="shared" si="21"/>
        <v>132232945</v>
      </c>
      <c r="AB166" s="27">
        <f t="shared" si="22"/>
        <v>12998397</v>
      </c>
      <c r="AC166" s="27">
        <f t="shared" si="23"/>
        <v>774433902</v>
      </c>
      <c r="AE166" s="27">
        <f t="shared" si="24"/>
        <v>926135320.75</v>
      </c>
    </row>
    <row r="167" spans="1:31">
      <c r="A167" s="43" t="s">
        <v>46</v>
      </c>
      <c r="B167" s="40" t="s">
        <v>12</v>
      </c>
      <c r="C167" s="40" t="s">
        <v>57</v>
      </c>
      <c r="D167" s="40">
        <v>321707419</v>
      </c>
      <c r="E167" s="40">
        <v>20061366</v>
      </c>
      <c r="F167" s="40">
        <v>281103817</v>
      </c>
      <c r="G167" s="40">
        <v>301165183</v>
      </c>
      <c r="H167" s="40">
        <v>136101482</v>
      </c>
      <c r="I167" s="40">
        <v>13414592</v>
      </c>
      <c r="J167" s="40">
        <v>772388676</v>
      </c>
      <c r="K167" s="40"/>
      <c r="M167" s="22" t="s">
        <v>46</v>
      </c>
      <c r="N167" s="22" t="s">
        <v>12</v>
      </c>
      <c r="O167" s="22" t="s">
        <v>57</v>
      </c>
      <c r="T167" s="22" t="s">
        <v>46</v>
      </c>
      <c r="U167" s="22" t="s">
        <v>12</v>
      </c>
      <c r="V167" s="22" t="s">
        <v>57</v>
      </c>
      <c r="W167" s="27">
        <f t="shared" si="17"/>
        <v>321707419</v>
      </c>
      <c r="X167" s="27">
        <f t="shared" si="18"/>
        <v>20061366</v>
      </c>
      <c r="Y167" s="27">
        <f t="shared" si="19"/>
        <v>281103817</v>
      </c>
      <c r="Z167" s="27">
        <f t="shared" si="20"/>
        <v>301165183</v>
      </c>
      <c r="AA167" s="27">
        <f t="shared" si="21"/>
        <v>136101482</v>
      </c>
      <c r="AB167" s="27">
        <f t="shared" si="22"/>
        <v>13414592</v>
      </c>
      <c r="AC167" s="27">
        <f t="shared" si="23"/>
        <v>772388676</v>
      </c>
      <c r="AE167" s="27">
        <f t="shared" si="24"/>
        <v>927196984.91666663</v>
      </c>
    </row>
    <row r="168" spans="1:31">
      <c r="A168" s="43" t="s">
        <v>46</v>
      </c>
      <c r="B168" s="40" t="s">
        <v>13</v>
      </c>
      <c r="C168" s="40" t="s">
        <v>57</v>
      </c>
      <c r="D168" s="40">
        <v>443760654</v>
      </c>
      <c r="E168" s="40">
        <v>25115914</v>
      </c>
      <c r="F168" s="40">
        <v>332072338</v>
      </c>
      <c r="G168" s="40">
        <v>357188252</v>
      </c>
      <c r="H168" s="40">
        <v>155293070</v>
      </c>
      <c r="I168" s="40">
        <v>13949825</v>
      </c>
      <c r="J168" s="40">
        <v>970191801</v>
      </c>
      <c r="K168" s="40"/>
      <c r="M168" s="22" t="s">
        <v>46</v>
      </c>
      <c r="N168" s="22" t="s">
        <v>13</v>
      </c>
      <c r="O168" s="22" t="s">
        <v>57</v>
      </c>
      <c r="T168" s="22" t="s">
        <v>46</v>
      </c>
      <c r="U168" s="22" t="s">
        <v>13</v>
      </c>
      <c r="V168" s="22" t="s">
        <v>57</v>
      </c>
      <c r="W168" s="27">
        <f t="shared" si="17"/>
        <v>443760654</v>
      </c>
      <c r="X168" s="27">
        <f t="shared" si="18"/>
        <v>25115914</v>
      </c>
      <c r="Y168" s="27">
        <f t="shared" si="19"/>
        <v>332072338</v>
      </c>
      <c r="Z168" s="27">
        <f t="shared" si="20"/>
        <v>357188252</v>
      </c>
      <c r="AA168" s="27">
        <f t="shared" si="21"/>
        <v>155293070</v>
      </c>
      <c r="AB168" s="27">
        <f t="shared" si="22"/>
        <v>13949825</v>
      </c>
      <c r="AC168" s="27">
        <f t="shared" si="23"/>
        <v>970191801</v>
      </c>
      <c r="AE168" s="27">
        <f t="shared" si="24"/>
        <v>928074261.58333337</v>
      </c>
    </row>
    <row r="169" spans="1:31">
      <c r="A169" s="43" t="s">
        <v>46</v>
      </c>
      <c r="B169" s="40" t="s">
        <v>14</v>
      </c>
      <c r="C169" s="40" t="s">
        <v>57</v>
      </c>
      <c r="D169" s="40">
        <v>548014744</v>
      </c>
      <c r="E169" s="40">
        <v>28713662</v>
      </c>
      <c r="F169" s="40">
        <v>357007580</v>
      </c>
      <c r="G169" s="40">
        <v>385721242</v>
      </c>
      <c r="H169" s="40">
        <v>153918109</v>
      </c>
      <c r="I169" s="40">
        <v>12192160</v>
      </c>
      <c r="J169" s="40">
        <v>1099846255</v>
      </c>
      <c r="K169" s="40"/>
      <c r="M169" s="22" t="s">
        <v>46</v>
      </c>
      <c r="N169" s="22" t="s">
        <v>14</v>
      </c>
      <c r="O169" s="22" t="s">
        <v>57</v>
      </c>
      <c r="T169" s="22" t="s">
        <v>46</v>
      </c>
      <c r="U169" s="22" t="s">
        <v>14</v>
      </c>
      <c r="V169" s="22" t="s">
        <v>57</v>
      </c>
      <c r="W169" s="27">
        <f t="shared" si="17"/>
        <v>548014744</v>
      </c>
      <c r="X169" s="27">
        <f t="shared" si="18"/>
        <v>28713662</v>
      </c>
      <c r="Y169" s="27">
        <f t="shared" si="19"/>
        <v>357007580</v>
      </c>
      <c r="Z169" s="27">
        <f t="shared" si="20"/>
        <v>385721242</v>
      </c>
      <c r="AA169" s="27">
        <f t="shared" si="21"/>
        <v>153918109</v>
      </c>
      <c r="AB169" s="27">
        <f t="shared" si="22"/>
        <v>12192160</v>
      </c>
      <c r="AC169" s="27">
        <f t="shared" si="23"/>
        <v>1099846255</v>
      </c>
      <c r="AE169" s="27">
        <f t="shared" si="24"/>
        <v>928754993.16666663</v>
      </c>
    </row>
    <row r="170" spans="1:31">
      <c r="A170" s="43" t="s">
        <v>46</v>
      </c>
      <c r="B170" s="40" t="s">
        <v>15</v>
      </c>
      <c r="C170" s="40" t="s">
        <v>57</v>
      </c>
      <c r="D170" s="40">
        <v>606509911</v>
      </c>
      <c r="E170" s="40">
        <v>31152052</v>
      </c>
      <c r="F170" s="40">
        <v>380777433</v>
      </c>
      <c r="G170" s="40">
        <v>411929485</v>
      </c>
      <c r="H170" s="40">
        <v>171565980</v>
      </c>
      <c r="I170" s="40">
        <v>12241421</v>
      </c>
      <c r="J170" s="40">
        <v>1202246797</v>
      </c>
      <c r="K170" s="40"/>
      <c r="M170" s="22" t="s">
        <v>46</v>
      </c>
      <c r="N170" s="22" t="s">
        <v>15</v>
      </c>
      <c r="O170" s="22" t="s">
        <v>57</v>
      </c>
      <c r="T170" s="22" t="s">
        <v>46</v>
      </c>
      <c r="U170" s="22" t="s">
        <v>15</v>
      </c>
      <c r="V170" s="22" t="s">
        <v>57</v>
      </c>
      <c r="W170" s="27">
        <f t="shared" si="17"/>
        <v>606509911</v>
      </c>
      <c r="X170" s="27">
        <f t="shared" si="18"/>
        <v>31152052</v>
      </c>
      <c r="Y170" s="27">
        <f t="shared" si="19"/>
        <v>380777433</v>
      </c>
      <c r="Z170" s="27">
        <f t="shared" si="20"/>
        <v>411929485</v>
      </c>
      <c r="AA170" s="27">
        <f t="shared" si="21"/>
        <v>171565980</v>
      </c>
      <c r="AB170" s="27">
        <f t="shared" si="22"/>
        <v>12241421</v>
      </c>
      <c r="AC170" s="27">
        <f t="shared" si="23"/>
        <v>1202246797</v>
      </c>
      <c r="AE170" s="27">
        <f t="shared" si="24"/>
        <v>929214739.08333337</v>
      </c>
    </row>
    <row r="171" spans="1:31">
      <c r="A171" s="43" t="s">
        <v>46</v>
      </c>
      <c r="B171" s="40" t="s">
        <v>16</v>
      </c>
      <c r="C171" s="40" t="s">
        <v>57</v>
      </c>
      <c r="D171" s="40">
        <v>587991836</v>
      </c>
      <c r="E171" s="40">
        <v>30712866</v>
      </c>
      <c r="F171" s="40">
        <v>379140326</v>
      </c>
      <c r="G171" s="40">
        <v>409853192</v>
      </c>
      <c r="H171" s="40">
        <v>174116091</v>
      </c>
      <c r="I171" s="40">
        <v>12586213</v>
      </c>
      <c r="J171" s="40">
        <v>1184547332</v>
      </c>
      <c r="K171" s="40"/>
      <c r="M171" s="22" t="s">
        <v>46</v>
      </c>
      <c r="N171" s="22" t="s">
        <v>16</v>
      </c>
      <c r="O171" s="22" t="s">
        <v>57</v>
      </c>
      <c r="T171" s="22" t="s">
        <v>46</v>
      </c>
      <c r="U171" s="22" t="s">
        <v>16</v>
      </c>
      <c r="V171" s="22" t="s">
        <v>57</v>
      </c>
      <c r="W171" s="27">
        <f t="shared" si="17"/>
        <v>587991836</v>
      </c>
      <c r="X171" s="27">
        <f t="shared" si="18"/>
        <v>30712866</v>
      </c>
      <c r="Y171" s="27">
        <f t="shared" si="19"/>
        <v>379140326</v>
      </c>
      <c r="Z171" s="27">
        <f t="shared" si="20"/>
        <v>409853192</v>
      </c>
      <c r="AA171" s="27">
        <f t="shared" si="21"/>
        <v>174116091</v>
      </c>
      <c r="AB171" s="27">
        <f t="shared" si="22"/>
        <v>12586213</v>
      </c>
      <c r="AC171" s="27">
        <f t="shared" si="23"/>
        <v>1184547332</v>
      </c>
      <c r="AE171" s="27">
        <f t="shared" si="24"/>
        <v>929537262.91666663</v>
      </c>
    </row>
    <row r="172" spans="1:31">
      <c r="A172" s="43" t="s">
        <v>46</v>
      </c>
      <c r="B172" s="40" t="s">
        <v>17</v>
      </c>
      <c r="C172" s="40" t="s">
        <v>57</v>
      </c>
      <c r="D172" s="40">
        <v>494208935</v>
      </c>
      <c r="E172" s="40">
        <v>27239406</v>
      </c>
      <c r="F172" s="40">
        <v>347177169</v>
      </c>
      <c r="G172" s="40">
        <v>374416575</v>
      </c>
      <c r="H172" s="40">
        <v>155902755</v>
      </c>
      <c r="I172" s="40">
        <v>12230885</v>
      </c>
      <c r="J172" s="40">
        <v>1036759150</v>
      </c>
      <c r="K172" s="40"/>
      <c r="M172" s="22" t="s">
        <v>46</v>
      </c>
      <c r="N172" s="22" t="s">
        <v>17</v>
      </c>
      <c r="O172" s="22" t="s">
        <v>57</v>
      </c>
      <c r="T172" s="22" t="s">
        <v>46</v>
      </c>
      <c r="U172" s="22" t="s">
        <v>17</v>
      </c>
      <c r="V172" s="22" t="s">
        <v>57</v>
      </c>
      <c r="W172" s="27">
        <f t="shared" si="17"/>
        <v>494208935</v>
      </c>
      <c r="X172" s="27">
        <f t="shared" si="18"/>
        <v>27239406</v>
      </c>
      <c r="Y172" s="27">
        <f t="shared" si="19"/>
        <v>347177169</v>
      </c>
      <c r="Z172" s="27">
        <f t="shared" si="20"/>
        <v>374416575</v>
      </c>
      <c r="AA172" s="27">
        <f t="shared" si="21"/>
        <v>155902755</v>
      </c>
      <c r="AB172" s="27">
        <f t="shared" si="22"/>
        <v>12230885</v>
      </c>
      <c r="AC172" s="27">
        <f t="shared" si="23"/>
        <v>1036759150</v>
      </c>
      <c r="AE172" s="27">
        <f t="shared" si="24"/>
        <v>929772399.91666663</v>
      </c>
    </row>
    <row r="173" spans="1:31">
      <c r="A173" s="43" t="s">
        <v>46</v>
      </c>
      <c r="B173" s="40" t="s">
        <v>18</v>
      </c>
      <c r="C173" s="40" t="s">
        <v>57</v>
      </c>
      <c r="D173" s="40">
        <v>370002364</v>
      </c>
      <c r="E173" s="40">
        <v>22835286</v>
      </c>
      <c r="F173" s="40">
        <v>309992306</v>
      </c>
      <c r="G173" s="40">
        <v>332827592</v>
      </c>
      <c r="H173" s="40">
        <v>150870674</v>
      </c>
      <c r="I173" s="40">
        <v>12877893</v>
      </c>
      <c r="J173" s="40">
        <v>866578523</v>
      </c>
      <c r="K173" s="40"/>
      <c r="M173" s="22" t="s">
        <v>46</v>
      </c>
      <c r="N173" s="22" t="s">
        <v>18</v>
      </c>
      <c r="O173" s="22" t="s">
        <v>57</v>
      </c>
      <c r="T173" s="22" t="s">
        <v>46</v>
      </c>
      <c r="U173" s="22" t="s">
        <v>18</v>
      </c>
      <c r="V173" s="22" t="s">
        <v>57</v>
      </c>
      <c r="W173" s="27">
        <f t="shared" si="17"/>
        <v>370002364</v>
      </c>
      <c r="X173" s="27">
        <f t="shared" si="18"/>
        <v>22835286</v>
      </c>
      <c r="Y173" s="27">
        <f t="shared" si="19"/>
        <v>309992306</v>
      </c>
      <c r="Z173" s="27">
        <f t="shared" si="20"/>
        <v>332827592</v>
      </c>
      <c r="AA173" s="27">
        <f t="shared" si="21"/>
        <v>150870674</v>
      </c>
      <c r="AB173" s="27">
        <f t="shared" si="22"/>
        <v>12877893</v>
      </c>
      <c r="AC173" s="27">
        <f t="shared" si="23"/>
        <v>866578523</v>
      </c>
      <c r="AE173" s="27">
        <f t="shared" si="24"/>
        <v>929924887.58333337</v>
      </c>
    </row>
    <row r="174" spans="1:31">
      <c r="A174" s="43" t="s">
        <v>46</v>
      </c>
      <c r="B174" s="40" t="s">
        <v>19</v>
      </c>
      <c r="C174" s="40" t="s">
        <v>57</v>
      </c>
      <c r="D174" s="40">
        <v>330811313</v>
      </c>
      <c r="E174" s="40">
        <v>19441539</v>
      </c>
      <c r="F174" s="40">
        <v>263729563</v>
      </c>
      <c r="G174" s="40">
        <v>283171102</v>
      </c>
      <c r="H174" s="40">
        <v>133206369</v>
      </c>
      <c r="I174" s="40">
        <v>13991703</v>
      </c>
      <c r="J174" s="40">
        <v>761180487</v>
      </c>
      <c r="K174" s="40"/>
      <c r="M174" s="22" t="s">
        <v>46</v>
      </c>
      <c r="N174" s="22" t="s">
        <v>19</v>
      </c>
      <c r="O174" s="22" t="s">
        <v>57</v>
      </c>
      <c r="T174" s="22" t="s">
        <v>46</v>
      </c>
      <c r="U174" s="22" t="s">
        <v>19</v>
      </c>
      <c r="V174" s="22" t="s">
        <v>57</v>
      </c>
      <c r="W174" s="27">
        <f t="shared" si="17"/>
        <v>330811313</v>
      </c>
      <c r="X174" s="27">
        <f t="shared" si="18"/>
        <v>19441539</v>
      </c>
      <c r="Y174" s="27">
        <f t="shared" si="19"/>
        <v>263729563</v>
      </c>
      <c r="Z174" s="27">
        <f t="shared" si="20"/>
        <v>283171102</v>
      </c>
      <c r="AA174" s="27">
        <f t="shared" si="21"/>
        <v>133206369</v>
      </c>
      <c r="AB174" s="27">
        <f t="shared" si="22"/>
        <v>13991703</v>
      </c>
      <c r="AC174" s="27">
        <f t="shared" si="23"/>
        <v>761180487</v>
      </c>
      <c r="AE174" s="27">
        <f t="shared" si="24"/>
        <v>930022258.58333337</v>
      </c>
    </row>
    <row r="175" spans="1:31">
      <c r="A175" s="43" t="s">
        <v>46</v>
      </c>
      <c r="B175" s="40" t="s">
        <v>20</v>
      </c>
      <c r="C175" s="40" t="s">
        <v>57</v>
      </c>
      <c r="D175" s="40">
        <v>413427342</v>
      </c>
      <c r="E175" s="40">
        <v>22333710</v>
      </c>
      <c r="F175" s="40">
        <v>270017814</v>
      </c>
      <c r="G175" s="40">
        <v>292351524</v>
      </c>
      <c r="H175" s="40">
        <v>129056539</v>
      </c>
      <c r="I175" s="40">
        <v>13114793</v>
      </c>
      <c r="J175" s="40">
        <v>847950198</v>
      </c>
      <c r="K175" s="40"/>
      <c r="M175" s="22" t="s">
        <v>46</v>
      </c>
      <c r="N175" s="22" t="s">
        <v>20</v>
      </c>
      <c r="O175" s="22" t="s">
        <v>57</v>
      </c>
      <c r="T175" s="22" t="s">
        <v>46</v>
      </c>
      <c r="U175" s="22" t="s">
        <v>20</v>
      </c>
      <c r="V175" s="22" t="s">
        <v>57</v>
      </c>
      <c r="W175" s="27">
        <f t="shared" si="17"/>
        <v>413427342</v>
      </c>
      <c r="X175" s="27">
        <f t="shared" si="18"/>
        <v>22333710</v>
      </c>
      <c r="Y175" s="27">
        <f t="shared" si="19"/>
        <v>270017814</v>
      </c>
      <c r="Z175" s="27">
        <f t="shared" si="20"/>
        <v>292351524</v>
      </c>
      <c r="AA175" s="27">
        <f t="shared" si="21"/>
        <v>129056539</v>
      </c>
      <c r="AB175" s="27">
        <f t="shared" si="22"/>
        <v>13114793</v>
      </c>
      <c r="AC175" s="27">
        <f t="shared" si="23"/>
        <v>847950198</v>
      </c>
      <c r="AE175" s="27">
        <f t="shared" si="24"/>
        <v>929887269.83333337</v>
      </c>
    </row>
    <row r="176" spans="1:31">
      <c r="A176" s="43" t="s">
        <v>47</v>
      </c>
      <c r="B176" s="40" t="s">
        <v>9</v>
      </c>
      <c r="C176" s="40" t="s">
        <v>57</v>
      </c>
      <c r="D176" s="40">
        <v>444041601</v>
      </c>
      <c r="E176" s="40">
        <v>23936165</v>
      </c>
      <c r="F176" s="40">
        <v>278491434</v>
      </c>
      <c r="G176" s="40">
        <v>302427599</v>
      </c>
      <c r="H176" s="40">
        <v>128403392</v>
      </c>
      <c r="I176" s="40">
        <v>11916301</v>
      </c>
      <c r="J176" s="40">
        <v>886788893</v>
      </c>
      <c r="K176" s="40"/>
      <c r="M176" s="22" t="s">
        <v>47</v>
      </c>
      <c r="N176" s="22" t="s">
        <v>9</v>
      </c>
      <c r="O176" s="22" t="s">
        <v>57</v>
      </c>
      <c r="T176" s="22" t="s">
        <v>47</v>
      </c>
      <c r="U176" s="22" t="s">
        <v>9</v>
      </c>
      <c r="V176" s="22" t="s">
        <v>57</v>
      </c>
      <c r="W176" s="27">
        <f t="shared" si="17"/>
        <v>444041601</v>
      </c>
      <c r="X176" s="27">
        <f t="shared" si="18"/>
        <v>23936165</v>
      </c>
      <c r="Y176" s="27">
        <f t="shared" si="19"/>
        <v>278491434</v>
      </c>
      <c r="Z176" s="27">
        <f t="shared" si="20"/>
        <v>302427599</v>
      </c>
      <c r="AA176" s="27">
        <f t="shared" si="21"/>
        <v>128403392</v>
      </c>
      <c r="AB176" s="27">
        <f t="shared" si="22"/>
        <v>11916301</v>
      </c>
      <c r="AC176" s="27">
        <f t="shared" si="23"/>
        <v>886788893</v>
      </c>
      <c r="AE176" s="27">
        <f t="shared" si="24"/>
        <v>929523161</v>
      </c>
    </row>
    <row r="177" spans="1:31">
      <c r="A177" s="43" t="s">
        <v>47</v>
      </c>
      <c r="B177" s="40" t="s">
        <v>10</v>
      </c>
      <c r="C177" s="40" t="s">
        <v>57</v>
      </c>
      <c r="D177" s="40">
        <v>353816197</v>
      </c>
      <c r="E177" s="40">
        <v>20020979</v>
      </c>
      <c r="F177" s="40">
        <v>248568468</v>
      </c>
      <c r="G177" s="40">
        <v>268589447</v>
      </c>
      <c r="H177" s="40">
        <v>112049148</v>
      </c>
      <c r="I177" s="40">
        <v>12166000</v>
      </c>
      <c r="J177" s="40">
        <v>746620792</v>
      </c>
      <c r="K177" s="40"/>
      <c r="M177" s="22" t="s">
        <v>47</v>
      </c>
      <c r="N177" s="22" t="s">
        <v>10</v>
      </c>
      <c r="O177" s="22" t="s">
        <v>57</v>
      </c>
      <c r="T177" s="22" t="s">
        <v>47</v>
      </c>
      <c r="U177" s="22" t="s">
        <v>10</v>
      </c>
      <c r="V177" s="22" t="s">
        <v>57</v>
      </c>
      <c r="W177" s="27">
        <f t="shared" si="17"/>
        <v>353816197</v>
      </c>
      <c r="X177" s="27">
        <f t="shared" si="18"/>
        <v>20020979</v>
      </c>
      <c r="Y177" s="27">
        <f t="shared" si="19"/>
        <v>248568468</v>
      </c>
      <c r="Z177" s="27">
        <f t="shared" si="20"/>
        <v>268589447</v>
      </c>
      <c r="AA177" s="27">
        <f t="shared" si="21"/>
        <v>112049148</v>
      </c>
      <c r="AB177" s="27">
        <f t="shared" si="22"/>
        <v>12166000</v>
      </c>
      <c r="AC177" s="27">
        <f t="shared" si="23"/>
        <v>746620792</v>
      </c>
      <c r="AE177" s="27">
        <f t="shared" si="24"/>
        <v>929181633.41666663</v>
      </c>
    </row>
    <row r="178" spans="1:31">
      <c r="A178" s="43" t="s">
        <v>47</v>
      </c>
      <c r="B178" s="40" t="s">
        <v>11</v>
      </c>
      <c r="C178" s="40" t="s">
        <v>57</v>
      </c>
      <c r="D178" s="40">
        <v>333336693</v>
      </c>
      <c r="E178" s="40">
        <v>20047179</v>
      </c>
      <c r="F178" s="40">
        <v>277401574</v>
      </c>
      <c r="G178" s="40">
        <v>297448753</v>
      </c>
      <c r="H178" s="40">
        <v>132232945</v>
      </c>
      <c r="I178" s="40">
        <v>13047757</v>
      </c>
      <c r="J178" s="40">
        <v>776066148</v>
      </c>
      <c r="K178" s="40"/>
      <c r="M178" s="22" t="s">
        <v>47</v>
      </c>
      <c r="N178" s="22" t="s">
        <v>11</v>
      </c>
      <c r="O178" s="22" t="s">
        <v>57</v>
      </c>
      <c r="T178" s="22" t="s">
        <v>47</v>
      </c>
      <c r="U178" s="22" t="s">
        <v>11</v>
      </c>
      <c r="V178" s="22" t="s">
        <v>57</v>
      </c>
      <c r="W178" s="27">
        <f t="shared" si="17"/>
        <v>333336693</v>
      </c>
      <c r="X178" s="27">
        <f t="shared" si="18"/>
        <v>20047179</v>
      </c>
      <c r="Y178" s="27">
        <f t="shared" si="19"/>
        <v>277401574</v>
      </c>
      <c r="Z178" s="27">
        <f t="shared" si="20"/>
        <v>297448753</v>
      </c>
      <c r="AA178" s="27">
        <f t="shared" si="21"/>
        <v>132232945</v>
      </c>
      <c r="AB178" s="27">
        <f t="shared" si="22"/>
        <v>13047757</v>
      </c>
      <c r="AC178" s="27">
        <f t="shared" si="23"/>
        <v>776066148</v>
      </c>
      <c r="AE178" s="27">
        <f t="shared" si="24"/>
        <v>929127733.83333337</v>
      </c>
    </row>
    <row r="179" spans="1:31">
      <c r="A179" s="43" t="s">
        <v>47</v>
      </c>
      <c r="B179" s="40" t="s">
        <v>12</v>
      </c>
      <c r="C179" s="40" t="s">
        <v>57</v>
      </c>
      <c r="D179" s="40">
        <v>318851063</v>
      </c>
      <c r="E179" s="40">
        <v>20376121</v>
      </c>
      <c r="F179" s="40">
        <v>286835503</v>
      </c>
      <c r="G179" s="40">
        <v>307211624</v>
      </c>
      <c r="H179" s="40">
        <v>136101482</v>
      </c>
      <c r="I179" s="40">
        <v>13466619</v>
      </c>
      <c r="J179" s="40">
        <v>775630788</v>
      </c>
      <c r="K179" s="40"/>
      <c r="M179" s="22" t="s">
        <v>47</v>
      </c>
      <c r="N179" s="22" t="s">
        <v>12</v>
      </c>
      <c r="O179" s="22" t="s">
        <v>57</v>
      </c>
      <c r="T179" s="22" t="s">
        <v>47</v>
      </c>
      <c r="U179" s="22" t="s">
        <v>12</v>
      </c>
      <c r="V179" s="22" t="s">
        <v>57</v>
      </c>
      <c r="W179" s="27">
        <f t="shared" si="17"/>
        <v>318851063</v>
      </c>
      <c r="X179" s="27">
        <f t="shared" si="18"/>
        <v>20376121</v>
      </c>
      <c r="Y179" s="27">
        <f t="shared" si="19"/>
        <v>286835503</v>
      </c>
      <c r="Z179" s="27">
        <f t="shared" si="20"/>
        <v>307211624</v>
      </c>
      <c r="AA179" s="27">
        <f t="shared" si="21"/>
        <v>136101482</v>
      </c>
      <c r="AB179" s="27">
        <f t="shared" si="22"/>
        <v>13466619</v>
      </c>
      <c r="AC179" s="27">
        <f t="shared" si="23"/>
        <v>775630788</v>
      </c>
      <c r="AE179" s="27">
        <f t="shared" si="24"/>
        <v>929263754.33333337</v>
      </c>
    </row>
    <row r="180" spans="1:31">
      <c r="A180" s="43" t="s">
        <v>47</v>
      </c>
      <c r="B180" s="40" t="s">
        <v>13</v>
      </c>
      <c r="C180" s="40" t="s">
        <v>57</v>
      </c>
      <c r="D180" s="40">
        <v>441043980</v>
      </c>
      <c r="E180" s="40">
        <v>25540886</v>
      </c>
      <c r="F180" s="40">
        <v>339047534</v>
      </c>
      <c r="G180" s="40">
        <v>364588420</v>
      </c>
      <c r="H180" s="40">
        <v>155293070</v>
      </c>
      <c r="I180" s="40">
        <v>14004237</v>
      </c>
      <c r="J180" s="40">
        <v>974929707</v>
      </c>
      <c r="K180" s="40"/>
      <c r="M180" s="22" t="s">
        <v>47</v>
      </c>
      <c r="N180" s="22" t="s">
        <v>13</v>
      </c>
      <c r="O180" s="22" t="s">
        <v>57</v>
      </c>
      <c r="T180" s="22" t="s">
        <v>47</v>
      </c>
      <c r="U180" s="22" t="s">
        <v>13</v>
      </c>
      <c r="V180" s="22" t="s">
        <v>57</v>
      </c>
      <c r="W180" s="27">
        <f t="shared" si="17"/>
        <v>441043980</v>
      </c>
      <c r="X180" s="27">
        <f t="shared" si="18"/>
        <v>25540886</v>
      </c>
      <c r="Y180" s="27">
        <f t="shared" si="19"/>
        <v>339047534</v>
      </c>
      <c r="Z180" s="27">
        <f t="shared" si="20"/>
        <v>364588420</v>
      </c>
      <c r="AA180" s="27">
        <f t="shared" si="21"/>
        <v>155293070</v>
      </c>
      <c r="AB180" s="27">
        <f t="shared" si="22"/>
        <v>14004237</v>
      </c>
      <c r="AC180" s="27">
        <f t="shared" si="23"/>
        <v>974929707</v>
      </c>
      <c r="AE180" s="27">
        <f t="shared" si="24"/>
        <v>929533930.33333337</v>
      </c>
    </row>
    <row r="181" spans="1:31">
      <c r="A181" s="43" t="s">
        <v>47</v>
      </c>
      <c r="B181" s="40" t="s">
        <v>14</v>
      </c>
      <c r="C181" s="40" t="s">
        <v>57</v>
      </c>
      <c r="D181" s="40">
        <v>547372607</v>
      </c>
      <c r="E181" s="40">
        <v>29209404</v>
      </c>
      <c r="F181" s="40">
        <v>364697372</v>
      </c>
      <c r="G181" s="40">
        <v>393906776</v>
      </c>
      <c r="H181" s="40">
        <v>153918109</v>
      </c>
      <c r="I181" s="40">
        <v>12237950</v>
      </c>
      <c r="J181" s="40">
        <v>1107435442</v>
      </c>
      <c r="K181" s="40"/>
      <c r="M181" s="22" t="s">
        <v>47</v>
      </c>
      <c r="N181" s="22" t="s">
        <v>14</v>
      </c>
      <c r="O181" s="22" t="s">
        <v>57</v>
      </c>
      <c r="T181" s="22" t="s">
        <v>47</v>
      </c>
      <c r="U181" s="22" t="s">
        <v>14</v>
      </c>
      <c r="V181" s="22" t="s">
        <v>57</v>
      </c>
      <c r="W181" s="27">
        <f t="shared" si="17"/>
        <v>547372607</v>
      </c>
      <c r="X181" s="27">
        <f t="shared" si="18"/>
        <v>29209404</v>
      </c>
      <c r="Y181" s="27">
        <f t="shared" si="19"/>
        <v>364697372</v>
      </c>
      <c r="Z181" s="27">
        <f t="shared" si="20"/>
        <v>393906776</v>
      </c>
      <c r="AA181" s="27">
        <f t="shared" si="21"/>
        <v>153918109</v>
      </c>
      <c r="AB181" s="27">
        <f t="shared" si="22"/>
        <v>12237950</v>
      </c>
      <c r="AC181" s="27">
        <f t="shared" si="23"/>
        <v>1107435442</v>
      </c>
      <c r="AE181" s="27">
        <f t="shared" si="24"/>
        <v>929928755.83333337</v>
      </c>
    </row>
    <row r="182" spans="1:31">
      <c r="A182" s="43" t="s">
        <v>47</v>
      </c>
      <c r="B182" s="40" t="s">
        <v>15</v>
      </c>
      <c r="C182" s="40" t="s">
        <v>57</v>
      </c>
      <c r="D182" s="40">
        <v>607763526</v>
      </c>
      <c r="E182" s="40">
        <v>31708572</v>
      </c>
      <c r="F182" s="40">
        <v>389337093</v>
      </c>
      <c r="G182" s="40">
        <v>421045665</v>
      </c>
      <c r="H182" s="40">
        <v>171604114</v>
      </c>
      <c r="I182" s="40">
        <v>12287608</v>
      </c>
      <c r="J182" s="40">
        <v>1212700913</v>
      </c>
      <c r="K182" s="40"/>
      <c r="M182" s="22" t="s">
        <v>47</v>
      </c>
      <c r="N182" s="22" t="s">
        <v>15</v>
      </c>
      <c r="O182" s="22" t="s">
        <v>57</v>
      </c>
      <c r="T182" s="22" t="s">
        <v>47</v>
      </c>
      <c r="U182" s="22" t="s">
        <v>15</v>
      </c>
      <c r="V182" s="22" t="s">
        <v>57</v>
      </c>
      <c r="W182" s="27">
        <f t="shared" si="17"/>
        <v>607763526</v>
      </c>
      <c r="X182" s="27">
        <f t="shared" si="18"/>
        <v>31708572</v>
      </c>
      <c r="Y182" s="27">
        <f t="shared" si="19"/>
        <v>389337093</v>
      </c>
      <c r="Z182" s="27">
        <f t="shared" si="20"/>
        <v>421045665</v>
      </c>
      <c r="AA182" s="27">
        <f t="shared" si="21"/>
        <v>171604114</v>
      </c>
      <c r="AB182" s="27">
        <f t="shared" si="22"/>
        <v>12287608</v>
      </c>
      <c r="AC182" s="27">
        <f t="shared" si="23"/>
        <v>1212700913</v>
      </c>
      <c r="AE182" s="27">
        <f t="shared" si="24"/>
        <v>930561188.08333337</v>
      </c>
    </row>
    <row r="183" spans="1:31">
      <c r="A183" s="43" t="s">
        <v>47</v>
      </c>
      <c r="B183" s="40" t="s">
        <v>16</v>
      </c>
      <c r="C183" s="40" t="s">
        <v>57</v>
      </c>
      <c r="D183" s="40">
        <v>590557696</v>
      </c>
      <c r="E183" s="40">
        <v>31290922</v>
      </c>
      <c r="F183" s="40">
        <v>388118415</v>
      </c>
      <c r="G183" s="40">
        <v>419409337</v>
      </c>
      <c r="H183" s="40">
        <v>174191825</v>
      </c>
      <c r="I183" s="40">
        <v>12633966</v>
      </c>
      <c r="J183" s="40">
        <v>1196792824</v>
      </c>
      <c r="K183" s="40"/>
      <c r="M183" s="22" t="s">
        <v>47</v>
      </c>
      <c r="N183" s="22" t="s">
        <v>16</v>
      </c>
      <c r="O183" s="22" t="s">
        <v>57</v>
      </c>
      <c r="T183" s="22" t="s">
        <v>47</v>
      </c>
      <c r="U183" s="22" t="s">
        <v>16</v>
      </c>
      <c r="V183" s="22" t="s">
        <v>57</v>
      </c>
      <c r="W183" s="27">
        <f t="shared" si="17"/>
        <v>590557696</v>
      </c>
      <c r="X183" s="27">
        <f t="shared" si="18"/>
        <v>31290922</v>
      </c>
      <c r="Y183" s="27">
        <f t="shared" si="19"/>
        <v>388118415</v>
      </c>
      <c r="Z183" s="27">
        <f t="shared" si="20"/>
        <v>419409337</v>
      </c>
      <c r="AA183" s="27">
        <f t="shared" si="21"/>
        <v>174191825</v>
      </c>
      <c r="AB183" s="27">
        <f t="shared" si="22"/>
        <v>12633966</v>
      </c>
      <c r="AC183" s="27">
        <f t="shared" si="23"/>
        <v>1196792824</v>
      </c>
      <c r="AE183" s="27">
        <f t="shared" si="24"/>
        <v>931432364.41666663</v>
      </c>
    </row>
    <row r="184" spans="1:31">
      <c r="A184" s="43" t="s">
        <v>47</v>
      </c>
      <c r="B184" s="40" t="s">
        <v>17</v>
      </c>
      <c r="C184" s="40" t="s">
        <v>57</v>
      </c>
      <c r="D184" s="40">
        <v>497690672</v>
      </c>
      <c r="E184" s="40">
        <v>27783314</v>
      </c>
      <c r="F184" s="40">
        <v>355796699</v>
      </c>
      <c r="G184" s="40">
        <v>383580013</v>
      </c>
      <c r="H184" s="40">
        <v>155972335</v>
      </c>
      <c r="I184" s="40">
        <v>12276813</v>
      </c>
      <c r="J184" s="40">
        <v>1049519833</v>
      </c>
      <c r="K184" s="40"/>
      <c r="M184" s="22" t="s">
        <v>47</v>
      </c>
      <c r="N184" s="22" t="s">
        <v>17</v>
      </c>
      <c r="O184" s="22" t="s">
        <v>57</v>
      </c>
      <c r="T184" s="22" t="s">
        <v>47</v>
      </c>
      <c r="U184" s="22" t="s">
        <v>17</v>
      </c>
      <c r="V184" s="22" t="s">
        <v>57</v>
      </c>
      <c r="W184" s="27">
        <f t="shared" si="17"/>
        <v>497690672</v>
      </c>
      <c r="X184" s="27">
        <f t="shared" si="18"/>
        <v>27783314</v>
      </c>
      <c r="Y184" s="27">
        <f t="shared" si="19"/>
        <v>355796699</v>
      </c>
      <c r="Z184" s="27">
        <f t="shared" si="20"/>
        <v>383580013</v>
      </c>
      <c r="AA184" s="27">
        <f t="shared" si="21"/>
        <v>155972335</v>
      </c>
      <c r="AB184" s="27">
        <f t="shared" si="22"/>
        <v>12276813</v>
      </c>
      <c r="AC184" s="27">
        <f t="shared" si="23"/>
        <v>1049519833</v>
      </c>
      <c r="AE184" s="27">
        <f t="shared" si="24"/>
        <v>932452822.08333337</v>
      </c>
    </row>
    <row r="185" spans="1:31">
      <c r="A185" s="43" t="s">
        <v>47</v>
      </c>
      <c r="B185" s="40" t="s">
        <v>18</v>
      </c>
      <c r="C185" s="40" t="s">
        <v>57</v>
      </c>
      <c r="D185" s="40">
        <v>374423520</v>
      </c>
      <c r="E185" s="40">
        <v>23342383</v>
      </c>
      <c r="F185" s="40">
        <v>318482280</v>
      </c>
      <c r="G185" s="40">
        <v>341824663</v>
      </c>
      <c r="H185" s="40">
        <v>150936249</v>
      </c>
      <c r="I185" s="40">
        <v>12927259</v>
      </c>
      <c r="J185" s="40">
        <v>880111691</v>
      </c>
      <c r="K185" s="40"/>
      <c r="M185" s="22" t="s">
        <v>47</v>
      </c>
      <c r="N185" s="22" t="s">
        <v>18</v>
      </c>
      <c r="O185" s="22" t="s">
        <v>57</v>
      </c>
      <c r="T185" s="22" t="s">
        <v>47</v>
      </c>
      <c r="U185" s="22" t="s">
        <v>18</v>
      </c>
      <c r="V185" s="22" t="s">
        <v>57</v>
      </c>
      <c r="W185" s="27">
        <f t="shared" si="17"/>
        <v>374423520</v>
      </c>
      <c r="X185" s="27">
        <f t="shared" si="18"/>
        <v>23342383</v>
      </c>
      <c r="Y185" s="27">
        <f t="shared" si="19"/>
        <v>318482280</v>
      </c>
      <c r="Z185" s="27">
        <f t="shared" si="20"/>
        <v>341824663</v>
      </c>
      <c r="AA185" s="27">
        <f t="shared" si="21"/>
        <v>150936249</v>
      </c>
      <c r="AB185" s="27">
        <f t="shared" si="22"/>
        <v>12927259</v>
      </c>
      <c r="AC185" s="27">
        <f t="shared" si="23"/>
        <v>880111691</v>
      </c>
      <c r="AE185" s="27">
        <f t="shared" si="24"/>
        <v>933516212.33333337</v>
      </c>
    </row>
    <row r="186" spans="1:31">
      <c r="A186" s="43" t="s">
        <v>47</v>
      </c>
      <c r="B186" s="40" t="s">
        <v>19</v>
      </c>
      <c r="C186" s="40" t="s">
        <v>57</v>
      </c>
      <c r="D186" s="40">
        <v>336001279</v>
      </c>
      <c r="E186" s="40">
        <v>19949576</v>
      </c>
      <c r="F186" s="40">
        <v>271698981</v>
      </c>
      <c r="G186" s="40">
        <v>291648557</v>
      </c>
      <c r="H186" s="40">
        <v>133265509</v>
      </c>
      <c r="I186" s="40">
        <v>14046495</v>
      </c>
      <c r="J186" s="40">
        <v>774961840</v>
      </c>
      <c r="K186" s="40"/>
      <c r="M186" s="22" t="s">
        <v>47</v>
      </c>
      <c r="N186" s="22" t="s">
        <v>19</v>
      </c>
      <c r="O186" s="22" t="s">
        <v>57</v>
      </c>
      <c r="T186" s="22" t="s">
        <v>47</v>
      </c>
      <c r="U186" s="22" t="s">
        <v>19</v>
      </c>
      <c r="V186" s="22" t="s">
        <v>57</v>
      </c>
      <c r="W186" s="27">
        <f t="shared" si="17"/>
        <v>336001279</v>
      </c>
      <c r="X186" s="27">
        <f t="shared" si="18"/>
        <v>19949576</v>
      </c>
      <c r="Y186" s="27">
        <f t="shared" si="19"/>
        <v>271698981</v>
      </c>
      <c r="Z186" s="27">
        <f t="shared" si="20"/>
        <v>291648557</v>
      </c>
      <c r="AA186" s="27">
        <f t="shared" si="21"/>
        <v>133265509</v>
      </c>
      <c r="AB186" s="27">
        <f t="shared" si="22"/>
        <v>14046495</v>
      </c>
      <c r="AC186" s="27">
        <f t="shared" si="23"/>
        <v>774961840</v>
      </c>
      <c r="AE186" s="27">
        <f t="shared" si="24"/>
        <v>934643976.33333337</v>
      </c>
    </row>
    <row r="187" spans="1:31">
      <c r="A187" s="43" t="s">
        <v>47</v>
      </c>
      <c r="B187" s="40" t="s">
        <v>20</v>
      </c>
      <c r="C187" s="40" t="s">
        <v>57</v>
      </c>
      <c r="D187" s="40">
        <v>420200475</v>
      </c>
      <c r="E187" s="40">
        <v>22948715</v>
      </c>
      <c r="F187" s="40">
        <v>278659624</v>
      </c>
      <c r="G187" s="40">
        <v>301608339</v>
      </c>
      <c r="H187" s="40">
        <v>129116508</v>
      </c>
      <c r="I187" s="40">
        <v>13165278</v>
      </c>
      <c r="J187" s="40">
        <v>864090600</v>
      </c>
      <c r="K187" s="40"/>
      <c r="M187" s="22" t="s">
        <v>47</v>
      </c>
      <c r="N187" s="22" t="s">
        <v>20</v>
      </c>
      <c r="O187" s="22" t="s">
        <v>57</v>
      </c>
      <c r="T187" s="22" t="s">
        <v>47</v>
      </c>
      <c r="U187" s="22" t="s">
        <v>20</v>
      </c>
      <c r="V187" s="22" t="s">
        <v>57</v>
      </c>
      <c r="W187" s="27">
        <f t="shared" si="17"/>
        <v>420200475</v>
      </c>
      <c r="X187" s="27">
        <f t="shared" si="18"/>
        <v>22948715</v>
      </c>
      <c r="Y187" s="27">
        <f t="shared" si="19"/>
        <v>278659624</v>
      </c>
      <c r="Z187" s="27">
        <f t="shared" si="20"/>
        <v>301608339</v>
      </c>
      <c r="AA187" s="27">
        <f t="shared" si="21"/>
        <v>129116508</v>
      </c>
      <c r="AB187" s="27">
        <f t="shared" si="22"/>
        <v>13165278</v>
      </c>
      <c r="AC187" s="27">
        <f t="shared" si="23"/>
        <v>864090600</v>
      </c>
      <c r="AE187" s="27">
        <f t="shared" si="24"/>
        <v>935792422.41666663</v>
      </c>
    </row>
    <row r="188" spans="1:31">
      <c r="A188" s="43" t="s">
        <v>48</v>
      </c>
      <c r="B188" s="40" t="s">
        <v>9</v>
      </c>
      <c r="C188" s="40" t="s">
        <v>57</v>
      </c>
      <c r="D188" s="40">
        <v>452289988</v>
      </c>
      <c r="E188" s="40">
        <v>24579083</v>
      </c>
      <c r="F188" s="40">
        <v>287606303</v>
      </c>
      <c r="G188" s="40">
        <v>312185386</v>
      </c>
      <c r="H188" s="40">
        <v>128300303</v>
      </c>
      <c r="I188" s="40">
        <v>11961196</v>
      </c>
      <c r="J188" s="40">
        <v>904736873</v>
      </c>
      <c r="K188" s="40"/>
      <c r="M188" s="22" t="s">
        <v>48</v>
      </c>
      <c r="N188" s="22" t="s">
        <v>9</v>
      </c>
      <c r="O188" s="22" t="s">
        <v>57</v>
      </c>
      <c r="T188" s="22" t="s">
        <v>48</v>
      </c>
      <c r="U188" s="22" t="s">
        <v>9</v>
      </c>
      <c r="V188" s="22" t="s">
        <v>57</v>
      </c>
      <c r="W188" s="27">
        <f t="shared" si="17"/>
        <v>452289988</v>
      </c>
      <c r="X188" s="27">
        <f t="shared" si="18"/>
        <v>24579083</v>
      </c>
      <c r="Y188" s="27">
        <f t="shared" si="19"/>
        <v>287606303</v>
      </c>
      <c r="Z188" s="27">
        <f t="shared" si="20"/>
        <v>312185386</v>
      </c>
      <c r="AA188" s="27">
        <f t="shared" si="21"/>
        <v>128300303</v>
      </c>
      <c r="AB188" s="27">
        <f t="shared" si="22"/>
        <v>11961196</v>
      </c>
      <c r="AC188" s="27">
        <f t="shared" si="23"/>
        <v>904736873</v>
      </c>
      <c r="AE188" s="27">
        <f t="shared" si="24"/>
        <v>937137455.91666663</v>
      </c>
    </row>
    <row r="189" spans="1:31">
      <c r="A189" s="43" t="s">
        <v>48</v>
      </c>
      <c r="B189" s="40" t="s">
        <v>10</v>
      </c>
      <c r="C189" s="40" t="s">
        <v>57</v>
      </c>
      <c r="D189" s="40">
        <v>380276758</v>
      </c>
      <c r="E189" s="40">
        <v>21654871</v>
      </c>
      <c r="F189" s="40">
        <v>270405908</v>
      </c>
      <c r="G189" s="40">
        <v>292060779</v>
      </c>
      <c r="H189" s="40">
        <v>114088182</v>
      </c>
      <c r="I189" s="40">
        <v>12211824</v>
      </c>
      <c r="J189" s="40">
        <v>798637543</v>
      </c>
      <c r="K189" s="40"/>
      <c r="M189" s="22" t="s">
        <v>48</v>
      </c>
      <c r="N189" s="22" t="s">
        <v>10</v>
      </c>
      <c r="O189" s="22" t="s">
        <v>57</v>
      </c>
      <c r="T189" s="22" t="s">
        <v>48</v>
      </c>
      <c r="U189" s="22" t="s">
        <v>10</v>
      </c>
      <c r="V189" s="22" t="s">
        <v>57</v>
      </c>
      <c r="W189" s="27">
        <f t="shared" si="17"/>
        <v>380276758</v>
      </c>
      <c r="X189" s="27">
        <f t="shared" si="18"/>
        <v>21654871</v>
      </c>
      <c r="Y189" s="27">
        <f t="shared" si="19"/>
        <v>270405908</v>
      </c>
      <c r="Z189" s="27">
        <f t="shared" si="20"/>
        <v>292060779</v>
      </c>
      <c r="AA189" s="27">
        <f t="shared" si="21"/>
        <v>114088182</v>
      </c>
      <c r="AB189" s="27">
        <f t="shared" si="22"/>
        <v>12211824</v>
      </c>
      <c r="AC189" s="27">
        <f t="shared" si="23"/>
        <v>798637543</v>
      </c>
      <c r="AE189" s="27">
        <f t="shared" si="24"/>
        <v>938633120.91666663</v>
      </c>
    </row>
    <row r="190" spans="1:31">
      <c r="A190" s="43" t="s">
        <v>48</v>
      </c>
      <c r="B190" s="40" t="s">
        <v>11</v>
      </c>
      <c r="C190" s="40" t="s">
        <v>57</v>
      </c>
      <c r="D190" s="40">
        <v>333931476</v>
      </c>
      <c r="E190" s="40">
        <v>20253987</v>
      </c>
      <c r="F190" s="40">
        <v>281791923</v>
      </c>
      <c r="G190" s="40">
        <v>302045910</v>
      </c>
      <c r="H190" s="40">
        <v>132324228</v>
      </c>
      <c r="I190" s="40">
        <v>13097612</v>
      </c>
      <c r="J190" s="40">
        <v>781399226</v>
      </c>
      <c r="K190" s="40"/>
      <c r="M190" s="22" t="s">
        <v>48</v>
      </c>
      <c r="N190" s="22" t="s">
        <v>11</v>
      </c>
      <c r="O190" s="22" t="s">
        <v>57</v>
      </c>
      <c r="T190" s="22" t="s">
        <v>48</v>
      </c>
      <c r="U190" s="22" t="s">
        <v>11</v>
      </c>
      <c r="V190" s="22" t="s">
        <v>57</v>
      </c>
      <c r="W190" s="27">
        <f t="shared" si="17"/>
        <v>333931476</v>
      </c>
      <c r="X190" s="27">
        <f t="shared" si="18"/>
        <v>20253987</v>
      </c>
      <c r="Y190" s="27">
        <f t="shared" si="19"/>
        <v>281791923</v>
      </c>
      <c r="Z190" s="27">
        <f t="shared" si="20"/>
        <v>302045910</v>
      </c>
      <c r="AA190" s="27">
        <f t="shared" si="21"/>
        <v>132324228</v>
      </c>
      <c r="AB190" s="27">
        <f t="shared" si="22"/>
        <v>13097612</v>
      </c>
      <c r="AC190" s="27">
        <f t="shared" si="23"/>
        <v>781399226</v>
      </c>
      <c r="AE190" s="27">
        <f t="shared" si="24"/>
        <v>942967850.16666663</v>
      </c>
    </row>
    <row r="191" spans="1:31">
      <c r="A191" s="43" t="s">
        <v>48</v>
      </c>
      <c r="B191" s="40" t="s">
        <v>12</v>
      </c>
      <c r="C191" s="40" t="s">
        <v>57</v>
      </c>
      <c r="D191" s="40">
        <v>325603486</v>
      </c>
      <c r="E191" s="40">
        <v>20945167</v>
      </c>
      <c r="F191" s="40">
        <v>295836062</v>
      </c>
      <c r="G191" s="40">
        <v>316781229</v>
      </c>
      <c r="H191" s="40">
        <v>136008624</v>
      </c>
      <c r="I191" s="40">
        <v>13519168</v>
      </c>
      <c r="J191" s="40">
        <v>791912507</v>
      </c>
      <c r="K191" s="40"/>
      <c r="M191" s="22" t="s">
        <v>48</v>
      </c>
      <c r="N191" s="22" t="s">
        <v>12</v>
      </c>
      <c r="O191" s="22" t="s">
        <v>57</v>
      </c>
      <c r="T191" s="22" t="s">
        <v>48</v>
      </c>
      <c r="U191" s="22" t="s">
        <v>12</v>
      </c>
      <c r="V191" s="22" t="s">
        <v>57</v>
      </c>
      <c r="W191" s="27">
        <f t="shared" si="17"/>
        <v>325603486</v>
      </c>
      <c r="X191" s="27">
        <f t="shared" si="18"/>
        <v>20945167</v>
      </c>
      <c r="Y191" s="27">
        <f t="shared" si="19"/>
        <v>295836062</v>
      </c>
      <c r="Z191" s="27">
        <f t="shared" si="20"/>
        <v>316781229</v>
      </c>
      <c r="AA191" s="27">
        <f t="shared" si="21"/>
        <v>136008624</v>
      </c>
      <c r="AB191" s="27">
        <f t="shared" si="22"/>
        <v>13519168</v>
      </c>
      <c r="AC191" s="27">
        <f t="shared" si="23"/>
        <v>791912507</v>
      </c>
      <c r="AE191" s="27">
        <f t="shared" si="24"/>
        <v>943412273.33333337</v>
      </c>
    </row>
    <row r="192" spans="1:31">
      <c r="A192" s="43" t="s">
        <v>48</v>
      </c>
      <c r="B192" s="40" t="s">
        <v>13</v>
      </c>
      <c r="C192" s="40" t="s">
        <v>57</v>
      </c>
      <c r="D192" s="40">
        <v>448427848</v>
      </c>
      <c r="E192" s="40">
        <v>26193841</v>
      </c>
      <c r="F192" s="40">
        <v>348902390</v>
      </c>
      <c r="G192" s="40">
        <v>375096231</v>
      </c>
      <c r="H192" s="40">
        <v>155201012</v>
      </c>
      <c r="I192" s="40">
        <v>14059194</v>
      </c>
      <c r="J192" s="40">
        <v>992784285</v>
      </c>
      <c r="K192" s="40"/>
      <c r="M192" s="22" t="s">
        <v>48</v>
      </c>
      <c r="N192" s="22" t="s">
        <v>13</v>
      </c>
      <c r="O192" s="22" t="s">
        <v>57</v>
      </c>
      <c r="T192" s="22" t="s">
        <v>48</v>
      </c>
      <c r="U192" s="22" t="s">
        <v>13</v>
      </c>
      <c r="V192" s="22" t="s">
        <v>57</v>
      </c>
      <c r="W192" s="27">
        <f t="shared" si="17"/>
        <v>448427848</v>
      </c>
      <c r="X192" s="27">
        <f t="shared" si="18"/>
        <v>26193841</v>
      </c>
      <c r="Y192" s="27">
        <f t="shared" si="19"/>
        <v>348902390</v>
      </c>
      <c r="Z192" s="27">
        <f t="shared" si="20"/>
        <v>375096231</v>
      </c>
      <c r="AA192" s="27">
        <f t="shared" si="21"/>
        <v>155201012</v>
      </c>
      <c r="AB192" s="27">
        <f t="shared" si="22"/>
        <v>14059194</v>
      </c>
      <c r="AC192" s="27">
        <f t="shared" si="23"/>
        <v>992784285</v>
      </c>
      <c r="AE192" s="27">
        <f t="shared" si="24"/>
        <v>944769083.25</v>
      </c>
    </row>
    <row r="193" spans="1:34">
      <c r="A193" s="43" t="s">
        <v>48</v>
      </c>
      <c r="B193" s="40" t="s">
        <v>14</v>
      </c>
      <c r="C193" s="40" t="s">
        <v>57</v>
      </c>
      <c r="D193" s="40">
        <v>554596900</v>
      </c>
      <c r="E193" s="40">
        <v>29870393</v>
      </c>
      <c r="F193" s="40">
        <v>374493948</v>
      </c>
      <c r="G193" s="40">
        <v>404364341</v>
      </c>
      <c r="H193" s="40">
        <v>153831752</v>
      </c>
      <c r="I193" s="40">
        <v>12284200</v>
      </c>
      <c r="J193" s="40">
        <v>1125077193</v>
      </c>
      <c r="K193" s="40"/>
      <c r="M193" s="22" t="s">
        <v>48</v>
      </c>
      <c r="N193" s="22" t="s">
        <v>14</v>
      </c>
      <c r="O193" s="22" t="s">
        <v>57</v>
      </c>
      <c r="T193" s="22" t="s">
        <v>48</v>
      </c>
      <c r="U193" s="22" t="s">
        <v>14</v>
      </c>
      <c r="V193" s="22" t="s">
        <v>57</v>
      </c>
      <c r="W193" s="27">
        <f t="shared" si="17"/>
        <v>554596900</v>
      </c>
      <c r="X193" s="27">
        <f t="shared" si="18"/>
        <v>29870393</v>
      </c>
      <c r="Y193" s="27">
        <f t="shared" si="19"/>
        <v>374493948</v>
      </c>
      <c r="Z193" s="27">
        <f t="shared" si="20"/>
        <v>404364341</v>
      </c>
      <c r="AA193" s="27">
        <f t="shared" si="21"/>
        <v>153831752</v>
      </c>
      <c r="AB193" s="27">
        <f t="shared" si="22"/>
        <v>12284200</v>
      </c>
      <c r="AC193" s="27">
        <f t="shared" si="23"/>
        <v>1125077193</v>
      </c>
      <c r="AE193" s="27">
        <f t="shared" si="24"/>
        <v>946256964.75</v>
      </c>
    </row>
    <row r="194" spans="1:34">
      <c r="A194" s="43" t="s">
        <v>48</v>
      </c>
      <c r="B194" s="40" t="s">
        <v>15</v>
      </c>
      <c r="C194" s="40" t="s">
        <v>57</v>
      </c>
      <c r="D194" s="40">
        <v>615094212</v>
      </c>
      <c r="E194" s="40">
        <v>32381482</v>
      </c>
      <c r="F194" s="40">
        <v>399444638</v>
      </c>
      <c r="G194" s="40">
        <v>431826120</v>
      </c>
      <c r="H194" s="40">
        <v>171479426</v>
      </c>
      <c r="I194" s="40">
        <v>12334260</v>
      </c>
      <c r="J194" s="40">
        <v>1230734018</v>
      </c>
      <c r="K194" s="40"/>
      <c r="M194" s="22" t="s">
        <v>48</v>
      </c>
      <c r="N194" s="22" t="s">
        <v>15</v>
      </c>
      <c r="O194" s="22" t="s">
        <v>57</v>
      </c>
      <c r="T194" s="22" t="s">
        <v>48</v>
      </c>
      <c r="U194" s="22" t="s">
        <v>15</v>
      </c>
      <c r="V194" s="22" t="s">
        <v>57</v>
      </c>
      <c r="W194" s="27">
        <f t="shared" si="17"/>
        <v>615094212</v>
      </c>
      <c r="X194" s="27">
        <f t="shared" si="18"/>
        <v>32381482</v>
      </c>
      <c r="Y194" s="27">
        <f t="shared" si="19"/>
        <v>399444638</v>
      </c>
      <c r="Z194" s="27">
        <f t="shared" si="20"/>
        <v>431826120</v>
      </c>
      <c r="AA194" s="27">
        <f t="shared" si="21"/>
        <v>171479426</v>
      </c>
      <c r="AB194" s="27">
        <f t="shared" si="22"/>
        <v>12334260</v>
      </c>
      <c r="AC194" s="27">
        <f t="shared" si="23"/>
        <v>1230734018</v>
      </c>
      <c r="AE194" s="27">
        <f t="shared" si="24"/>
        <v>947727110.66666663</v>
      </c>
    </row>
    <row r="195" spans="1:34">
      <c r="A195" s="43" t="s">
        <v>48</v>
      </c>
      <c r="B195" s="40" t="s">
        <v>16</v>
      </c>
      <c r="C195" s="40" t="s">
        <v>57</v>
      </c>
      <c r="D195" s="40">
        <v>597389659</v>
      </c>
      <c r="E195" s="40">
        <v>31934503</v>
      </c>
      <c r="F195" s="40">
        <v>398018657</v>
      </c>
      <c r="G195" s="40">
        <v>429953160</v>
      </c>
      <c r="H195" s="40">
        <v>174028754</v>
      </c>
      <c r="I195" s="40">
        <v>12682198</v>
      </c>
      <c r="J195" s="40">
        <v>1214053771</v>
      </c>
      <c r="K195" s="40"/>
      <c r="M195" s="22" t="s">
        <v>48</v>
      </c>
      <c r="N195" s="22" t="s">
        <v>16</v>
      </c>
      <c r="O195" s="22" t="s">
        <v>57</v>
      </c>
      <c r="T195" s="22" t="s">
        <v>48</v>
      </c>
      <c r="U195" s="22" t="s">
        <v>16</v>
      </c>
      <c r="V195" s="22" t="s">
        <v>57</v>
      </c>
      <c r="W195" s="27">
        <f t="shared" si="17"/>
        <v>597389659</v>
      </c>
      <c r="X195" s="27">
        <f t="shared" si="18"/>
        <v>31934503</v>
      </c>
      <c r="Y195" s="27">
        <f t="shared" si="19"/>
        <v>398018657</v>
      </c>
      <c r="Z195" s="27">
        <f t="shared" si="20"/>
        <v>429953160</v>
      </c>
      <c r="AA195" s="27">
        <f t="shared" si="21"/>
        <v>174028754</v>
      </c>
      <c r="AB195" s="27">
        <f t="shared" si="22"/>
        <v>12682198</v>
      </c>
      <c r="AC195" s="27">
        <f t="shared" si="23"/>
        <v>1214053771</v>
      </c>
      <c r="AE195" s="27">
        <f t="shared" si="24"/>
        <v>949229869.41666663</v>
      </c>
    </row>
    <row r="196" spans="1:34">
      <c r="A196" s="43" t="s">
        <v>48</v>
      </c>
      <c r="B196" s="40" t="s">
        <v>17</v>
      </c>
      <c r="C196" s="40" t="s">
        <v>57</v>
      </c>
      <c r="D196" s="40">
        <v>503677472</v>
      </c>
      <c r="E196" s="40">
        <v>28349123</v>
      </c>
      <c r="F196" s="40">
        <v>364939394</v>
      </c>
      <c r="G196" s="40">
        <v>393288517</v>
      </c>
      <c r="H196" s="40">
        <v>155814984</v>
      </c>
      <c r="I196" s="40">
        <v>12323202</v>
      </c>
      <c r="J196" s="40">
        <v>1065104175</v>
      </c>
      <c r="K196" s="40"/>
      <c r="M196" s="22" t="s">
        <v>48</v>
      </c>
      <c r="N196" s="22" t="s">
        <v>17</v>
      </c>
      <c r="O196" s="22" t="s">
        <v>57</v>
      </c>
      <c r="T196" s="22" t="s">
        <v>48</v>
      </c>
      <c r="U196" s="22" t="s">
        <v>17</v>
      </c>
      <c r="V196" s="22" t="s">
        <v>57</v>
      </c>
      <c r="W196" s="27">
        <f t="shared" si="17"/>
        <v>503677472</v>
      </c>
      <c r="X196" s="27">
        <f t="shared" si="18"/>
        <v>28349123</v>
      </c>
      <c r="Y196" s="27">
        <f t="shared" si="19"/>
        <v>364939394</v>
      </c>
      <c r="Z196" s="27">
        <f t="shared" si="20"/>
        <v>393288517</v>
      </c>
      <c r="AA196" s="27">
        <f t="shared" si="21"/>
        <v>155814984</v>
      </c>
      <c r="AB196" s="27">
        <f t="shared" si="22"/>
        <v>12323202</v>
      </c>
      <c r="AC196" s="27">
        <f t="shared" si="23"/>
        <v>1065104175</v>
      </c>
      <c r="AE196" s="27">
        <f t="shared" si="24"/>
        <v>950668281.66666663</v>
      </c>
    </row>
    <row r="197" spans="1:34">
      <c r="A197" s="43" t="s">
        <v>48</v>
      </c>
      <c r="B197" s="40" t="s">
        <v>18</v>
      </c>
      <c r="C197" s="40" t="s">
        <v>57</v>
      </c>
      <c r="D197" s="40">
        <v>379666448</v>
      </c>
      <c r="E197" s="40">
        <v>23829119</v>
      </c>
      <c r="F197" s="40">
        <v>326964704</v>
      </c>
      <c r="G197" s="40">
        <v>350793823</v>
      </c>
      <c r="H197" s="40">
        <v>150773763</v>
      </c>
      <c r="I197" s="40">
        <v>12977122</v>
      </c>
      <c r="J197" s="40">
        <v>894211156</v>
      </c>
      <c r="K197" s="40"/>
      <c r="M197" s="22" t="s">
        <v>48</v>
      </c>
      <c r="N197" s="22" t="s">
        <v>18</v>
      </c>
      <c r="O197" s="22" t="s">
        <v>57</v>
      </c>
      <c r="T197" s="22" t="s">
        <v>48</v>
      </c>
      <c r="U197" s="22" t="s">
        <v>18</v>
      </c>
      <c r="V197" s="22" t="s">
        <v>57</v>
      </c>
      <c r="W197" s="27">
        <f t="shared" si="17"/>
        <v>379666448</v>
      </c>
      <c r="X197" s="27">
        <f t="shared" si="18"/>
        <v>23829119</v>
      </c>
      <c r="Y197" s="27">
        <f t="shared" si="19"/>
        <v>326964704</v>
      </c>
      <c r="Z197" s="27">
        <f t="shared" si="20"/>
        <v>350793823</v>
      </c>
      <c r="AA197" s="27">
        <f t="shared" si="21"/>
        <v>150773763</v>
      </c>
      <c r="AB197" s="27">
        <f t="shared" si="22"/>
        <v>12977122</v>
      </c>
      <c r="AC197" s="27">
        <f t="shared" si="23"/>
        <v>894211156</v>
      </c>
      <c r="AE197" s="27">
        <f t="shared" si="24"/>
        <v>951966976.83333337</v>
      </c>
    </row>
    <row r="198" spans="1:34">
      <c r="A198" s="43" t="s">
        <v>48</v>
      </c>
      <c r="B198" s="40" t="s">
        <v>19</v>
      </c>
      <c r="C198" s="40" t="s">
        <v>57</v>
      </c>
      <c r="D198" s="40">
        <v>340410496</v>
      </c>
      <c r="E198" s="40">
        <v>20388511</v>
      </c>
      <c r="F198" s="40">
        <v>279226118</v>
      </c>
      <c r="G198" s="40">
        <v>299614629</v>
      </c>
      <c r="H198" s="40">
        <v>133107106</v>
      </c>
      <c r="I198" s="40">
        <v>14101839</v>
      </c>
      <c r="J198" s="40">
        <v>787234070</v>
      </c>
      <c r="K198" s="40"/>
      <c r="M198" s="22" t="s">
        <v>48</v>
      </c>
      <c r="N198" s="22" t="s">
        <v>19</v>
      </c>
      <c r="O198" s="22" t="s">
        <v>57</v>
      </c>
      <c r="T198" s="22" t="s">
        <v>48</v>
      </c>
      <c r="U198" s="22" t="s">
        <v>19</v>
      </c>
      <c r="V198" s="22" t="s">
        <v>57</v>
      </c>
      <c r="W198" s="27">
        <f t="shared" si="17"/>
        <v>340410496</v>
      </c>
      <c r="X198" s="27">
        <f t="shared" si="18"/>
        <v>20388511</v>
      </c>
      <c r="Y198" s="27">
        <f t="shared" si="19"/>
        <v>279226118</v>
      </c>
      <c r="Z198" s="27">
        <f t="shared" si="20"/>
        <v>299614629</v>
      </c>
      <c r="AA198" s="27">
        <f t="shared" si="21"/>
        <v>133107106</v>
      </c>
      <c r="AB198" s="27">
        <f t="shared" si="22"/>
        <v>14101839</v>
      </c>
      <c r="AC198" s="27">
        <f t="shared" si="23"/>
        <v>787234070</v>
      </c>
      <c r="AE198" s="27">
        <f t="shared" si="24"/>
        <v>953141932.25</v>
      </c>
    </row>
    <row r="199" spans="1:34">
      <c r="A199" s="43" t="s">
        <v>48</v>
      </c>
      <c r="B199" s="40" t="s">
        <v>20</v>
      </c>
      <c r="C199" s="40" t="s">
        <v>57</v>
      </c>
      <c r="D199" s="40">
        <v>424344895</v>
      </c>
      <c r="E199" s="40">
        <v>23432833</v>
      </c>
      <c r="F199" s="40">
        <v>286246719</v>
      </c>
      <c r="G199" s="40">
        <v>309679552</v>
      </c>
      <c r="H199" s="40">
        <v>128938039</v>
      </c>
      <c r="I199" s="40">
        <v>13216269</v>
      </c>
      <c r="J199" s="40">
        <v>876178755</v>
      </c>
      <c r="K199" s="40"/>
      <c r="M199" s="22" t="s">
        <v>48</v>
      </c>
      <c r="N199" s="22" t="s">
        <v>20</v>
      </c>
      <c r="O199" s="22" t="s">
        <v>57</v>
      </c>
      <c r="T199" s="22" t="s">
        <v>48</v>
      </c>
      <c r="U199" s="22" t="s">
        <v>20</v>
      </c>
      <c r="V199" s="22" t="s">
        <v>57</v>
      </c>
      <c r="W199" s="27">
        <f t="shared" si="17"/>
        <v>424344895</v>
      </c>
      <c r="X199" s="27">
        <f t="shared" si="18"/>
        <v>23432833</v>
      </c>
      <c r="Y199" s="27">
        <f t="shared" si="19"/>
        <v>286246719</v>
      </c>
      <c r="Z199" s="27">
        <f t="shared" si="20"/>
        <v>309679552</v>
      </c>
      <c r="AA199" s="27">
        <f t="shared" si="21"/>
        <v>128938039</v>
      </c>
      <c r="AB199" s="27">
        <f t="shared" si="22"/>
        <v>13216269</v>
      </c>
      <c r="AC199" s="27">
        <f t="shared" si="23"/>
        <v>876178755</v>
      </c>
      <c r="AE199" s="27">
        <f t="shared" si="24"/>
        <v>954164618.08333337</v>
      </c>
      <c r="AG199" s="46">
        <f>(AE199/AE151)^(1/4)-1</f>
        <v>1.3335101575151054E-2</v>
      </c>
      <c r="AH199" s="22" t="s">
        <v>144</v>
      </c>
    </row>
    <row r="200" spans="1:34">
      <c r="A200" s="45">
        <v>2017</v>
      </c>
      <c r="B200" s="22" t="s">
        <v>9</v>
      </c>
      <c r="C200" s="22" t="s">
        <v>57</v>
      </c>
      <c r="D200" s="22">
        <v>453080514</v>
      </c>
      <c r="E200" s="22">
        <v>25030954</v>
      </c>
      <c r="F200" s="22">
        <v>292473309</v>
      </c>
      <c r="G200" s="22">
        <v>317504263</v>
      </c>
      <c r="H200" s="22">
        <v>131850946</v>
      </c>
      <c r="I200" s="22">
        <v>12006543</v>
      </c>
      <c r="J200" s="22">
        <v>914442266</v>
      </c>
    </row>
    <row r="201" spans="1:34">
      <c r="A201" s="45">
        <v>2017</v>
      </c>
      <c r="B201" s="22" t="s">
        <v>10</v>
      </c>
      <c r="C201" s="22" t="s">
        <v>57</v>
      </c>
      <c r="D201" s="22">
        <v>367931021</v>
      </c>
      <c r="E201" s="22">
        <v>21281398</v>
      </c>
      <c r="F201" s="22">
        <v>265460226</v>
      </c>
      <c r="G201" s="22">
        <v>286741624</v>
      </c>
      <c r="H201" s="22">
        <v>115427423</v>
      </c>
      <c r="I201" s="22">
        <v>12258108</v>
      </c>
      <c r="J201" s="22">
        <v>782358176</v>
      </c>
    </row>
    <row r="202" spans="1:34">
      <c r="A202" s="45">
        <v>2017</v>
      </c>
      <c r="B202" s="22" t="s">
        <v>11</v>
      </c>
      <c r="C202" s="22" t="s">
        <v>57</v>
      </c>
      <c r="D202" s="22">
        <v>348166032</v>
      </c>
      <c r="E202" s="22">
        <v>21341504</v>
      </c>
      <c r="F202" s="22">
        <v>296368580</v>
      </c>
      <c r="G202" s="22">
        <v>317710084</v>
      </c>
      <c r="H202" s="22">
        <v>136020665</v>
      </c>
      <c r="I202" s="22">
        <v>13147967</v>
      </c>
      <c r="J202" s="22">
        <v>815044748</v>
      </c>
    </row>
    <row r="203" spans="1:34">
      <c r="A203" s="45">
        <v>2017</v>
      </c>
      <c r="B203" s="22" t="s">
        <v>12</v>
      </c>
      <c r="C203" s="22" t="s">
        <v>57</v>
      </c>
      <c r="D203" s="22">
        <v>327292607</v>
      </c>
      <c r="E203" s="22">
        <v>21330231</v>
      </c>
      <c r="F203" s="22">
        <v>300878363</v>
      </c>
      <c r="G203" s="22">
        <v>322208594</v>
      </c>
      <c r="H203" s="22">
        <v>139901557</v>
      </c>
      <c r="I203" s="22">
        <v>13572246</v>
      </c>
      <c r="J203" s="22">
        <v>802975004</v>
      </c>
    </row>
    <row r="204" spans="1:34">
      <c r="A204" s="45">
        <v>2017</v>
      </c>
      <c r="B204" s="22" t="s">
        <v>13</v>
      </c>
      <c r="C204" s="22" t="s">
        <v>57</v>
      </c>
      <c r="D204" s="22">
        <v>449234567</v>
      </c>
      <c r="E204" s="22">
        <v>26675400</v>
      </c>
      <c r="F204" s="22">
        <v>354513557</v>
      </c>
      <c r="G204" s="22">
        <v>381188957</v>
      </c>
      <c r="H204" s="22">
        <v>158889379</v>
      </c>
      <c r="I204" s="22">
        <v>14114704</v>
      </c>
      <c r="J204" s="22">
        <v>1003427607</v>
      </c>
    </row>
    <row r="205" spans="1:34">
      <c r="A205" s="45">
        <v>2017</v>
      </c>
      <c r="B205" s="22" t="s">
        <v>14</v>
      </c>
      <c r="C205" s="22" t="s">
        <v>57</v>
      </c>
      <c r="D205" s="22">
        <v>554484777</v>
      </c>
      <c r="E205" s="22">
        <v>30419542</v>
      </c>
      <c r="F205" s="22">
        <v>380272862</v>
      </c>
      <c r="G205" s="22">
        <v>410692404</v>
      </c>
      <c r="H205" s="22">
        <v>157750817</v>
      </c>
      <c r="I205" s="22">
        <v>12330915</v>
      </c>
      <c r="J205" s="22">
        <v>1135258913</v>
      </c>
    </row>
    <row r="206" spans="1:34">
      <c r="A206" s="45">
        <v>2017</v>
      </c>
      <c r="B206" s="22" t="s">
        <v>15</v>
      </c>
      <c r="C206" s="22" t="s">
        <v>57</v>
      </c>
      <c r="D206" s="22">
        <v>614792457</v>
      </c>
      <c r="E206" s="22">
        <v>32976795</v>
      </c>
      <c r="F206" s="22">
        <v>405559143</v>
      </c>
      <c r="G206" s="22">
        <v>438535938</v>
      </c>
      <c r="H206" s="22">
        <v>175679328</v>
      </c>
      <c r="I206" s="22">
        <v>12381379</v>
      </c>
      <c r="J206" s="22">
        <v>1241389102</v>
      </c>
    </row>
    <row r="207" spans="1:34">
      <c r="A207" s="45">
        <v>2017</v>
      </c>
      <c r="B207" s="22" t="s">
        <v>16</v>
      </c>
      <c r="C207" s="22" t="s">
        <v>57</v>
      </c>
      <c r="D207" s="22">
        <v>597158808</v>
      </c>
      <c r="E207" s="22">
        <v>32521599</v>
      </c>
      <c r="F207" s="22">
        <v>404141985</v>
      </c>
      <c r="G207" s="22">
        <v>436663584</v>
      </c>
      <c r="H207" s="22">
        <v>178225173</v>
      </c>
      <c r="I207" s="22">
        <v>12730914</v>
      </c>
      <c r="J207" s="22">
        <v>1224778479</v>
      </c>
    </row>
    <row r="208" spans="1:34">
      <c r="A208" s="45">
        <v>2017</v>
      </c>
      <c r="B208" s="22" t="s">
        <v>17</v>
      </c>
      <c r="C208" s="22" t="s">
        <v>57</v>
      </c>
      <c r="D208" s="22">
        <v>504061049</v>
      </c>
      <c r="E208" s="22">
        <v>28870305</v>
      </c>
      <c r="F208" s="22">
        <v>370693937</v>
      </c>
      <c r="G208" s="22">
        <v>399564242</v>
      </c>
      <c r="H208" s="22">
        <v>159778969</v>
      </c>
      <c r="I208" s="22">
        <v>12370058</v>
      </c>
      <c r="J208" s="22">
        <v>1075774318</v>
      </c>
    </row>
    <row r="209" spans="1:10">
      <c r="A209" s="45">
        <v>2017</v>
      </c>
      <c r="B209" s="22" t="s">
        <v>18</v>
      </c>
      <c r="C209" s="22" t="s">
        <v>57</v>
      </c>
      <c r="D209" s="22">
        <v>381112102</v>
      </c>
      <c r="E209" s="22">
        <v>24267203</v>
      </c>
      <c r="F209" s="22">
        <v>332444783</v>
      </c>
      <c r="G209" s="22">
        <v>356711986</v>
      </c>
      <c r="H209" s="22">
        <v>154219139</v>
      </c>
      <c r="I209" s="22">
        <v>13027485</v>
      </c>
      <c r="J209" s="22">
        <v>905070712</v>
      </c>
    </row>
    <row r="210" spans="1:10">
      <c r="A210" s="45">
        <v>2017</v>
      </c>
      <c r="B210" s="22" t="s">
        <v>19</v>
      </c>
      <c r="C210" s="22" t="s">
        <v>57</v>
      </c>
      <c r="D210" s="22">
        <v>341899885</v>
      </c>
      <c r="E210" s="22">
        <v>20763342</v>
      </c>
      <c r="F210" s="22">
        <v>284062172</v>
      </c>
      <c r="G210" s="22">
        <v>304825514</v>
      </c>
      <c r="H210" s="22">
        <v>136423680</v>
      </c>
      <c r="I210" s="22">
        <v>14157739</v>
      </c>
      <c r="J210" s="22">
        <v>797306818</v>
      </c>
    </row>
    <row r="211" spans="1:10">
      <c r="A211" s="45">
        <v>2017</v>
      </c>
      <c r="B211" s="22" t="s">
        <v>20</v>
      </c>
      <c r="C211" s="22" t="s">
        <v>57</v>
      </c>
      <c r="D211" s="22">
        <v>425241111</v>
      </c>
      <c r="E211" s="22">
        <v>23863630</v>
      </c>
      <c r="F211" s="22">
        <v>291121071</v>
      </c>
      <c r="G211" s="22">
        <v>314984701</v>
      </c>
      <c r="H211" s="22">
        <v>132329888</v>
      </c>
      <c r="I211" s="22">
        <v>13267774</v>
      </c>
      <c r="J211" s="22">
        <v>885823474</v>
      </c>
    </row>
  </sheetData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workbookViewId="0">
      <pane ySplit="7" topLeftCell="A8" activePane="bottomLeft" state="frozen"/>
      <selection pane="bottomLeft" activeCell="G1" sqref="G1:I3"/>
    </sheetView>
  </sheetViews>
  <sheetFormatPr defaultRowHeight="15"/>
  <cols>
    <col min="1" max="1" width="8.42578125" style="22" bestFit="1" customWidth="1"/>
    <col min="2" max="2" width="7" style="22" customWidth="1"/>
    <col min="3" max="3" width="7.42578125" style="22" bestFit="1" customWidth="1"/>
    <col min="4" max="10" width="15.28515625" style="22" customWidth="1"/>
    <col min="11" max="11" width="13.85546875" style="22" bestFit="1" customWidth="1"/>
    <col min="12" max="16384" width="9.140625" style="22"/>
  </cols>
  <sheetData>
    <row r="1" spans="1:10" ht="15" customHeight="1">
      <c r="A1" s="26" t="s">
        <v>0</v>
      </c>
      <c r="B1" s="117" t="s">
        <v>143</v>
      </c>
      <c r="G1" s="119" t="s">
        <v>157</v>
      </c>
      <c r="H1" s="119"/>
      <c r="I1" s="119"/>
    </row>
    <row r="2" spans="1:10">
      <c r="A2" s="26" t="s">
        <v>1</v>
      </c>
      <c r="B2" s="117" t="s">
        <v>22</v>
      </c>
      <c r="G2" s="119"/>
      <c r="H2" s="119"/>
      <c r="I2" s="119"/>
    </row>
    <row r="3" spans="1:10">
      <c r="G3" s="119"/>
      <c r="H3" s="119"/>
      <c r="I3" s="119"/>
    </row>
    <row r="4" spans="1:10">
      <c r="F4" s="47"/>
    </row>
    <row r="5" spans="1:10" s="25" customFormat="1">
      <c r="D5" s="25" t="s">
        <v>64</v>
      </c>
      <c r="E5" s="25" t="s">
        <v>64</v>
      </c>
      <c r="F5" s="25" t="s">
        <v>64</v>
      </c>
      <c r="G5" s="25" t="s">
        <v>64</v>
      </c>
      <c r="H5" s="25" t="s">
        <v>64</v>
      </c>
      <c r="I5" s="25" t="s">
        <v>64</v>
      </c>
      <c r="J5" s="25" t="s">
        <v>64</v>
      </c>
    </row>
    <row r="6" spans="1:10" s="25" customFormat="1">
      <c r="D6" s="25" t="s">
        <v>2</v>
      </c>
      <c r="E6" s="25" t="s">
        <v>3</v>
      </c>
      <c r="F6" s="25" t="s">
        <v>3</v>
      </c>
      <c r="G6" s="25" t="s">
        <v>93</v>
      </c>
      <c r="H6" s="25" t="s">
        <v>49</v>
      </c>
      <c r="I6" s="25" t="s">
        <v>63</v>
      </c>
      <c r="J6" s="25" t="s">
        <v>63</v>
      </c>
    </row>
    <row r="7" spans="1:10" s="25" customFormat="1">
      <c r="D7" s="25" t="s">
        <v>61</v>
      </c>
      <c r="E7" s="25" t="s">
        <v>4</v>
      </c>
      <c r="F7" s="25" t="s">
        <v>95</v>
      </c>
      <c r="G7" s="25" t="s">
        <v>61</v>
      </c>
      <c r="H7" s="25" t="s">
        <v>61</v>
      </c>
      <c r="I7" s="25" t="s">
        <v>62</v>
      </c>
      <c r="J7" s="25" t="s">
        <v>50</v>
      </c>
    </row>
    <row r="8" spans="1:10" s="25" customFormat="1">
      <c r="A8" s="25">
        <v>2001</v>
      </c>
      <c r="B8" s="28" t="s">
        <v>9</v>
      </c>
      <c r="C8" s="28" t="s">
        <v>21</v>
      </c>
      <c r="D8" s="120">
        <v>493133281</v>
      </c>
      <c r="E8" s="120">
        <v>26847501</v>
      </c>
      <c r="F8" s="120">
        <v>246872016</v>
      </c>
      <c r="G8" s="120">
        <v>231580513</v>
      </c>
      <c r="H8" s="120">
        <v>159891101</v>
      </c>
      <c r="I8" s="120">
        <v>9975037</v>
      </c>
      <c r="J8" s="120">
        <v>894579932</v>
      </c>
    </row>
    <row r="9" spans="1:10" s="25" customFormat="1">
      <c r="A9" s="25">
        <v>2001</v>
      </c>
      <c r="B9" s="28" t="s">
        <v>10</v>
      </c>
      <c r="C9" s="28" t="s">
        <v>21</v>
      </c>
      <c r="D9" s="120">
        <v>297732504</v>
      </c>
      <c r="E9" s="120">
        <v>19187180</v>
      </c>
      <c r="F9" s="120">
        <v>211241219</v>
      </c>
      <c r="G9" s="120">
        <v>209909842</v>
      </c>
      <c r="H9" s="120">
        <v>147730179</v>
      </c>
      <c r="I9" s="120">
        <v>10025895</v>
      </c>
      <c r="J9" s="120">
        <v>665398420</v>
      </c>
    </row>
    <row r="10" spans="1:10" s="25" customFormat="1">
      <c r="A10" s="25">
        <v>2001</v>
      </c>
      <c r="B10" s="28" t="s">
        <v>11</v>
      </c>
      <c r="C10" s="28" t="s">
        <v>21</v>
      </c>
      <c r="D10" s="120">
        <v>306513262</v>
      </c>
      <c r="E10" s="120">
        <v>17044749</v>
      </c>
      <c r="F10" s="120">
        <v>210506192</v>
      </c>
      <c r="G10" s="120">
        <v>258063683</v>
      </c>
      <c r="H10" s="120">
        <v>165835068</v>
      </c>
      <c r="I10" s="120">
        <v>10278349</v>
      </c>
      <c r="J10" s="120">
        <v>740690362</v>
      </c>
    </row>
    <row r="11" spans="1:10" s="25" customFormat="1">
      <c r="A11" s="25">
        <v>2001</v>
      </c>
      <c r="B11" s="28" t="s">
        <v>12</v>
      </c>
      <c r="C11" s="28" t="s">
        <v>21</v>
      </c>
      <c r="D11" s="120">
        <v>319300472</v>
      </c>
      <c r="E11" s="120">
        <v>18480582</v>
      </c>
      <c r="F11" s="120">
        <v>226476969</v>
      </c>
      <c r="G11" s="120">
        <v>252278056</v>
      </c>
      <c r="H11" s="120">
        <v>171649917</v>
      </c>
      <c r="I11" s="120">
        <v>10527845</v>
      </c>
      <c r="J11" s="120">
        <v>753756290</v>
      </c>
    </row>
    <row r="12" spans="1:10" s="25" customFormat="1">
      <c r="A12" s="25">
        <v>2001</v>
      </c>
      <c r="B12" s="28" t="s">
        <v>13</v>
      </c>
      <c r="C12" s="28" t="s">
        <v>21</v>
      </c>
      <c r="D12" s="120">
        <v>370840226</v>
      </c>
      <c r="E12" s="120">
        <v>19863692</v>
      </c>
      <c r="F12" s="120">
        <v>245028048</v>
      </c>
      <c r="G12" s="120">
        <v>302694707</v>
      </c>
      <c r="H12" s="120">
        <v>192989563</v>
      </c>
      <c r="I12" s="120">
        <v>10446670</v>
      </c>
      <c r="J12" s="120">
        <v>876971166</v>
      </c>
    </row>
    <row r="13" spans="1:10" s="25" customFormat="1">
      <c r="A13" s="25">
        <v>2001</v>
      </c>
      <c r="B13" s="28" t="s">
        <v>14</v>
      </c>
      <c r="C13" s="28" t="s">
        <v>21</v>
      </c>
      <c r="D13" s="120">
        <v>475703258</v>
      </c>
      <c r="E13" s="120">
        <v>24564822</v>
      </c>
      <c r="F13" s="120">
        <v>288005338</v>
      </c>
      <c r="G13" s="120">
        <v>317884585</v>
      </c>
      <c r="H13" s="120">
        <v>180117046</v>
      </c>
      <c r="I13" s="120">
        <v>10348145</v>
      </c>
      <c r="J13" s="120">
        <v>984053034</v>
      </c>
    </row>
    <row r="14" spans="1:10" s="25" customFormat="1">
      <c r="A14" s="25">
        <v>2001</v>
      </c>
      <c r="B14" s="28" t="s">
        <v>15</v>
      </c>
      <c r="C14" s="28" t="s">
        <v>21</v>
      </c>
      <c r="D14" s="120">
        <v>536045195</v>
      </c>
      <c r="E14" s="120">
        <v>24344805</v>
      </c>
      <c r="F14" s="120">
        <v>306164991</v>
      </c>
      <c r="G14" s="120">
        <v>339022208</v>
      </c>
      <c r="H14" s="120">
        <v>179983713</v>
      </c>
      <c r="I14" s="120">
        <v>10366674</v>
      </c>
      <c r="J14" s="120">
        <v>1065417790</v>
      </c>
    </row>
    <row r="15" spans="1:10" s="25" customFormat="1">
      <c r="A15" s="25">
        <v>2001</v>
      </c>
      <c r="B15" s="28" t="s">
        <v>16</v>
      </c>
      <c r="C15" s="28" t="s">
        <v>21</v>
      </c>
      <c r="D15" s="120">
        <v>507905091</v>
      </c>
      <c r="E15" s="120">
        <v>26916370</v>
      </c>
      <c r="F15" s="120">
        <v>311804569</v>
      </c>
      <c r="G15" s="120">
        <v>325306333</v>
      </c>
      <c r="H15" s="120">
        <v>183746646</v>
      </c>
      <c r="I15" s="120">
        <v>9929261</v>
      </c>
      <c r="J15" s="120">
        <v>1026887331</v>
      </c>
    </row>
    <row r="16" spans="1:10" s="25" customFormat="1">
      <c r="A16" s="25">
        <v>2001</v>
      </c>
      <c r="B16" s="28" t="s">
        <v>17</v>
      </c>
      <c r="C16" s="28" t="s">
        <v>21</v>
      </c>
      <c r="D16" s="120">
        <v>432081495</v>
      </c>
      <c r="E16" s="120">
        <v>25441434</v>
      </c>
      <c r="F16" s="120">
        <v>304806781</v>
      </c>
      <c r="G16" s="120">
        <v>300790220</v>
      </c>
      <c r="H16" s="120">
        <v>160308084</v>
      </c>
      <c r="I16" s="120">
        <v>10424353</v>
      </c>
      <c r="J16" s="120">
        <v>903604152</v>
      </c>
    </row>
    <row r="17" spans="1:10" s="25" customFormat="1">
      <c r="A17" s="25">
        <v>2001</v>
      </c>
      <c r="B17" s="28" t="s">
        <v>18</v>
      </c>
      <c r="C17" s="28" t="s">
        <v>21</v>
      </c>
      <c r="D17" s="120">
        <v>325304873</v>
      </c>
      <c r="E17" s="120">
        <v>19349345</v>
      </c>
      <c r="F17" s="120">
        <v>253029568</v>
      </c>
      <c r="G17" s="120">
        <v>280334349</v>
      </c>
      <c r="H17" s="120">
        <v>167542421</v>
      </c>
      <c r="I17" s="120">
        <v>10455023</v>
      </c>
      <c r="J17" s="120">
        <v>783636666</v>
      </c>
    </row>
    <row r="18" spans="1:10" s="25" customFormat="1">
      <c r="A18" s="25">
        <v>2001</v>
      </c>
      <c r="B18" s="28" t="s">
        <v>19</v>
      </c>
      <c r="C18" s="28" t="s">
        <v>21</v>
      </c>
      <c r="D18" s="120">
        <v>293866845</v>
      </c>
      <c r="E18" s="120">
        <v>17001854</v>
      </c>
      <c r="F18" s="120">
        <v>228967765</v>
      </c>
      <c r="G18" s="120">
        <v>253608850</v>
      </c>
      <c r="H18" s="120">
        <v>157705292</v>
      </c>
      <c r="I18" s="120">
        <v>10822448</v>
      </c>
      <c r="J18" s="120">
        <v>716003435</v>
      </c>
    </row>
    <row r="19" spans="1:10" s="25" customFormat="1">
      <c r="A19" s="25">
        <v>2001</v>
      </c>
      <c r="B19" s="28" t="s">
        <v>20</v>
      </c>
      <c r="C19" s="28" t="s">
        <v>21</v>
      </c>
      <c r="D19" s="120">
        <v>336873159</v>
      </c>
      <c r="E19" s="120">
        <v>17294739</v>
      </c>
      <c r="F19" s="120">
        <v>226462171</v>
      </c>
      <c r="G19" s="120">
        <v>264654325</v>
      </c>
      <c r="H19" s="120">
        <v>150237237</v>
      </c>
      <c r="I19" s="120">
        <v>10289582</v>
      </c>
      <c r="J19" s="120">
        <v>762054303</v>
      </c>
    </row>
    <row r="20" spans="1:10" s="25" customFormat="1">
      <c r="A20" s="25">
        <f>A8+1</f>
        <v>2002</v>
      </c>
      <c r="B20" s="28" t="s">
        <v>9</v>
      </c>
      <c r="C20" s="28" t="s">
        <v>21</v>
      </c>
      <c r="D20" s="120">
        <v>457872365</v>
      </c>
      <c r="E20" s="120">
        <v>21989422</v>
      </c>
      <c r="F20" s="120">
        <v>241630871</v>
      </c>
      <c r="G20" s="120">
        <v>225395482</v>
      </c>
      <c r="H20" s="120">
        <v>138853280</v>
      </c>
      <c r="I20" s="120">
        <v>10260254</v>
      </c>
      <c r="J20" s="120">
        <v>832381381</v>
      </c>
    </row>
    <row r="21" spans="1:10" s="25" customFormat="1">
      <c r="A21" s="25">
        <f t="shared" ref="A21:A31" si="0">A9+1</f>
        <v>2002</v>
      </c>
      <c r="B21" s="28" t="s">
        <v>10</v>
      </c>
      <c r="C21" s="28" t="s">
        <v>21</v>
      </c>
      <c r="D21" s="120">
        <v>337985020</v>
      </c>
      <c r="E21" s="120">
        <v>18877060</v>
      </c>
      <c r="F21" s="120">
        <v>223298229</v>
      </c>
      <c r="G21" s="120">
        <v>246187016</v>
      </c>
      <c r="H21" s="120">
        <v>148070611</v>
      </c>
      <c r="I21" s="120">
        <v>10327956</v>
      </c>
      <c r="J21" s="120">
        <v>742570603</v>
      </c>
    </row>
    <row r="22" spans="1:10" s="25" customFormat="1">
      <c r="A22" s="25">
        <f t="shared" si="0"/>
        <v>2002</v>
      </c>
      <c r="B22" s="28" t="s">
        <v>11</v>
      </c>
      <c r="C22" s="28" t="s">
        <v>21</v>
      </c>
      <c r="D22" s="120">
        <v>368052899</v>
      </c>
      <c r="E22" s="120">
        <v>18429286</v>
      </c>
      <c r="F22" s="120">
        <v>221088667</v>
      </c>
      <c r="G22" s="120">
        <v>247070401</v>
      </c>
      <c r="H22" s="120">
        <v>156957034</v>
      </c>
      <c r="I22" s="120">
        <v>10490771</v>
      </c>
      <c r="J22" s="120">
        <v>782571105</v>
      </c>
    </row>
    <row r="23" spans="1:10" s="25" customFormat="1">
      <c r="A23" s="25">
        <f t="shared" si="0"/>
        <v>2002</v>
      </c>
      <c r="B23" s="28" t="s">
        <v>12</v>
      </c>
      <c r="C23" s="28" t="s">
        <v>21</v>
      </c>
      <c r="D23" s="120">
        <v>326094462</v>
      </c>
      <c r="E23" s="120">
        <v>17875898</v>
      </c>
      <c r="F23" s="120">
        <v>231272518</v>
      </c>
      <c r="G23" s="120">
        <v>291051451</v>
      </c>
      <c r="H23" s="120">
        <v>179782703</v>
      </c>
      <c r="I23" s="120">
        <v>10577995</v>
      </c>
      <c r="J23" s="120">
        <v>807506611</v>
      </c>
    </row>
    <row r="24" spans="1:10" s="25" customFormat="1">
      <c r="A24" s="25">
        <f t="shared" si="0"/>
        <v>2002</v>
      </c>
      <c r="B24" s="28" t="s">
        <v>13</v>
      </c>
      <c r="C24" s="28" t="s">
        <v>21</v>
      </c>
      <c r="D24" s="120">
        <v>431254192</v>
      </c>
      <c r="E24" s="120">
        <v>22601282</v>
      </c>
      <c r="F24" s="120">
        <v>290757202</v>
      </c>
      <c r="G24" s="120">
        <v>315021958</v>
      </c>
      <c r="H24" s="120">
        <v>193539253</v>
      </c>
      <c r="I24" s="120">
        <v>10513321</v>
      </c>
      <c r="J24" s="120">
        <v>950328724</v>
      </c>
    </row>
    <row r="25" spans="1:10" s="25" customFormat="1">
      <c r="A25" s="25">
        <f t="shared" si="0"/>
        <v>2002</v>
      </c>
      <c r="B25" s="28" t="s">
        <v>14</v>
      </c>
      <c r="C25" s="28" t="s">
        <v>21</v>
      </c>
      <c r="D25" s="120">
        <v>493270786</v>
      </c>
      <c r="E25" s="120">
        <v>24178532</v>
      </c>
      <c r="F25" s="120">
        <v>290847778</v>
      </c>
      <c r="G25" s="120">
        <v>328247947</v>
      </c>
      <c r="H25" s="120">
        <v>186092318</v>
      </c>
      <c r="I25" s="120">
        <v>10420689</v>
      </c>
      <c r="J25" s="120">
        <v>1018031740</v>
      </c>
    </row>
    <row r="26" spans="1:10" s="25" customFormat="1">
      <c r="A26" s="25">
        <f t="shared" si="0"/>
        <v>2002</v>
      </c>
      <c r="B26" s="28" t="s">
        <v>15</v>
      </c>
      <c r="C26" s="28" t="s">
        <v>21</v>
      </c>
      <c r="D26" s="120">
        <v>565730655</v>
      </c>
      <c r="E26" s="120">
        <v>27111341</v>
      </c>
      <c r="F26" s="120">
        <v>316285405</v>
      </c>
      <c r="G26" s="120">
        <v>345771604</v>
      </c>
      <c r="H26" s="120">
        <v>194898276</v>
      </c>
      <c r="I26" s="120">
        <v>10449787</v>
      </c>
      <c r="J26" s="120">
        <v>1116850322</v>
      </c>
    </row>
    <row r="27" spans="1:10" s="25" customFormat="1">
      <c r="A27" s="25">
        <f t="shared" si="0"/>
        <v>2002</v>
      </c>
      <c r="B27" s="28" t="s">
        <v>16</v>
      </c>
      <c r="C27" s="28" t="s">
        <v>21</v>
      </c>
      <c r="D27" s="120">
        <v>534891412</v>
      </c>
      <c r="E27" s="120">
        <v>27489546</v>
      </c>
      <c r="F27" s="120">
        <v>319574581</v>
      </c>
      <c r="G27" s="120">
        <v>344061410</v>
      </c>
      <c r="H27" s="120">
        <v>185513103</v>
      </c>
      <c r="I27" s="120">
        <v>10864649</v>
      </c>
      <c r="J27" s="120">
        <v>1075330574</v>
      </c>
    </row>
    <row r="28" spans="1:10" s="25" customFormat="1">
      <c r="A28" s="25">
        <f t="shared" si="0"/>
        <v>2002</v>
      </c>
      <c r="B28" s="28" t="s">
        <v>17</v>
      </c>
      <c r="C28" s="28" t="s">
        <v>21</v>
      </c>
      <c r="D28" s="120">
        <v>490680945</v>
      </c>
      <c r="E28" s="120">
        <v>27247773</v>
      </c>
      <c r="F28" s="120">
        <v>324336359</v>
      </c>
      <c r="G28" s="120">
        <v>332885366</v>
      </c>
      <c r="H28" s="120">
        <v>180542275</v>
      </c>
      <c r="I28" s="120">
        <v>10395215</v>
      </c>
      <c r="J28" s="120">
        <v>1014503801</v>
      </c>
    </row>
    <row r="29" spans="1:10" s="25" customFormat="1">
      <c r="A29" s="25">
        <f t="shared" si="0"/>
        <v>2002</v>
      </c>
      <c r="B29" s="28" t="s">
        <v>18</v>
      </c>
      <c r="C29" s="28" t="s">
        <v>21</v>
      </c>
      <c r="D29" s="120">
        <v>409853098</v>
      </c>
      <c r="E29" s="120">
        <v>24579262</v>
      </c>
      <c r="F29" s="120">
        <v>293430110</v>
      </c>
      <c r="G29" s="120">
        <v>301995474</v>
      </c>
      <c r="H29" s="120">
        <v>184512139</v>
      </c>
      <c r="I29" s="120">
        <v>10544874</v>
      </c>
      <c r="J29" s="120">
        <v>906905585</v>
      </c>
    </row>
    <row r="30" spans="1:10" s="25" customFormat="1">
      <c r="A30" s="25">
        <f t="shared" si="0"/>
        <v>2002</v>
      </c>
      <c r="B30" s="28" t="s">
        <v>19</v>
      </c>
      <c r="C30" s="28" t="s">
        <v>21</v>
      </c>
      <c r="D30" s="120">
        <v>311326944</v>
      </c>
      <c r="E30" s="120">
        <v>18235422</v>
      </c>
      <c r="F30" s="120">
        <v>237870439</v>
      </c>
      <c r="G30" s="120">
        <v>261633788</v>
      </c>
      <c r="H30" s="120">
        <v>154235289</v>
      </c>
      <c r="I30" s="120">
        <v>10566197</v>
      </c>
      <c r="J30" s="120">
        <v>737762218</v>
      </c>
    </row>
    <row r="31" spans="1:10" s="25" customFormat="1">
      <c r="A31" s="25">
        <f t="shared" si="0"/>
        <v>2002</v>
      </c>
      <c r="B31" s="28" t="s">
        <v>20</v>
      </c>
      <c r="C31" s="28" t="s">
        <v>21</v>
      </c>
      <c r="D31" s="120">
        <v>395301386</v>
      </c>
      <c r="E31" s="120">
        <v>20266324</v>
      </c>
      <c r="F31" s="120">
        <v>230860631</v>
      </c>
      <c r="G31" s="120">
        <v>231293113</v>
      </c>
      <c r="H31" s="120">
        <v>150137626</v>
      </c>
      <c r="I31" s="120">
        <v>10390397</v>
      </c>
      <c r="J31" s="120">
        <v>787122522</v>
      </c>
    </row>
    <row r="32" spans="1:10" s="25" customFormat="1">
      <c r="A32" s="25">
        <f>A20+1</f>
        <v>2003</v>
      </c>
      <c r="B32" s="28" t="s">
        <v>9</v>
      </c>
      <c r="C32" s="28" t="s">
        <v>21</v>
      </c>
      <c r="D32" s="120">
        <v>503951086</v>
      </c>
      <c r="E32" s="120">
        <v>23247405</v>
      </c>
      <c r="F32" s="120">
        <v>239015108</v>
      </c>
      <c r="G32" s="120">
        <v>259646221</v>
      </c>
      <c r="H32" s="120">
        <v>149546605</v>
      </c>
      <c r="I32" s="120">
        <v>10403171</v>
      </c>
      <c r="J32" s="120">
        <v>923547083</v>
      </c>
    </row>
    <row r="33" spans="1:10" s="25" customFormat="1">
      <c r="A33" s="25">
        <f t="shared" ref="A33:A67" si="1">A21+1</f>
        <v>2003</v>
      </c>
      <c r="B33" s="28" t="s">
        <v>10</v>
      </c>
      <c r="C33" s="28" t="s">
        <v>21</v>
      </c>
      <c r="D33" s="120">
        <v>346643137</v>
      </c>
      <c r="E33" s="120">
        <v>22198801</v>
      </c>
      <c r="F33" s="120">
        <v>229383393</v>
      </c>
      <c r="G33" s="120">
        <v>217939087</v>
      </c>
      <c r="H33" s="120">
        <v>145715558</v>
      </c>
      <c r="I33" s="120">
        <v>10409026</v>
      </c>
      <c r="J33" s="120">
        <v>720706808</v>
      </c>
    </row>
    <row r="34" spans="1:10" s="25" customFormat="1">
      <c r="A34" s="25">
        <f t="shared" si="1"/>
        <v>2003</v>
      </c>
      <c r="B34" s="28" t="s">
        <v>11</v>
      </c>
      <c r="C34" s="28" t="s">
        <v>21</v>
      </c>
      <c r="D34" s="120">
        <v>302925898</v>
      </c>
      <c r="E34" s="120">
        <v>18141048</v>
      </c>
      <c r="F34" s="120">
        <v>221158114</v>
      </c>
      <c r="G34" s="120">
        <v>259162814</v>
      </c>
      <c r="H34" s="120">
        <v>185443553</v>
      </c>
      <c r="I34" s="120">
        <v>10734893</v>
      </c>
      <c r="J34" s="120">
        <v>758267158</v>
      </c>
    </row>
    <row r="35" spans="1:10" s="25" customFormat="1">
      <c r="A35" s="25">
        <f t="shared" si="1"/>
        <v>2003</v>
      </c>
      <c r="B35" s="28" t="s">
        <v>12</v>
      </c>
      <c r="C35" s="28" t="s">
        <v>21</v>
      </c>
      <c r="D35" s="120">
        <v>323363871</v>
      </c>
      <c r="E35" s="120">
        <v>18138229</v>
      </c>
      <c r="F35" s="120">
        <v>235279215</v>
      </c>
      <c r="G35" s="120">
        <v>276052745</v>
      </c>
      <c r="H35" s="120">
        <v>186331112</v>
      </c>
      <c r="I35" s="120">
        <v>10717693</v>
      </c>
      <c r="J35" s="120">
        <v>796465421</v>
      </c>
    </row>
    <row r="36" spans="1:10" s="25" customFormat="1">
      <c r="A36" s="25">
        <f t="shared" si="1"/>
        <v>2003</v>
      </c>
      <c r="B36" s="28" t="s">
        <v>13</v>
      </c>
      <c r="C36" s="28" t="s">
        <v>21</v>
      </c>
      <c r="D36" s="120">
        <v>447756491</v>
      </c>
      <c r="E36" s="120">
        <v>22359003</v>
      </c>
      <c r="F36" s="120">
        <v>278632742</v>
      </c>
      <c r="G36" s="120">
        <v>329670093</v>
      </c>
      <c r="H36" s="120">
        <v>203766399</v>
      </c>
      <c r="I36" s="120">
        <v>11238484</v>
      </c>
      <c r="J36" s="120">
        <v>992431467</v>
      </c>
    </row>
    <row r="37" spans="1:10" s="25" customFormat="1">
      <c r="A37" s="25">
        <f t="shared" si="1"/>
        <v>2003</v>
      </c>
      <c r="B37" s="28" t="s">
        <v>14</v>
      </c>
      <c r="C37" s="28" t="s">
        <v>21</v>
      </c>
      <c r="D37" s="120">
        <v>499499515</v>
      </c>
      <c r="E37" s="120">
        <v>26271409</v>
      </c>
      <c r="F37" s="120">
        <v>308408231</v>
      </c>
      <c r="G37" s="120">
        <v>323340208</v>
      </c>
      <c r="H37" s="120">
        <v>204212215</v>
      </c>
      <c r="I37" s="120">
        <v>10677213</v>
      </c>
      <c r="J37" s="120">
        <v>1037729151</v>
      </c>
    </row>
    <row r="38" spans="1:10" s="25" customFormat="1">
      <c r="A38" s="25">
        <f t="shared" si="1"/>
        <v>2003</v>
      </c>
      <c r="B38" s="28" t="s">
        <v>15</v>
      </c>
      <c r="C38" s="28" t="s">
        <v>21</v>
      </c>
      <c r="D38" s="120">
        <v>530357393</v>
      </c>
      <c r="E38" s="120">
        <v>27315692</v>
      </c>
      <c r="F38" s="120">
        <v>315454653</v>
      </c>
      <c r="G38" s="120">
        <v>347146595</v>
      </c>
      <c r="H38" s="120">
        <v>203158917</v>
      </c>
      <c r="I38" s="120">
        <v>10607726</v>
      </c>
      <c r="J38" s="120">
        <v>1091270631</v>
      </c>
    </row>
    <row r="39" spans="1:10" s="25" customFormat="1">
      <c r="A39" s="25">
        <f t="shared" si="1"/>
        <v>2003</v>
      </c>
      <c r="B39" s="28" t="s">
        <v>16</v>
      </c>
      <c r="C39" s="28" t="s">
        <v>21</v>
      </c>
      <c r="D39" s="120">
        <v>539603270</v>
      </c>
      <c r="E39" s="120">
        <v>27791650</v>
      </c>
      <c r="F39" s="120">
        <v>321881844</v>
      </c>
      <c r="G39" s="120">
        <v>354270398</v>
      </c>
      <c r="H39" s="120">
        <v>194559490</v>
      </c>
      <c r="I39" s="120">
        <v>10627113</v>
      </c>
      <c r="J39" s="120">
        <v>1099060271</v>
      </c>
    </row>
    <row r="40" spans="1:10" s="25" customFormat="1">
      <c r="A40" s="25">
        <f t="shared" si="1"/>
        <v>2003</v>
      </c>
      <c r="B40" s="28" t="s">
        <v>17</v>
      </c>
      <c r="C40" s="28" t="s">
        <v>21</v>
      </c>
      <c r="D40" s="120">
        <v>460829287</v>
      </c>
      <c r="E40" s="120">
        <v>28697171</v>
      </c>
      <c r="F40" s="120">
        <v>330703908</v>
      </c>
      <c r="G40" s="120">
        <v>317068735</v>
      </c>
      <c r="H40" s="120">
        <v>187671256</v>
      </c>
      <c r="I40" s="120">
        <v>10561905</v>
      </c>
      <c r="J40" s="120">
        <v>976131183</v>
      </c>
    </row>
    <row r="41" spans="1:10" s="25" customFormat="1">
      <c r="A41" s="25">
        <f t="shared" si="1"/>
        <v>2003</v>
      </c>
      <c r="B41" s="28" t="s">
        <v>18</v>
      </c>
      <c r="C41" s="28" t="s">
        <v>21</v>
      </c>
      <c r="D41" s="120">
        <v>345832651</v>
      </c>
      <c r="E41" s="120">
        <v>22663212</v>
      </c>
      <c r="F41" s="120">
        <v>271997395</v>
      </c>
      <c r="G41" s="120">
        <v>289292746</v>
      </c>
      <c r="H41" s="120">
        <v>171438073</v>
      </c>
      <c r="I41" s="120">
        <v>10639197</v>
      </c>
      <c r="J41" s="120">
        <v>817202667</v>
      </c>
    </row>
    <row r="42" spans="1:10" s="25" customFormat="1">
      <c r="A42" s="25">
        <f t="shared" si="1"/>
        <v>2003</v>
      </c>
      <c r="B42" s="28" t="s">
        <v>19</v>
      </c>
      <c r="C42" s="28" t="s">
        <v>21</v>
      </c>
      <c r="D42" s="120">
        <v>326581855</v>
      </c>
      <c r="E42" s="120">
        <v>19197994</v>
      </c>
      <c r="F42" s="120">
        <v>240445790</v>
      </c>
      <c r="G42" s="120">
        <v>279983264</v>
      </c>
      <c r="H42" s="120">
        <v>151344910</v>
      </c>
      <c r="I42" s="120">
        <v>10636342</v>
      </c>
      <c r="J42" s="120">
        <v>768546371</v>
      </c>
    </row>
    <row r="43" spans="1:10" s="25" customFormat="1">
      <c r="A43" s="25">
        <f t="shared" si="1"/>
        <v>2003</v>
      </c>
      <c r="B43" s="28" t="s">
        <v>20</v>
      </c>
      <c r="C43" s="28" t="s">
        <v>21</v>
      </c>
      <c r="D43" s="120">
        <v>451895950</v>
      </c>
      <c r="E43" s="120">
        <v>21063237</v>
      </c>
      <c r="F43" s="120">
        <v>244435486</v>
      </c>
      <c r="G43" s="120">
        <v>277681089</v>
      </c>
      <c r="H43" s="120">
        <v>163196244</v>
      </c>
      <c r="I43" s="120">
        <v>10657044</v>
      </c>
      <c r="J43" s="120">
        <v>903430327</v>
      </c>
    </row>
    <row r="44" spans="1:10" s="25" customFormat="1">
      <c r="A44" s="25">
        <f t="shared" si="1"/>
        <v>2004</v>
      </c>
      <c r="B44" s="28" t="s">
        <v>9</v>
      </c>
      <c r="C44" s="28" t="s">
        <v>21</v>
      </c>
      <c r="D44" s="120">
        <v>479461633</v>
      </c>
      <c r="E44" s="120">
        <v>23724319</v>
      </c>
      <c r="F44" s="120">
        <v>231057517</v>
      </c>
      <c r="G44" s="120">
        <v>254781836</v>
      </c>
      <c r="H44" s="120">
        <v>156286879</v>
      </c>
      <c r="I44" s="120">
        <v>9883016</v>
      </c>
      <c r="J44" s="120">
        <v>900413364</v>
      </c>
    </row>
    <row r="45" spans="1:10" s="25" customFormat="1">
      <c r="A45" s="25">
        <f t="shared" si="1"/>
        <v>2004</v>
      </c>
      <c r="B45" s="28" t="s">
        <v>10</v>
      </c>
      <c r="C45" s="28" t="s">
        <v>21</v>
      </c>
      <c r="D45" s="120">
        <v>409343221</v>
      </c>
      <c r="E45" s="120">
        <v>21623023</v>
      </c>
      <c r="F45" s="120">
        <v>230354707</v>
      </c>
      <c r="G45" s="120">
        <v>251977730</v>
      </c>
      <c r="H45" s="120">
        <v>157993821</v>
      </c>
      <c r="I45" s="120">
        <v>10467595</v>
      </c>
      <c r="J45" s="120">
        <v>829782367</v>
      </c>
    </row>
    <row r="46" spans="1:10" s="25" customFormat="1">
      <c r="A46" s="25">
        <f t="shared" si="1"/>
        <v>2004</v>
      </c>
      <c r="B46" s="28" t="s">
        <v>11</v>
      </c>
      <c r="C46" s="28" t="s">
        <v>21</v>
      </c>
      <c r="D46" s="120">
        <v>325341354</v>
      </c>
      <c r="E46" s="120">
        <v>19390989</v>
      </c>
      <c r="F46" s="120">
        <v>237977673</v>
      </c>
      <c r="G46" s="120">
        <v>257368662</v>
      </c>
      <c r="H46" s="120">
        <v>180556770</v>
      </c>
      <c r="I46" s="120">
        <v>11093835</v>
      </c>
      <c r="J46" s="120">
        <v>774360621</v>
      </c>
    </row>
    <row r="47" spans="1:10" s="25" customFormat="1">
      <c r="A47" s="25">
        <f t="shared" si="1"/>
        <v>2004</v>
      </c>
      <c r="B47" s="28" t="s">
        <v>12</v>
      </c>
      <c r="C47" s="28" t="s">
        <v>21</v>
      </c>
      <c r="D47" s="120">
        <v>303976465</v>
      </c>
      <c r="E47" s="120">
        <v>19081323</v>
      </c>
      <c r="F47" s="120">
        <v>258520058</v>
      </c>
      <c r="G47" s="120">
        <v>277601381</v>
      </c>
      <c r="H47" s="120">
        <v>176805349</v>
      </c>
      <c r="I47" s="120">
        <v>11010219</v>
      </c>
      <c r="J47" s="120">
        <v>769393414</v>
      </c>
    </row>
    <row r="48" spans="1:10" s="25" customFormat="1">
      <c r="A48" s="25">
        <f t="shared" si="1"/>
        <v>2004</v>
      </c>
      <c r="B48" s="28" t="s">
        <v>13</v>
      </c>
      <c r="C48" s="28" t="s">
        <v>21</v>
      </c>
      <c r="D48" s="120">
        <v>429653552</v>
      </c>
      <c r="E48" s="120">
        <v>25838545</v>
      </c>
      <c r="F48" s="120">
        <v>318749518</v>
      </c>
      <c r="G48" s="120">
        <v>344588063</v>
      </c>
      <c r="H48" s="120">
        <v>194111642</v>
      </c>
      <c r="I48" s="120">
        <v>12106255</v>
      </c>
      <c r="J48" s="120">
        <v>980459512</v>
      </c>
    </row>
    <row r="49" spans="1:10" s="25" customFormat="1">
      <c r="A49" s="25">
        <f t="shared" si="1"/>
        <v>2004</v>
      </c>
      <c r="B49" s="28" t="s">
        <v>14</v>
      </c>
      <c r="C49" s="28" t="s">
        <v>21</v>
      </c>
      <c r="D49" s="120">
        <v>532965896</v>
      </c>
      <c r="E49" s="120">
        <v>27745940</v>
      </c>
      <c r="F49" s="120">
        <v>306994625</v>
      </c>
      <c r="G49" s="120">
        <v>334740565</v>
      </c>
      <c r="H49" s="120">
        <v>192668760</v>
      </c>
      <c r="I49" s="120">
        <v>9013489</v>
      </c>
      <c r="J49" s="120">
        <v>1069388710</v>
      </c>
    </row>
    <row r="50" spans="1:10" s="25" customFormat="1">
      <c r="A50" s="25">
        <f t="shared" si="1"/>
        <v>2004</v>
      </c>
      <c r="B50" s="28" t="s">
        <v>15</v>
      </c>
      <c r="C50" s="28" t="s">
        <v>21</v>
      </c>
      <c r="D50" s="120">
        <v>601763672</v>
      </c>
      <c r="E50" s="120">
        <v>31104817</v>
      </c>
      <c r="F50" s="120">
        <v>343834537</v>
      </c>
      <c r="G50" s="120">
        <v>374939354</v>
      </c>
      <c r="H50" s="120">
        <v>196434222</v>
      </c>
      <c r="I50" s="120">
        <v>10564667</v>
      </c>
      <c r="J50" s="120">
        <v>1183701915</v>
      </c>
    </row>
    <row r="51" spans="1:10" s="25" customFormat="1">
      <c r="A51" s="25">
        <f t="shared" si="1"/>
        <v>2004</v>
      </c>
      <c r="B51" s="28" t="s">
        <v>16</v>
      </c>
      <c r="C51" s="28" t="s">
        <v>21</v>
      </c>
      <c r="D51" s="120">
        <v>553274588</v>
      </c>
      <c r="E51" s="120">
        <v>30007059</v>
      </c>
      <c r="F51" s="120">
        <v>325837771</v>
      </c>
      <c r="G51" s="120">
        <v>355844830</v>
      </c>
      <c r="H51" s="120">
        <v>199088101</v>
      </c>
      <c r="I51" s="120">
        <v>10225046</v>
      </c>
      <c r="J51" s="120">
        <v>1118432565</v>
      </c>
    </row>
    <row r="52" spans="1:10" s="25" customFormat="1">
      <c r="A52" s="25">
        <f t="shared" si="1"/>
        <v>2004</v>
      </c>
      <c r="B52" s="28" t="s">
        <v>17</v>
      </c>
      <c r="C52" s="28" t="s">
        <v>21</v>
      </c>
      <c r="D52" s="120">
        <v>360880866</v>
      </c>
      <c r="E52" s="120">
        <v>21642284</v>
      </c>
      <c r="F52" s="120">
        <v>253265691</v>
      </c>
      <c r="G52" s="120">
        <v>274907975</v>
      </c>
      <c r="H52" s="120">
        <v>153546582</v>
      </c>
      <c r="I52" s="120">
        <v>9949949</v>
      </c>
      <c r="J52" s="120">
        <v>799285372</v>
      </c>
    </row>
    <row r="53" spans="1:10" s="25" customFormat="1">
      <c r="A53" s="25">
        <f t="shared" si="1"/>
        <v>2004</v>
      </c>
      <c r="B53" s="28" t="s">
        <v>18</v>
      </c>
      <c r="C53" s="28" t="s">
        <v>21</v>
      </c>
      <c r="D53" s="120">
        <v>438093272</v>
      </c>
      <c r="E53" s="120">
        <v>24535998</v>
      </c>
      <c r="F53" s="120">
        <v>274791612</v>
      </c>
      <c r="G53" s="120">
        <v>299327610</v>
      </c>
      <c r="H53" s="120">
        <v>167838479</v>
      </c>
      <c r="I53" s="120">
        <v>10864052</v>
      </c>
      <c r="J53" s="120">
        <v>916123413</v>
      </c>
    </row>
    <row r="54" spans="1:10" s="25" customFormat="1">
      <c r="A54" s="25">
        <f t="shared" si="1"/>
        <v>2004</v>
      </c>
      <c r="B54" s="28" t="s">
        <v>19</v>
      </c>
      <c r="C54" s="28" t="s">
        <v>21</v>
      </c>
      <c r="D54" s="120">
        <v>312509259</v>
      </c>
      <c r="E54" s="120">
        <v>19520358</v>
      </c>
      <c r="F54" s="120">
        <v>250838508</v>
      </c>
      <c r="G54" s="120">
        <v>270358866</v>
      </c>
      <c r="H54" s="120">
        <v>169278807</v>
      </c>
      <c r="I54" s="120">
        <v>9627732</v>
      </c>
      <c r="J54" s="120">
        <v>761774664</v>
      </c>
    </row>
    <row r="55" spans="1:10" s="25" customFormat="1">
      <c r="A55" s="25">
        <f t="shared" si="1"/>
        <v>2004</v>
      </c>
      <c r="B55" s="28" t="s">
        <v>20</v>
      </c>
      <c r="C55" s="28" t="s">
        <v>21</v>
      </c>
      <c r="D55" s="120">
        <v>446386236</v>
      </c>
      <c r="E55" s="120">
        <v>24496937</v>
      </c>
      <c r="F55" s="120">
        <v>292274228</v>
      </c>
      <c r="G55" s="120">
        <v>316771165</v>
      </c>
      <c r="H55" s="120">
        <v>167802168</v>
      </c>
      <c r="I55" s="120">
        <v>12333463</v>
      </c>
      <c r="J55" s="120">
        <v>943293032</v>
      </c>
    </row>
    <row r="56" spans="1:10" s="25" customFormat="1">
      <c r="A56" s="25">
        <f t="shared" si="1"/>
        <v>2005</v>
      </c>
      <c r="B56" s="28" t="s">
        <v>9</v>
      </c>
      <c r="C56" s="28" t="s">
        <v>21</v>
      </c>
      <c r="D56" s="120">
        <v>427220460</v>
      </c>
      <c r="E56" s="120">
        <v>22081851</v>
      </c>
      <c r="F56" s="120">
        <v>222932352</v>
      </c>
      <c r="G56" s="120">
        <v>245014203</v>
      </c>
      <c r="H56" s="120">
        <v>156339111</v>
      </c>
      <c r="I56" s="120">
        <v>9348313</v>
      </c>
      <c r="J56" s="120">
        <v>837922087</v>
      </c>
    </row>
    <row r="57" spans="1:10" s="25" customFormat="1">
      <c r="A57" s="25">
        <f t="shared" si="1"/>
        <v>2005</v>
      </c>
      <c r="B57" s="28" t="s">
        <v>10</v>
      </c>
      <c r="C57" s="28" t="s">
        <v>21</v>
      </c>
      <c r="D57" s="120">
        <v>336090867</v>
      </c>
      <c r="E57" s="120">
        <v>19663259</v>
      </c>
      <c r="F57" s="120">
        <v>211225916</v>
      </c>
      <c r="G57" s="120">
        <v>230889175</v>
      </c>
      <c r="H57" s="120">
        <v>151405106</v>
      </c>
      <c r="I57" s="120">
        <v>9751176</v>
      </c>
      <c r="J57" s="120">
        <v>728136324</v>
      </c>
    </row>
    <row r="58" spans="1:10" s="25" customFormat="1">
      <c r="A58" s="25">
        <f t="shared" si="1"/>
        <v>2005</v>
      </c>
      <c r="B58" s="28" t="s">
        <v>11</v>
      </c>
      <c r="C58" s="28" t="s">
        <v>21</v>
      </c>
      <c r="D58" s="120">
        <v>346785118</v>
      </c>
      <c r="E58" s="120">
        <v>21289281</v>
      </c>
      <c r="F58" s="120">
        <v>246639570</v>
      </c>
      <c r="G58" s="120">
        <v>267928851</v>
      </c>
      <c r="H58" s="120">
        <v>173473997</v>
      </c>
      <c r="I58" s="120">
        <v>11489422</v>
      </c>
      <c r="J58" s="120">
        <v>799677388</v>
      </c>
    </row>
    <row r="59" spans="1:10" s="25" customFormat="1">
      <c r="A59" s="25">
        <f t="shared" si="1"/>
        <v>2005</v>
      </c>
      <c r="B59" s="28" t="s">
        <v>12</v>
      </c>
      <c r="C59" s="28" t="s">
        <v>21</v>
      </c>
      <c r="D59" s="120">
        <v>299346012</v>
      </c>
      <c r="E59" s="120">
        <v>20187165</v>
      </c>
      <c r="F59" s="120">
        <v>249809497</v>
      </c>
      <c r="G59" s="120">
        <v>269996375</v>
      </c>
      <c r="H59" s="120">
        <v>171633876</v>
      </c>
      <c r="I59" s="120">
        <v>10685917</v>
      </c>
      <c r="J59" s="120">
        <v>751662180</v>
      </c>
    </row>
    <row r="60" spans="1:10" s="25" customFormat="1">
      <c r="A60" s="25">
        <f t="shared" si="1"/>
        <v>2005</v>
      </c>
      <c r="B60" s="28" t="s">
        <v>13</v>
      </c>
      <c r="C60" s="28" t="s">
        <v>21</v>
      </c>
      <c r="D60" s="120">
        <v>399661138</v>
      </c>
      <c r="E60" s="120">
        <v>25234072</v>
      </c>
      <c r="F60" s="120">
        <v>305029591</v>
      </c>
      <c r="G60" s="120">
        <v>330263663</v>
      </c>
      <c r="H60" s="120">
        <v>196309805</v>
      </c>
      <c r="I60" s="120">
        <v>12432479</v>
      </c>
      <c r="J60" s="120">
        <v>938667085</v>
      </c>
    </row>
    <row r="61" spans="1:10" s="25" customFormat="1">
      <c r="A61" s="25">
        <f t="shared" si="1"/>
        <v>2005</v>
      </c>
      <c r="B61" s="28" t="s">
        <v>14</v>
      </c>
      <c r="C61" s="28" t="s">
        <v>21</v>
      </c>
      <c r="D61" s="120">
        <v>564641245</v>
      </c>
      <c r="E61" s="120">
        <v>30824118</v>
      </c>
      <c r="F61" s="120">
        <v>327024912</v>
      </c>
      <c r="G61" s="120">
        <v>357849030</v>
      </c>
      <c r="H61" s="120">
        <v>190498405</v>
      </c>
      <c r="I61" s="120">
        <v>9911372</v>
      </c>
      <c r="J61" s="120">
        <v>1122900052</v>
      </c>
    </row>
    <row r="62" spans="1:10" s="25" customFormat="1">
      <c r="A62" s="25">
        <f t="shared" si="1"/>
        <v>2005</v>
      </c>
      <c r="B62" s="28" t="s">
        <v>15</v>
      </c>
      <c r="C62" s="28" t="s">
        <v>21</v>
      </c>
      <c r="D62" s="120">
        <v>600575987</v>
      </c>
      <c r="E62" s="120">
        <v>31648791</v>
      </c>
      <c r="F62" s="120">
        <v>336280170</v>
      </c>
      <c r="G62" s="120">
        <v>367928961</v>
      </c>
      <c r="H62" s="120">
        <v>187161125</v>
      </c>
      <c r="I62" s="120">
        <v>10877390</v>
      </c>
      <c r="J62" s="120">
        <v>1166543463</v>
      </c>
    </row>
    <row r="63" spans="1:10" s="25" customFormat="1">
      <c r="A63" s="25">
        <f t="shared" si="1"/>
        <v>2005</v>
      </c>
      <c r="B63" s="28" t="s">
        <v>16</v>
      </c>
      <c r="C63" s="28" t="s">
        <v>21</v>
      </c>
      <c r="D63" s="120">
        <v>580639211</v>
      </c>
      <c r="E63" s="120">
        <v>31633600</v>
      </c>
      <c r="F63" s="120">
        <v>325536103</v>
      </c>
      <c r="G63" s="120">
        <v>357169703</v>
      </c>
      <c r="H63" s="120">
        <v>197658351</v>
      </c>
      <c r="I63" s="120">
        <v>10583579</v>
      </c>
      <c r="J63" s="120">
        <v>1146050844</v>
      </c>
    </row>
    <row r="64" spans="1:10" s="25" customFormat="1">
      <c r="A64" s="25">
        <f t="shared" si="1"/>
        <v>2005</v>
      </c>
      <c r="B64" s="28" t="s">
        <v>17</v>
      </c>
      <c r="C64" s="28" t="s">
        <v>21</v>
      </c>
      <c r="D64" s="120">
        <v>575712378</v>
      </c>
      <c r="E64" s="120">
        <v>30600742</v>
      </c>
      <c r="F64" s="120">
        <v>324294174</v>
      </c>
      <c r="G64" s="120">
        <v>354894916</v>
      </c>
      <c r="H64" s="120">
        <v>199186720</v>
      </c>
      <c r="I64" s="120">
        <v>10466772</v>
      </c>
      <c r="J64" s="120">
        <v>1140260786</v>
      </c>
    </row>
    <row r="65" spans="1:10" s="25" customFormat="1">
      <c r="A65" s="25">
        <f t="shared" si="1"/>
        <v>2005</v>
      </c>
      <c r="B65" s="28" t="s">
        <v>18</v>
      </c>
      <c r="C65" s="28" t="s">
        <v>21</v>
      </c>
      <c r="D65" s="120">
        <v>385304486</v>
      </c>
      <c r="E65" s="120">
        <v>23739467</v>
      </c>
      <c r="F65" s="120">
        <v>269813478</v>
      </c>
      <c r="G65" s="120">
        <v>293552945</v>
      </c>
      <c r="H65" s="120">
        <v>191396593</v>
      </c>
      <c r="I65" s="120">
        <v>9960403</v>
      </c>
      <c r="J65" s="120">
        <v>880214427</v>
      </c>
    </row>
    <row r="66" spans="1:10" s="25" customFormat="1">
      <c r="A66" s="25">
        <f t="shared" si="1"/>
        <v>2005</v>
      </c>
      <c r="B66" s="28" t="s">
        <v>19</v>
      </c>
      <c r="C66" s="28" t="s">
        <v>21</v>
      </c>
      <c r="D66" s="120">
        <v>331863878</v>
      </c>
      <c r="E66" s="120">
        <v>21789818</v>
      </c>
      <c r="F66" s="120">
        <v>266137768</v>
      </c>
      <c r="G66" s="120">
        <v>287927586</v>
      </c>
      <c r="H66" s="120">
        <v>177700713</v>
      </c>
      <c r="I66" s="120">
        <v>11830354</v>
      </c>
      <c r="J66" s="120">
        <v>809322531</v>
      </c>
    </row>
    <row r="67" spans="1:10" s="25" customFormat="1">
      <c r="A67" s="25">
        <f t="shared" si="1"/>
        <v>2005</v>
      </c>
      <c r="B67" s="28" t="s">
        <v>20</v>
      </c>
      <c r="C67" s="28" t="s">
        <v>21</v>
      </c>
      <c r="D67" s="120">
        <v>450527763</v>
      </c>
      <c r="E67" s="120">
        <v>24809148</v>
      </c>
      <c r="F67" s="120">
        <v>263416772</v>
      </c>
      <c r="G67" s="120">
        <v>288225920</v>
      </c>
      <c r="H67" s="120">
        <v>167357784</v>
      </c>
      <c r="I67" s="120">
        <v>11427230</v>
      </c>
      <c r="J67" s="120">
        <v>917538697</v>
      </c>
    </row>
    <row r="68" spans="1:10">
      <c r="A68" s="22">
        <v>2006</v>
      </c>
      <c r="B68" s="28" t="s">
        <v>9</v>
      </c>
      <c r="C68" s="28" t="s">
        <v>21</v>
      </c>
      <c r="D68" s="120">
        <v>390799875</v>
      </c>
      <c r="E68" s="120">
        <v>21938427</v>
      </c>
      <c r="F68" s="120">
        <v>219996367</v>
      </c>
      <c r="G68" s="120">
        <v>241934794</v>
      </c>
      <c r="H68" s="120">
        <v>154777192</v>
      </c>
      <c r="I68" s="120">
        <v>9731821</v>
      </c>
      <c r="J68" s="120">
        <v>797243682</v>
      </c>
    </row>
    <row r="69" spans="1:10">
      <c r="A69" s="22">
        <v>2006</v>
      </c>
      <c r="B69" s="28" t="s">
        <v>10</v>
      </c>
      <c r="C69" s="28" t="s">
        <v>21</v>
      </c>
      <c r="D69" s="120">
        <v>365149706</v>
      </c>
      <c r="E69" s="120">
        <v>22228554</v>
      </c>
      <c r="F69" s="120">
        <v>236097405</v>
      </c>
      <c r="G69" s="120">
        <v>258325959</v>
      </c>
      <c r="H69" s="120">
        <v>154842525</v>
      </c>
      <c r="I69" s="120">
        <v>11463609</v>
      </c>
      <c r="J69" s="120">
        <v>789781799</v>
      </c>
    </row>
    <row r="70" spans="1:10">
      <c r="A70" s="22">
        <v>2006</v>
      </c>
      <c r="B70" s="28" t="s">
        <v>11</v>
      </c>
      <c r="C70" s="28" t="s">
        <v>21</v>
      </c>
      <c r="D70" s="120">
        <v>319535100</v>
      </c>
      <c r="E70" s="120">
        <v>19974457</v>
      </c>
      <c r="F70" s="120">
        <v>243854498</v>
      </c>
      <c r="G70" s="120">
        <v>263828955</v>
      </c>
      <c r="H70" s="120">
        <v>164090147</v>
      </c>
      <c r="I70" s="120">
        <v>10992501</v>
      </c>
      <c r="J70" s="120">
        <v>758446703</v>
      </c>
    </row>
    <row r="71" spans="1:10">
      <c r="A71" s="22">
        <v>2006</v>
      </c>
      <c r="B71" s="28" t="s">
        <v>12</v>
      </c>
      <c r="C71" s="28" t="s">
        <v>21</v>
      </c>
      <c r="D71" s="120">
        <v>359267867</v>
      </c>
      <c r="E71" s="120">
        <v>23688978</v>
      </c>
      <c r="F71" s="120">
        <v>270050038</v>
      </c>
      <c r="G71" s="120">
        <v>293739016</v>
      </c>
      <c r="H71" s="120">
        <v>181012102</v>
      </c>
      <c r="I71" s="120">
        <v>11406432</v>
      </c>
      <c r="J71" s="120">
        <v>845425417</v>
      </c>
    </row>
    <row r="72" spans="1:10">
      <c r="A72" s="22">
        <v>2006</v>
      </c>
      <c r="B72" s="28" t="s">
        <v>13</v>
      </c>
      <c r="C72" s="28" t="s">
        <v>21</v>
      </c>
      <c r="D72" s="120">
        <v>457966262</v>
      </c>
      <c r="E72" s="120">
        <v>29569414</v>
      </c>
      <c r="F72" s="120">
        <v>322351857</v>
      </c>
      <c r="G72" s="120">
        <v>351921271</v>
      </c>
      <c r="H72" s="120">
        <v>200208505</v>
      </c>
      <c r="I72" s="120">
        <v>11647743</v>
      </c>
      <c r="J72" s="120">
        <v>1021743781</v>
      </c>
    </row>
    <row r="73" spans="1:10">
      <c r="A73" s="22">
        <v>2006</v>
      </c>
      <c r="B73" s="28" t="s">
        <v>14</v>
      </c>
      <c r="C73" s="28" t="s">
        <v>21</v>
      </c>
      <c r="D73" s="120">
        <v>601955408</v>
      </c>
      <c r="E73" s="120">
        <v>33531921</v>
      </c>
      <c r="F73" s="120">
        <v>337450220</v>
      </c>
      <c r="G73" s="120">
        <v>370982141</v>
      </c>
      <c r="H73" s="120">
        <v>199135107</v>
      </c>
      <c r="I73" s="120">
        <v>10607935</v>
      </c>
      <c r="J73" s="120">
        <v>1182680591</v>
      </c>
    </row>
    <row r="74" spans="1:10">
      <c r="A74" s="22">
        <v>2006</v>
      </c>
      <c r="B74" s="28" t="s">
        <v>15</v>
      </c>
      <c r="C74" s="28" t="s">
        <v>21</v>
      </c>
      <c r="D74" s="120">
        <v>633648168</v>
      </c>
      <c r="E74" s="120">
        <v>33928300</v>
      </c>
      <c r="F74" s="120">
        <v>335865850</v>
      </c>
      <c r="G74" s="120">
        <v>369794150</v>
      </c>
      <c r="H74" s="120">
        <v>199448303</v>
      </c>
      <c r="I74" s="120">
        <v>10629681</v>
      </c>
      <c r="J74" s="120">
        <v>1213520302</v>
      </c>
    </row>
    <row r="75" spans="1:10">
      <c r="A75" s="22">
        <v>2006</v>
      </c>
      <c r="B75" s="28" t="s">
        <v>16</v>
      </c>
      <c r="C75" s="28" t="s">
        <v>21</v>
      </c>
      <c r="D75" s="120">
        <v>627024813</v>
      </c>
      <c r="E75" s="120">
        <v>36117352</v>
      </c>
      <c r="F75" s="120">
        <v>361616499</v>
      </c>
      <c r="G75" s="120">
        <v>397733851</v>
      </c>
      <c r="H75" s="120">
        <v>214365108</v>
      </c>
      <c r="I75" s="120">
        <v>11213540</v>
      </c>
      <c r="J75" s="120">
        <v>1250337312</v>
      </c>
    </row>
    <row r="76" spans="1:10">
      <c r="A76" s="22">
        <v>2006</v>
      </c>
      <c r="B76" s="28" t="s">
        <v>17</v>
      </c>
      <c r="C76" s="28" t="s">
        <v>21</v>
      </c>
      <c r="D76" s="120">
        <v>504921223</v>
      </c>
      <c r="E76" s="120">
        <v>30006201</v>
      </c>
      <c r="F76" s="120">
        <v>312694935</v>
      </c>
      <c r="G76" s="120">
        <v>342701136</v>
      </c>
      <c r="H76" s="120">
        <v>183262956</v>
      </c>
      <c r="I76" s="120">
        <v>10519979</v>
      </c>
      <c r="J76" s="120">
        <v>1041405294</v>
      </c>
    </row>
    <row r="77" spans="1:10">
      <c r="A77" s="22">
        <v>2006</v>
      </c>
      <c r="B77" s="28" t="s">
        <v>18</v>
      </c>
      <c r="C77" s="28" t="s">
        <v>21</v>
      </c>
      <c r="D77" s="120">
        <v>389198729</v>
      </c>
      <c r="E77" s="120">
        <v>25390218</v>
      </c>
      <c r="F77" s="120">
        <v>282087418</v>
      </c>
      <c r="G77" s="120">
        <v>307477636</v>
      </c>
      <c r="H77" s="120">
        <v>168898647</v>
      </c>
      <c r="I77" s="120">
        <v>11564986</v>
      </c>
      <c r="J77" s="120">
        <v>877139998</v>
      </c>
    </row>
    <row r="78" spans="1:10">
      <c r="A78" s="22">
        <v>2006</v>
      </c>
      <c r="B78" s="28" t="s">
        <v>19</v>
      </c>
      <c r="C78" s="28" t="s">
        <v>21</v>
      </c>
      <c r="D78" s="120">
        <v>337319571</v>
      </c>
      <c r="E78" s="120">
        <v>22240092</v>
      </c>
      <c r="F78" s="120">
        <v>267614135</v>
      </c>
      <c r="G78" s="120">
        <v>289854227</v>
      </c>
      <c r="H78" s="120">
        <v>169192154</v>
      </c>
      <c r="I78" s="120">
        <v>12381365</v>
      </c>
      <c r="J78" s="120">
        <v>808747317</v>
      </c>
    </row>
    <row r="79" spans="1:10">
      <c r="A79" s="22">
        <v>2006</v>
      </c>
      <c r="B79" s="28" t="s">
        <v>20</v>
      </c>
      <c r="C79" s="28" t="s">
        <v>21</v>
      </c>
      <c r="D79" s="120">
        <v>417389915</v>
      </c>
      <c r="E79" s="120">
        <v>23773399</v>
      </c>
      <c r="F79" s="120">
        <v>243608735</v>
      </c>
      <c r="G79" s="120">
        <v>267382134</v>
      </c>
      <c r="H79" s="120">
        <v>146535671</v>
      </c>
      <c r="I79" s="120">
        <v>11100044</v>
      </c>
      <c r="J79" s="120">
        <v>842407764</v>
      </c>
    </row>
    <row r="80" spans="1:10">
      <c r="A80" s="22">
        <f>A68+1</f>
        <v>2007</v>
      </c>
      <c r="B80" s="28" t="s">
        <v>9</v>
      </c>
      <c r="C80" s="28" t="s">
        <v>21</v>
      </c>
      <c r="D80" s="120">
        <v>429921053</v>
      </c>
      <c r="E80" s="120">
        <v>25671633</v>
      </c>
      <c r="F80" s="120">
        <v>266317508</v>
      </c>
      <c r="G80" s="120">
        <v>291989141</v>
      </c>
      <c r="H80" s="120">
        <v>155646461</v>
      </c>
      <c r="I80" s="120">
        <v>11832554</v>
      </c>
      <c r="J80" s="120">
        <v>889389209</v>
      </c>
    </row>
    <row r="81" spans="1:10">
      <c r="A81" s="22">
        <f t="shared" ref="A81:A91" si="2">A69+1</f>
        <v>2007</v>
      </c>
      <c r="B81" s="28" t="s">
        <v>10</v>
      </c>
      <c r="C81" s="28" t="s">
        <v>21</v>
      </c>
      <c r="D81" s="120">
        <v>412211031</v>
      </c>
      <c r="E81" s="120">
        <v>23176481</v>
      </c>
      <c r="F81" s="120">
        <v>222142766</v>
      </c>
      <c r="G81" s="120">
        <v>245319247</v>
      </c>
      <c r="H81" s="120">
        <v>141246677</v>
      </c>
      <c r="I81" s="120">
        <v>10668419</v>
      </c>
      <c r="J81" s="120">
        <v>809445374</v>
      </c>
    </row>
    <row r="82" spans="1:10">
      <c r="A82" s="22">
        <f t="shared" si="2"/>
        <v>2007</v>
      </c>
      <c r="B82" s="28" t="s">
        <v>11</v>
      </c>
      <c r="C82" s="28" t="s">
        <v>21</v>
      </c>
      <c r="D82" s="120">
        <v>343621003</v>
      </c>
      <c r="E82" s="120">
        <v>21846825</v>
      </c>
      <c r="F82" s="120">
        <v>261274036</v>
      </c>
      <c r="G82" s="120">
        <v>283120861</v>
      </c>
      <c r="H82" s="120">
        <v>154734594</v>
      </c>
      <c r="I82" s="120">
        <v>11933981</v>
      </c>
      <c r="J82" s="120">
        <v>793410439</v>
      </c>
    </row>
    <row r="83" spans="1:10">
      <c r="A83" s="22">
        <f t="shared" si="2"/>
        <v>2007</v>
      </c>
      <c r="B83" s="28" t="s">
        <v>12</v>
      </c>
      <c r="C83" s="28" t="s">
        <v>21</v>
      </c>
      <c r="D83" s="120">
        <v>341594140</v>
      </c>
      <c r="E83" s="120">
        <v>22409641</v>
      </c>
      <c r="F83" s="120">
        <v>270838691</v>
      </c>
      <c r="G83" s="120">
        <v>293248332</v>
      </c>
      <c r="H83" s="120">
        <v>144503358</v>
      </c>
      <c r="I83" s="120">
        <v>11634950</v>
      </c>
      <c r="J83" s="120">
        <v>790980780</v>
      </c>
    </row>
    <row r="84" spans="1:10">
      <c r="A84" s="22">
        <f t="shared" si="2"/>
        <v>2007</v>
      </c>
      <c r="B84" s="28" t="s">
        <v>13</v>
      </c>
      <c r="C84" s="28" t="s">
        <v>21</v>
      </c>
      <c r="D84" s="120">
        <v>443756265</v>
      </c>
      <c r="E84" s="120">
        <v>26972271</v>
      </c>
      <c r="F84" s="120">
        <v>321222495</v>
      </c>
      <c r="G84" s="120">
        <v>348194766</v>
      </c>
      <c r="H84" s="120">
        <v>181099379</v>
      </c>
      <c r="I84" s="120">
        <v>12840856</v>
      </c>
      <c r="J84" s="120">
        <v>985891266</v>
      </c>
    </row>
    <row r="85" spans="1:10">
      <c r="A85" s="22">
        <f t="shared" si="2"/>
        <v>2007</v>
      </c>
      <c r="B85" s="28" t="s">
        <v>14</v>
      </c>
      <c r="C85" s="28" t="s">
        <v>21</v>
      </c>
      <c r="D85" s="120">
        <v>558818380</v>
      </c>
      <c r="E85" s="120">
        <v>30686922</v>
      </c>
      <c r="F85" s="120">
        <v>336870186</v>
      </c>
      <c r="G85" s="120">
        <v>367557108</v>
      </c>
      <c r="H85" s="120">
        <v>180153392</v>
      </c>
      <c r="I85" s="120">
        <v>11608620</v>
      </c>
      <c r="J85" s="120">
        <v>1118137500</v>
      </c>
    </row>
    <row r="86" spans="1:10">
      <c r="A86" s="22">
        <f t="shared" si="2"/>
        <v>2007</v>
      </c>
      <c r="B86" s="28" t="s">
        <v>15</v>
      </c>
      <c r="C86" s="28" t="s">
        <v>21</v>
      </c>
      <c r="D86" s="120">
        <v>613493023</v>
      </c>
      <c r="E86" s="120">
        <v>32271246</v>
      </c>
      <c r="F86" s="120">
        <v>346467377</v>
      </c>
      <c r="G86" s="120">
        <v>378738623</v>
      </c>
      <c r="H86" s="120">
        <v>200747689</v>
      </c>
      <c r="I86" s="120">
        <v>10997757</v>
      </c>
      <c r="J86" s="120">
        <v>1203977092</v>
      </c>
    </row>
    <row r="87" spans="1:10">
      <c r="A87" s="22">
        <f t="shared" si="2"/>
        <v>2007</v>
      </c>
      <c r="B87" s="28" t="s">
        <v>16</v>
      </c>
      <c r="C87" s="28" t="s">
        <v>21</v>
      </c>
      <c r="D87" s="120">
        <v>687982180</v>
      </c>
      <c r="E87" s="120">
        <v>37394807</v>
      </c>
      <c r="F87" s="120">
        <v>382752075</v>
      </c>
      <c r="G87" s="120">
        <v>420146882</v>
      </c>
      <c r="H87" s="120">
        <v>197876384</v>
      </c>
      <c r="I87" s="120">
        <v>12316068</v>
      </c>
      <c r="J87" s="120">
        <v>1318321514</v>
      </c>
    </row>
    <row r="88" spans="1:10">
      <c r="A88" s="22">
        <f t="shared" si="2"/>
        <v>2007</v>
      </c>
      <c r="B88" s="28" t="s">
        <v>17</v>
      </c>
      <c r="C88" s="28" t="s">
        <v>21</v>
      </c>
      <c r="D88" s="120">
        <v>503694470</v>
      </c>
      <c r="E88" s="120">
        <v>29722243</v>
      </c>
      <c r="F88" s="120">
        <v>327656375</v>
      </c>
      <c r="G88" s="120">
        <v>357378618</v>
      </c>
      <c r="H88" s="120">
        <v>177062834</v>
      </c>
      <c r="I88" s="120">
        <v>10443111</v>
      </c>
      <c r="J88" s="120">
        <v>1048579033</v>
      </c>
    </row>
    <row r="89" spans="1:10">
      <c r="A89" s="22">
        <f t="shared" si="2"/>
        <v>2007</v>
      </c>
      <c r="B89" s="28" t="s">
        <v>18</v>
      </c>
      <c r="C89" s="28" t="s">
        <v>21</v>
      </c>
      <c r="D89" s="120">
        <v>433555605</v>
      </c>
      <c r="E89" s="120">
        <v>25808704</v>
      </c>
      <c r="F89" s="120">
        <v>299958545</v>
      </c>
      <c r="G89" s="120">
        <v>325767249</v>
      </c>
      <c r="H89" s="120">
        <v>185066820</v>
      </c>
      <c r="I89" s="120">
        <v>12169576</v>
      </c>
      <c r="J89" s="120">
        <v>956559250</v>
      </c>
    </row>
    <row r="90" spans="1:10">
      <c r="A90" s="22">
        <f t="shared" si="2"/>
        <v>2007</v>
      </c>
      <c r="B90" s="28" t="s">
        <v>19</v>
      </c>
      <c r="C90" s="28" t="s">
        <v>21</v>
      </c>
      <c r="D90" s="120">
        <v>312303165</v>
      </c>
      <c r="E90" s="120">
        <v>21720558</v>
      </c>
      <c r="F90" s="120">
        <v>269559603</v>
      </c>
      <c r="G90" s="120">
        <v>291280161</v>
      </c>
      <c r="H90" s="120">
        <v>169018313</v>
      </c>
      <c r="I90" s="120">
        <v>12724364</v>
      </c>
      <c r="J90" s="120">
        <v>785326003</v>
      </c>
    </row>
    <row r="91" spans="1:10">
      <c r="A91" s="22">
        <f t="shared" si="2"/>
        <v>2007</v>
      </c>
      <c r="B91" s="28" t="s">
        <v>20</v>
      </c>
      <c r="C91" s="28" t="s">
        <v>21</v>
      </c>
      <c r="D91" s="120">
        <v>374609653</v>
      </c>
      <c r="E91" s="120">
        <v>20794569</v>
      </c>
      <c r="F91" s="120">
        <v>252962119</v>
      </c>
      <c r="G91" s="120">
        <v>273756688</v>
      </c>
      <c r="H91" s="120">
        <v>160532413</v>
      </c>
      <c r="I91" s="120">
        <v>11972106</v>
      </c>
      <c r="J91" s="120">
        <v>820870860</v>
      </c>
    </row>
    <row r="92" spans="1:10">
      <c r="A92" s="22">
        <f>A80+1</f>
        <v>2008</v>
      </c>
      <c r="B92" s="28" t="s">
        <v>9</v>
      </c>
      <c r="C92" s="28" t="s">
        <v>21</v>
      </c>
      <c r="D92" s="120">
        <v>483257942</v>
      </c>
      <c r="E92" s="120">
        <v>25909240</v>
      </c>
      <c r="F92" s="120">
        <v>273025208</v>
      </c>
      <c r="G92" s="120">
        <v>298934448</v>
      </c>
      <c r="H92" s="120">
        <v>159398366</v>
      </c>
      <c r="I92" s="120">
        <v>11847946</v>
      </c>
      <c r="J92" s="120">
        <v>953438702</v>
      </c>
    </row>
    <row r="93" spans="1:10">
      <c r="A93" s="22">
        <f t="shared" ref="A93:A115" si="3">A81+1</f>
        <v>2008</v>
      </c>
      <c r="B93" s="28" t="s">
        <v>10</v>
      </c>
      <c r="C93" s="28" t="s">
        <v>21</v>
      </c>
      <c r="D93" s="120">
        <v>383214293</v>
      </c>
      <c r="E93" s="120">
        <v>22608286</v>
      </c>
      <c r="F93" s="120">
        <v>243033173</v>
      </c>
      <c r="G93" s="120">
        <v>265641459</v>
      </c>
      <c r="H93" s="120">
        <v>146297543</v>
      </c>
      <c r="I93" s="120">
        <v>11776702</v>
      </c>
      <c r="J93" s="120">
        <v>806929997</v>
      </c>
    </row>
    <row r="94" spans="1:10">
      <c r="A94" s="22">
        <f t="shared" si="3"/>
        <v>2008</v>
      </c>
      <c r="B94" s="28" t="s">
        <v>11</v>
      </c>
      <c r="C94" s="28" t="s">
        <v>21</v>
      </c>
      <c r="D94" s="120">
        <v>336733848</v>
      </c>
      <c r="E94" s="120">
        <v>20381853</v>
      </c>
      <c r="F94" s="120">
        <v>254367001</v>
      </c>
      <c r="G94" s="120">
        <v>274748854</v>
      </c>
      <c r="H94" s="120">
        <v>166905790</v>
      </c>
      <c r="I94" s="120">
        <v>12167430</v>
      </c>
      <c r="J94" s="120">
        <v>790555922</v>
      </c>
    </row>
    <row r="95" spans="1:10">
      <c r="A95" s="22">
        <f t="shared" si="3"/>
        <v>2008</v>
      </c>
      <c r="B95" s="28" t="s">
        <v>12</v>
      </c>
      <c r="C95" s="28" t="s">
        <v>21</v>
      </c>
      <c r="D95" s="120">
        <v>322646222</v>
      </c>
      <c r="E95" s="120">
        <v>21005260</v>
      </c>
      <c r="F95" s="120">
        <v>273874787</v>
      </c>
      <c r="G95" s="120">
        <v>294880047</v>
      </c>
      <c r="H95" s="120">
        <v>194665026</v>
      </c>
      <c r="I95" s="120">
        <v>12108156</v>
      </c>
      <c r="J95" s="120">
        <v>824299451</v>
      </c>
    </row>
    <row r="96" spans="1:10">
      <c r="A96" s="22">
        <f t="shared" si="3"/>
        <v>2008</v>
      </c>
      <c r="B96" s="28" t="s">
        <v>13</v>
      </c>
      <c r="C96" s="28" t="s">
        <v>21</v>
      </c>
      <c r="D96" s="120">
        <v>442347217</v>
      </c>
      <c r="E96" s="120">
        <v>27345349</v>
      </c>
      <c r="F96" s="120">
        <v>343067954</v>
      </c>
      <c r="G96" s="120">
        <v>370413303</v>
      </c>
      <c r="H96" s="120">
        <v>194674841</v>
      </c>
      <c r="I96" s="120">
        <v>14153850</v>
      </c>
      <c r="J96" s="120">
        <v>1021589211</v>
      </c>
    </row>
    <row r="97" spans="1:10">
      <c r="A97" s="22">
        <f t="shared" si="3"/>
        <v>2008</v>
      </c>
      <c r="B97" s="28" t="s">
        <v>14</v>
      </c>
      <c r="C97" s="28" t="s">
        <v>21</v>
      </c>
      <c r="D97" s="120">
        <v>559927905</v>
      </c>
      <c r="E97" s="120">
        <v>29036925</v>
      </c>
      <c r="F97" s="120">
        <v>327565039</v>
      </c>
      <c r="G97" s="120">
        <v>356601964</v>
      </c>
      <c r="H97" s="120">
        <v>209973536</v>
      </c>
      <c r="I97" s="120">
        <v>10559071</v>
      </c>
      <c r="J97" s="120">
        <v>1137062476</v>
      </c>
    </row>
    <row r="98" spans="1:10">
      <c r="A98" s="22">
        <f t="shared" si="3"/>
        <v>2008</v>
      </c>
      <c r="B98" s="28" t="s">
        <v>15</v>
      </c>
      <c r="C98" s="28" t="s">
        <v>21</v>
      </c>
      <c r="D98" s="120">
        <v>616272746</v>
      </c>
      <c r="E98" s="120">
        <v>32278760</v>
      </c>
      <c r="F98" s="120">
        <v>366260832</v>
      </c>
      <c r="G98" s="120">
        <v>398539592</v>
      </c>
      <c r="H98" s="120">
        <v>221167338</v>
      </c>
      <c r="I98" s="120">
        <v>12262437</v>
      </c>
      <c r="J98" s="120">
        <v>1248242113</v>
      </c>
    </row>
    <row r="99" spans="1:10">
      <c r="A99" s="22">
        <f t="shared" si="3"/>
        <v>2008</v>
      </c>
      <c r="B99" s="28" t="s">
        <v>16</v>
      </c>
      <c r="C99" s="28" t="s">
        <v>21</v>
      </c>
      <c r="D99" s="120">
        <v>552782571</v>
      </c>
      <c r="E99" s="120">
        <v>29817707</v>
      </c>
      <c r="F99" s="120">
        <v>335081455</v>
      </c>
      <c r="G99" s="120">
        <v>364899162</v>
      </c>
      <c r="H99" s="120">
        <v>217018228</v>
      </c>
      <c r="I99" s="120">
        <v>11393946</v>
      </c>
      <c r="J99" s="120">
        <v>1146093907</v>
      </c>
    </row>
    <row r="100" spans="1:10">
      <c r="A100" s="22">
        <f t="shared" si="3"/>
        <v>2008</v>
      </c>
      <c r="B100" s="28" t="s">
        <v>17</v>
      </c>
      <c r="C100" s="28" t="s">
        <v>21</v>
      </c>
      <c r="D100" s="120">
        <v>517373368</v>
      </c>
      <c r="E100" s="120">
        <v>27975778</v>
      </c>
      <c r="F100" s="120">
        <v>337432939</v>
      </c>
      <c r="G100" s="120">
        <v>365408717</v>
      </c>
      <c r="H100" s="120">
        <v>202558685</v>
      </c>
      <c r="I100" s="120">
        <v>11494812</v>
      </c>
      <c r="J100" s="120">
        <v>1096835582</v>
      </c>
    </row>
    <row r="101" spans="1:10">
      <c r="A101" s="22">
        <f t="shared" si="3"/>
        <v>2008</v>
      </c>
      <c r="B101" s="28" t="s">
        <v>18</v>
      </c>
      <c r="C101" s="28" t="s">
        <v>21</v>
      </c>
      <c r="D101" s="120">
        <v>367733444</v>
      </c>
      <c r="E101" s="120">
        <v>22091362</v>
      </c>
      <c r="F101" s="120">
        <v>290436079</v>
      </c>
      <c r="G101" s="120">
        <v>312527441</v>
      </c>
      <c r="H101" s="120">
        <v>198992271</v>
      </c>
      <c r="I101" s="120">
        <v>12075260</v>
      </c>
      <c r="J101" s="120">
        <v>891328416</v>
      </c>
    </row>
    <row r="102" spans="1:10">
      <c r="A102" s="22">
        <f t="shared" si="3"/>
        <v>2008</v>
      </c>
      <c r="B102" s="28" t="s">
        <v>19</v>
      </c>
      <c r="C102" s="28" t="s">
        <v>21</v>
      </c>
      <c r="D102" s="120">
        <v>340277717</v>
      </c>
      <c r="E102" s="120">
        <v>21354827</v>
      </c>
      <c r="F102" s="120">
        <v>275032482</v>
      </c>
      <c r="G102" s="120">
        <v>296389422</v>
      </c>
      <c r="H102" s="120">
        <v>170047148</v>
      </c>
      <c r="I102" s="120">
        <v>14140395</v>
      </c>
      <c r="J102" s="120">
        <v>820854682</v>
      </c>
    </row>
    <row r="103" spans="1:10">
      <c r="A103" s="22">
        <f t="shared" si="3"/>
        <v>2008</v>
      </c>
      <c r="B103" s="28" t="s">
        <v>20</v>
      </c>
      <c r="C103" s="28" t="s">
        <v>21</v>
      </c>
      <c r="D103" s="120">
        <v>404614770</v>
      </c>
      <c r="E103" s="120">
        <v>20294408</v>
      </c>
      <c r="F103" s="120">
        <v>241591702</v>
      </c>
      <c r="G103" s="120">
        <v>261886110</v>
      </c>
      <c r="H103" s="120">
        <v>128146943</v>
      </c>
      <c r="I103" s="120">
        <v>11520857</v>
      </c>
      <c r="J103" s="120">
        <v>806168680</v>
      </c>
    </row>
    <row r="104" spans="1:10">
      <c r="A104" s="22">
        <f t="shared" si="3"/>
        <v>2009</v>
      </c>
      <c r="B104" s="28" t="s">
        <v>9</v>
      </c>
      <c r="C104" s="28" t="s">
        <v>21</v>
      </c>
      <c r="D104" s="120">
        <v>407439432</v>
      </c>
      <c r="E104" s="120">
        <v>21608078</v>
      </c>
      <c r="F104" s="120">
        <v>264833278</v>
      </c>
      <c r="G104" s="120">
        <v>286441356</v>
      </c>
      <c r="H104" s="120">
        <v>134896653</v>
      </c>
      <c r="I104" s="120">
        <v>12165001</v>
      </c>
      <c r="J104" s="120">
        <v>840942442</v>
      </c>
    </row>
    <row r="105" spans="1:10">
      <c r="A105" s="22">
        <f t="shared" si="3"/>
        <v>2009</v>
      </c>
      <c r="B105" s="28" t="s">
        <v>10</v>
      </c>
      <c r="C105" s="28" t="s">
        <v>21</v>
      </c>
      <c r="D105" s="120">
        <v>384956449</v>
      </c>
      <c r="E105" s="120">
        <v>20199541</v>
      </c>
      <c r="F105" s="120">
        <v>218002328</v>
      </c>
      <c r="G105" s="120">
        <v>238201869</v>
      </c>
      <c r="H105" s="120">
        <v>113911816</v>
      </c>
      <c r="I105" s="120">
        <v>11062363</v>
      </c>
      <c r="J105" s="120">
        <v>748132497</v>
      </c>
    </row>
    <row r="106" spans="1:10">
      <c r="A106" s="22">
        <f t="shared" si="3"/>
        <v>2009</v>
      </c>
      <c r="B106" s="28" t="s">
        <v>11</v>
      </c>
      <c r="C106" s="28" t="s">
        <v>21</v>
      </c>
      <c r="D106" s="120">
        <v>333541318</v>
      </c>
      <c r="E106" s="120">
        <v>19167563</v>
      </c>
      <c r="F106" s="120">
        <v>260259502</v>
      </c>
      <c r="G106" s="120">
        <v>279427065</v>
      </c>
      <c r="H106" s="120">
        <v>128722256</v>
      </c>
      <c r="I106" s="120">
        <v>12622669</v>
      </c>
      <c r="J106" s="120">
        <v>754313308</v>
      </c>
    </row>
    <row r="107" spans="1:10">
      <c r="A107" s="22">
        <f t="shared" si="3"/>
        <v>2009</v>
      </c>
      <c r="B107" s="28" t="s">
        <v>12</v>
      </c>
      <c r="C107" s="28" t="s">
        <v>21</v>
      </c>
      <c r="D107" s="120">
        <v>316916317</v>
      </c>
      <c r="E107" s="120">
        <v>19702498</v>
      </c>
      <c r="F107" s="120">
        <v>276941766</v>
      </c>
      <c r="G107" s="120">
        <v>296644264</v>
      </c>
      <c r="H107" s="120">
        <v>151871521</v>
      </c>
      <c r="I107" s="120">
        <v>13123614</v>
      </c>
      <c r="J107" s="120">
        <v>778555716</v>
      </c>
    </row>
    <row r="108" spans="1:10">
      <c r="A108" s="22">
        <f t="shared" si="3"/>
        <v>2009</v>
      </c>
      <c r="B108" s="28" t="s">
        <v>13</v>
      </c>
      <c r="C108" s="28" t="s">
        <v>21</v>
      </c>
      <c r="D108" s="120">
        <v>416442554</v>
      </c>
      <c r="E108" s="120">
        <v>23517055</v>
      </c>
      <c r="F108" s="120">
        <v>311332007</v>
      </c>
      <c r="G108" s="120">
        <v>334849062</v>
      </c>
      <c r="H108" s="120">
        <v>161295658</v>
      </c>
      <c r="I108" s="120">
        <v>12670675</v>
      </c>
      <c r="J108" s="120">
        <v>925257949</v>
      </c>
    </row>
    <row r="109" spans="1:10">
      <c r="A109" s="22">
        <f t="shared" si="3"/>
        <v>2009</v>
      </c>
      <c r="B109" s="28" t="s">
        <v>14</v>
      </c>
      <c r="C109" s="28" t="s">
        <v>21</v>
      </c>
      <c r="D109" s="120">
        <v>608037852</v>
      </c>
      <c r="E109" s="120">
        <v>31334437</v>
      </c>
      <c r="F109" s="120">
        <v>368426421</v>
      </c>
      <c r="G109" s="120">
        <v>399760858</v>
      </c>
      <c r="H109" s="120">
        <v>153484694</v>
      </c>
      <c r="I109" s="120">
        <v>13057540</v>
      </c>
      <c r="J109" s="120">
        <v>1174340944</v>
      </c>
    </row>
    <row r="110" spans="1:10">
      <c r="A110" s="22">
        <f t="shared" si="3"/>
        <v>2009</v>
      </c>
      <c r="B110" s="28" t="s">
        <v>15</v>
      </c>
      <c r="C110" s="28" t="s">
        <v>21</v>
      </c>
      <c r="D110" s="120">
        <v>595098778</v>
      </c>
      <c r="E110" s="120">
        <v>28367227</v>
      </c>
      <c r="F110" s="120">
        <v>329446908</v>
      </c>
      <c r="G110" s="120">
        <v>357814135</v>
      </c>
      <c r="H110" s="120">
        <v>148986715</v>
      </c>
      <c r="I110" s="120">
        <v>10754403</v>
      </c>
      <c r="J110" s="120">
        <v>1112654031</v>
      </c>
    </row>
    <row r="111" spans="1:10">
      <c r="A111" s="22">
        <f t="shared" si="3"/>
        <v>2009</v>
      </c>
      <c r="B111" s="28" t="s">
        <v>16</v>
      </c>
      <c r="C111" s="28" t="s">
        <v>21</v>
      </c>
      <c r="D111" s="120">
        <v>548837776</v>
      </c>
      <c r="E111" s="120">
        <v>28042670</v>
      </c>
      <c r="F111" s="120">
        <v>333895292</v>
      </c>
      <c r="G111" s="120">
        <v>361937962</v>
      </c>
      <c r="H111" s="120">
        <v>156986722</v>
      </c>
      <c r="I111" s="120">
        <v>12362594</v>
      </c>
      <c r="J111" s="120">
        <v>1080125054</v>
      </c>
    </row>
    <row r="112" spans="1:10">
      <c r="A112" s="22">
        <f t="shared" si="3"/>
        <v>2009</v>
      </c>
      <c r="B112" s="28" t="s">
        <v>17</v>
      </c>
      <c r="C112" s="28" t="s">
        <v>21</v>
      </c>
      <c r="D112" s="120">
        <v>471976041</v>
      </c>
      <c r="E112" s="120">
        <v>25229629</v>
      </c>
      <c r="F112" s="120">
        <v>332886347</v>
      </c>
      <c r="G112" s="120">
        <v>358115976</v>
      </c>
      <c r="H112" s="120">
        <v>146993780</v>
      </c>
      <c r="I112" s="120">
        <v>12493196</v>
      </c>
      <c r="J112" s="120">
        <v>989578993</v>
      </c>
    </row>
    <row r="113" spans="1:10">
      <c r="A113" s="22">
        <f t="shared" si="3"/>
        <v>2009</v>
      </c>
      <c r="B113" s="28" t="s">
        <v>18</v>
      </c>
      <c r="C113" s="28" t="s">
        <v>21</v>
      </c>
      <c r="D113" s="120">
        <v>426091122</v>
      </c>
      <c r="E113" s="120">
        <v>23318546</v>
      </c>
      <c r="F113" s="120">
        <v>300619388</v>
      </c>
      <c r="G113" s="120">
        <v>323937934</v>
      </c>
      <c r="H113" s="120">
        <v>152229355</v>
      </c>
      <c r="I113" s="120">
        <v>11994382</v>
      </c>
      <c r="J113" s="120">
        <v>914252793</v>
      </c>
    </row>
    <row r="114" spans="1:10">
      <c r="A114" s="22">
        <f t="shared" si="3"/>
        <v>2009</v>
      </c>
      <c r="B114" s="28" t="s">
        <v>19</v>
      </c>
      <c r="C114" s="28" t="s">
        <v>21</v>
      </c>
      <c r="D114" s="120">
        <v>279195284</v>
      </c>
      <c r="E114" s="120">
        <v>17186388</v>
      </c>
      <c r="F114" s="120">
        <v>245522910</v>
      </c>
      <c r="G114" s="120">
        <v>262709298</v>
      </c>
      <c r="H114" s="120">
        <v>144019712</v>
      </c>
      <c r="I114" s="120">
        <v>13501877</v>
      </c>
      <c r="J114" s="120">
        <v>699426171</v>
      </c>
    </row>
    <row r="115" spans="1:10">
      <c r="A115" s="22">
        <f t="shared" si="3"/>
        <v>2009</v>
      </c>
      <c r="B115" s="28" t="s">
        <v>20</v>
      </c>
      <c r="C115" s="28" t="s">
        <v>21</v>
      </c>
      <c r="D115" s="120">
        <v>444603335</v>
      </c>
      <c r="E115" s="120">
        <v>22729671</v>
      </c>
      <c r="F115" s="120">
        <v>271612902</v>
      </c>
      <c r="G115" s="120">
        <v>294342573</v>
      </c>
      <c r="H115" s="120">
        <v>132837286</v>
      </c>
      <c r="I115" s="120">
        <v>13460939</v>
      </c>
      <c r="J115" s="120">
        <v>885244133</v>
      </c>
    </row>
    <row r="116" spans="1:10">
      <c r="A116" s="28" t="s">
        <v>6</v>
      </c>
      <c r="B116" s="28" t="s">
        <v>9</v>
      </c>
      <c r="C116" s="28" t="s">
        <v>21</v>
      </c>
      <c r="D116" s="120">
        <v>558709644</v>
      </c>
      <c r="E116" s="120">
        <v>25951891</v>
      </c>
      <c r="F116" s="120">
        <v>248368051</v>
      </c>
      <c r="G116" s="120">
        <v>274319942</v>
      </c>
      <c r="H116" s="120">
        <v>125575230</v>
      </c>
      <c r="I116" s="120">
        <v>10378027</v>
      </c>
      <c r="J116" s="120">
        <v>968982843</v>
      </c>
    </row>
    <row r="117" spans="1:10">
      <c r="A117" s="28" t="s">
        <v>6</v>
      </c>
      <c r="B117" s="28" t="s">
        <v>10</v>
      </c>
      <c r="C117" s="28" t="s">
        <v>21</v>
      </c>
      <c r="D117" s="120">
        <v>466988077</v>
      </c>
      <c r="E117" s="120">
        <v>24228795</v>
      </c>
      <c r="F117" s="120">
        <v>266439295</v>
      </c>
      <c r="G117" s="120">
        <v>290668090</v>
      </c>
      <c r="H117" s="120">
        <v>118537000</v>
      </c>
      <c r="I117" s="120">
        <v>13060369</v>
      </c>
      <c r="J117" s="120">
        <v>889253536</v>
      </c>
    </row>
    <row r="118" spans="1:10">
      <c r="A118" s="28" t="s">
        <v>6</v>
      </c>
      <c r="B118" s="28" t="s">
        <v>11</v>
      </c>
      <c r="C118" s="28" t="s">
        <v>21</v>
      </c>
      <c r="D118" s="120">
        <v>377345074</v>
      </c>
      <c r="E118" s="120">
        <v>19216682</v>
      </c>
      <c r="F118" s="120">
        <v>232269456</v>
      </c>
      <c r="G118" s="120">
        <v>251486138</v>
      </c>
      <c r="H118" s="120">
        <v>123507796</v>
      </c>
      <c r="I118" s="120">
        <v>11614313</v>
      </c>
      <c r="J118" s="120">
        <v>763953321</v>
      </c>
    </row>
    <row r="119" spans="1:10">
      <c r="A119" s="28" t="s">
        <v>6</v>
      </c>
      <c r="B119" s="28" t="s">
        <v>12</v>
      </c>
      <c r="C119" s="28" t="s">
        <v>21</v>
      </c>
      <c r="D119" s="120">
        <v>294021955</v>
      </c>
      <c r="E119" s="120">
        <v>17442488</v>
      </c>
      <c r="F119" s="120">
        <v>274205317</v>
      </c>
      <c r="G119" s="120">
        <v>291647805</v>
      </c>
      <c r="H119" s="120">
        <v>136233656</v>
      </c>
      <c r="I119" s="120">
        <v>13064141</v>
      </c>
      <c r="J119" s="120">
        <v>734967557</v>
      </c>
    </row>
    <row r="120" spans="1:10">
      <c r="A120" s="28" t="s">
        <v>6</v>
      </c>
      <c r="B120" s="28" t="s">
        <v>13</v>
      </c>
      <c r="C120" s="28" t="s">
        <v>21</v>
      </c>
      <c r="D120" s="120">
        <v>443867996</v>
      </c>
      <c r="E120" s="120">
        <v>25000729</v>
      </c>
      <c r="F120" s="120">
        <v>351264698</v>
      </c>
      <c r="G120" s="120">
        <v>376265427</v>
      </c>
      <c r="H120" s="120">
        <v>153350627</v>
      </c>
      <c r="I120" s="120">
        <v>14584894</v>
      </c>
      <c r="J120" s="120">
        <v>988068944</v>
      </c>
    </row>
    <row r="121" spans="1:10">
      <c r="A121" s="28" t="s">
        <v>6</v>
      </c>
      <c r="B121" s="28" t="s">
        <v>14</v>
      </c>
      <c r="C121" s="28" t="s">
        <v>21</v>
      </c>
      <c r="D121" s="120">
        <v>583755986</v>
      </c>
      <c r="E121" s="120">
        <v>27520613</v>
      </c>
      <c r="F121" s="120">
        <v>334185819</v>
      </c>
      <c r="G121" s="120">
        <v>361706432</v>
      </c>
      <c r="H121" s="120">
        <v>156087161</v>
      </c>
      <c r="I121" s="120">
        <v>11092080</v>
      </c>
      <c r="J121" s="120">
        <v>1112641659</v>
      </c>
    </row>
    <row r="122" spans="1:10">
      <c r="A122" s="28" t="s">
        <v>6</v>
      </c>
      <c r="B122" s="28" t="s">
        <v>15</v>
      </c>
      <c r="C122" s="28" t="s">
        <v>21</v>
      </c>
      <c r="D122" s="120">
        <v>623464995</v>
      </c>
      <c r="E122" s="120">
        <v>30264259</v>
      </c>
      <c r="F122" s="120">
        <v>366802458</v>
      </c>
      <c r="G122" s="120">
        <v>397066717</v>
      </c>
      <c r="H122" s="120">
        <v>172172987</v>
      </c>
      <c r="I122" s="120">
        <v>12829230</v>
      </c>
      <c r="J122" s="120">
        <v>1205533929</v>
      </c>
    </row>
    <row r="123" spans="1:10">
      <c r="A123" s="28" t="s">
        <v>6</v>
      </c>
      <c r="B123" s="28" t="s">
        <v>16</v>
      </c>
      <c r="C123" s="28" t="s">
        <v>21</v>
      </c>
      <c r="D123" s="120">
        <v>594145450</v>
      </c>
      <c r="E123" s="120">
        <v>28984632</v>
      </c>
      <c r="F123" s="120">
        <v>351168032</v>
      </c>
      <c r="G123" s="120">
        <v>380152664</v>
      </c>
      <c r="H123" s="120">
        <v>159108707</v>
      </c>
      <c r="I123" s="120">
        <v>11586122</v>
      </c>
      <c r="J123" s="120">
        <v>1144992943</v>
      </c>
    </row>
    <row r="124" spans="1:10">
      <c r="A124" s="28" t="s">
        <v>6</v>
      </c>
      <c r="B124" s="28" t="s">
        <v>17</v>
      </c>
      <c r="C124" s="28" t="s">
        <v>21</v>
      </c>
      <c r="D124" s="120">
        <v>529736189</v>
      </c>
      <c r="E124" s="120">
        <v>26755319</v>
      </c>
      <c r="F124" s="120">
        <v>348001780</v>
      </c>
      <c r="G124" s="120">
        <v>374757099</v>
      </c>
      <c r="H124" s="120">
        <v>145446648</v>
      </c>
      <c r="I124" s="120">
        <v>12484269</v>
      </c>
      <c r="J124" s="120">
        <v>1062424205</v>
      </c>
    </row>
    <row r="125" spans="1:10">
      <c r="A125" s="28" t="s">
        <v>6</v>
      </c>
      <c r="B125" s="28" t="s">
        <v>18</v>
      </c>
      <c r="C125" s="28" t="s">
        <v>21</v>
      </c>
      <c r="D125" s="120">
        <v>353590580</v>
      </c>
      <c r="E125" s="120">
        <v>20356679</v>
      </c>
      <c r="F125" s="120">
        <v>286019528</v>
      </c>
      <c r="G125" s="120">
        <v>306376207</v>
      </c>
      <c r="H125" s="120">
        <v>131637485</v>
      </c>
      <c r="I125" s="120">
        <v>12888172</v>
      </c>
      <c r="J125" s="120">
        <v>804492444</v>
      </c>
    </row>
    <row r="126" spans="1:10">
      <c r="A126" s="28" t="s">
        <v>6</v>
      </c>
      <c r="B126" s="28" t="s">
        <v>19</v>
      </c>
      <c r="C126" s="28" t="s">
        <v>21</v>
      </c>
      <c r="D126" s="120">
        <v>294972236</v>
      </c>
      <c r="E126" s="120">
        <v>17480931</v>
      </c>
      <c r="F126" s="120">
        <v>256990936</v>
      </c>
      <c r="G126" s="120">
        <v>274471867</v>
      </c>
      <c r="H126" s="120">
        <v>133274264</v>
      </c>
      <c r="I126" s="120">
        <v>13094685</v>
      </c>
      <c r="J126" s="120">
        <v>715813052</v>
      </c>
    </row>
    <row r="127" spans="1:10">
      <c r="A127" s="28" t="s">
        <v>6</v>
      </c>
      <c r="B127" s="28" t="s">
        <v>20</v>
      </c>
      <c r="C127" s="28" t="s">
        <v>21</v>
      </c>
      <c r="D127" s="120">
        <v>509559188</v>
      </c>
      <c r="E127" s="120">
        <v>24058894</v>
      </c>
      <c r="F127" s="120">
        <v>290088758</v>
      </c>
      <c r="G127" s="120">
        <v>314147652</v>
      </c>
      <c r="H127" s="120">
        <v>130056629</v>
      </c>
      <c r="I127" s="120">
        <v>14307401</v>
      </c>
      <c r="J127" s="120">
        <v>968070870</v>
      </c>
    </row>
    <row r="128" spans="1:10">
      <c r="A128" s="28" t="s">
        <v>7</v>
      </c>
      <c r="B128" s="28" t="s">
        <v>9</v>
      </c>
      <c r="C128" s="28" t="s">
        <v>21</v>
      </c>
      <c r="D128" s="120">
        <v>507232363</v>
      </c>
      <c r="E128" s="120">
        <v>23538558</v>
      </c>
      <c r="F128" s="120">
        <v>248384460</v>
      </c>
      <c r="G128" s="120">
        <v>271923018</v>
      </c>
      <c r="H128" s="120">
        <v>114898832</v>
      </c>
      <c r="I128" s="120">
        <v>10747243</v>
      </c>
      <c r="J128" s="120">
        <v>904801456</v>
      </c>
    </row>
    <row r="129" spans="1:10">
      <c r="A129" s="28" t="s">
        <v>7</v>
      </c>
      <c r="B129" s="28" t="s">
        <v>10</v>
      </c>
      <c r="C129" s="28" t="s">
        <v>21</v>
      </c>
      <c r="D129" s="120">
        <v>402454727</v>
      </c>
      <c r="E129" s="120">
        <v>20441127</v>
      </c>
      <c r="F129" s="120">
        <v>236133389</v>
      </c>
      <c r="G129" s="120">
        <v>256574516</v>
      </c>
      <c r="H129" s="120">
        <v>129702228</v>
      </c>
      <c r="I129" s="120">
        <v>11737352</v>
      </c>
      <c r="J129" s="120">
        <v>800468823</v>
      </c>
    </row>
    <row r="130" spans="1:10">
      <c r="A130" s="28" t="s">
        <v>7</v>
      </c>
      <c r="B130" s="28" t="s">
        <v>11</v>
      </c>
      <c r="C130" s="28" t="s">
        <v>21</v>
      </c>
      <c r="D130" s="120">
        <v>300913016</v>
      </c>
      <c r="E130" s="120">
        <v>17405780</v>
      </c>
      <c r="F130" s="120">
        <v>258544676</v>
      </c>
      <c r="G130" s="120">
        <v>275950456</v>
      </c>
      <c r="H130" s="120">
        <v>152131748</v>
      </c>
      <c r="I130" s="120">
        <v>13293306</v>
      </c>
      <c r="J130" s="120">
        <v>742288526</v>
      </c>
    </row>
    <row r="131" spans="1:10">
      <c r="A131" s="28" t="s">
        <v>7</v>
      </c>
      <c r="B131" s="28" t="s">
        <v>12</v>
      </c>
      <c r="C131" s="28" t="s">
        <v>21</v>
      </c>
      <c r="D131" s="120">
        <v>356636813</v>
      </c>
      <c r="E131" s="120">
        <v>20192853</v>
      </c>
      <c r="F131" s="120">
        <v>305643893</v>
      </c>
      <c r="G131" s="120">
        <v>325836746</v>
      </c>
      <c r="H131" s="120">
        <v>156267160</v>
      </c>
      <c r="I131" s="120">
        <v>14149435</v>
      </c>
      <c r="J131" s="120">
        <v>852890154</v>
      </c>
    </row>
    <row r="132" spans="1:10">
      <c r="A132" s="28" t="s">
        <v>7</v>
      </c>
      <c r="B132" s="28" t="s">
        <v>13</v>
      </c>
      <c r="C132" s="28" t="s">
        <v>21</v>
      </c>
      <c r="D132" s="120">
        <v>422574331</v>
      </c>
      <c r="E132" s="120">
        <v>22656760</v>
      </c>
      <c r="F132" s="120">
        <v>312275014</v>
      </c>
      <c r="G132" s="120">
        <v>334931774</v>
      </c>
      <c r="H132" s="120">
        <v>158325688</v>
      </c>
      <c r="I132" s="120">
        <v>12493590</v>
      </c>
      <c r="J132" s="120">
        <v>928325383</v>
      </c>
    </row>
    <row r="133" spans="1:10">
      <c r="A133" s="28" t="s">
        <v>7</v>
      </c>
      <c r="B133" s="28" t="s">
        <v>14</v>
      </c>
      <c r="C133" s="28" t="s">
        <v>21</v>
      </c>
      <c r="D133" s="120">
        <v>606551168</v>
      </c>
      <c r="E133" s="120">
        <v>28391363</v>
      </c>
      <c r="F133" s="120">
        <v>360850468</v>
      </c>
      <c r="G133" s="120">
        <v>389241831</v>
      </c>
      <c r="H133" s="120">
        <v>168613158</v>
      </c>
      <c r="I133" s="120">
        <v>12429533</v>
      </c>
      <c r="J133" s="120">
        <v>1176835690</v>
      </c>
    </row>
    <row r="134" spans="1:10">
      <c r="A134" s="28" t="s">
        <v>7</v>
      </c>
      <c r="B134" s="28" t="s">
        <v>15</v>
      </c>
      <c r="C134" s="28" t="s">
        <v>21</v>
      </c>
      <c r="D134" s="120">
        <v>607388323</v>
      </c>
      <c r="E134" s="120">
        <v>28239346</v>
      </c>
      <c r="F134" s="120">
        <v>345525705</v>
      </c>
      <c r="G134" s="120">
        <v>373765051</v>
      </c>
      <c r="H134" s="120">
        <v>199847208</v>
      </c>
      <c r="I134" s="120">
        <v>12151624</v>
      </c>
      <c r="J134" s="120">
        <v>1193152206</v>
      </c>
    </row>
    <row r="135" spans="1:10">
      <c r="A135" s="28" t="s">
        <v>7</v>
      </c>
      <c r="B135" s="28" t="s">
        <v>16</v>
      </c>
      <c r="C135" s="28" t="s">
        <v>21</v>
      </c>
      <c r="D135" s="120">
        <v>626180597</v>
      </c>
      <c r="E135" s="120">
        <v>29801902</v>
      </c>
      <c r="F135" s="120">
        <v>372991384</v>
      </c>
      <c r="G135" s="120">
        <v>402793286</v>
      </c>
      <c r="H135" s="120">
        <v>175706897</v>
      </c>
      <c r="I135" s="120">
        <v>12935565</v>
      </c>
      <c r="J135" s="120">
        <v>1217616345</v>
      </c>
    </row>
    <row r="136" spans="1:10">
      <c r="A136" s="28" t="s">
        <v>7</v>
      </c>
      <c r="B136" s="28" t="s">
        <v>17</v>
      </c>
      <c r="C136" s="28" t="s">
        <v>21</v>
      </c>
      <c r="D136" s="120">
        <v>448106502</v>
      </c>
      <c r="E136" s="120">
        <v>23006914</v>
      </c>
      <c r="F136" s="120">
        <v>306337019</v>
      </c>
      <c r="G136" s="120">
        <v>329343933</v>
      </c>
      <c r="H136" s="120">
        <v>147917592</v>
      </c>
      <c r="I136" s="120">
        <v>11703138</v>
      </c>
      <c r="J136" s="120">
        <v>937071165</v>
      </c>
    </row>
    <row r="137" spans="1:10">
      <c r="A137" s="28" t="s">
        <v>7</v>
      </c>
      <c r="B137" s="28" t="s">
        <v>18</v>
      </c>
      <c r="C137" s="28" t="s">
        <v>21</v>
      </c>
      <c r="D137" s="120">
        <v>334137774</v>
      </c>
      <c r="E137" s="120">
        <v>19814065</v>
      </c>
      <c r="F137" s="120">
        <v>279636557</v>
      </c>
      <c r="G137" s="120">
        <v>299450622</v>
      </c>
      <c r="H137" s="120">
        <v>133277190</v>
      </c>
      <c r="I137" s="120">
        <v>13002712</v>
      </c>
      <c r="J137" s="120">
        <v>779868298</v>
      </c>
    </row>
    <row r="138" spans="1:10">
      <c r="A138" s="28" t="s">
        <v>7</v>
      </c>
      <c r="B138" s="28" t="s">
        <v>19</v>
      </c>
      <c r="C138" s="28" t="s">
        <v>21</v>
      </c>
      <c r="D138" s="120">
        <v>308381940</v>
      </c>
      <c r="E138" s="120">
        <v>17995068</v>
      </c>
      <c r="F138" s="120">
        <v>263336282</v>
      </c>
      <c r="G138" s="120">
        <v>281331350</v>
      </c>
      <c r="H138" s="120">
        <v>134831591</v>
      </c>
      <c r="I138" s="120">
        <v>14082926</v>
      </c>
      <c r="J138" s="120">
        <v>738627807</v>
      </c>
    </row>
    <row r="139" spans="1:10">
      <c r="A139" s="28" t="s">
        <v>7</v>
      </c>
      <c r="B139" s="28" t="s">
        <v>20</v>
      </c>
      <c r="C139" s="28" t="s">
        <v>21</v>
      </c>
      <c r="D139" s="120">
        <v>363339605</v>
      </c>
      <c r="E139" s="120">
        <v>18333847</v>
      </c>
      <c r="F139" s="120">
        <v>248105902</v>
      </c>
      <c r="G139" s="120">
        <v>266439749</v>
      </c>
      <c r="H139" s="120">
        <v>126336748</v>
      </c>
      <c r="I139" s="120">
        <v>12224635</v>
      </c>
      <c r="J139" s="120">
        <v>768340737</v>
      </c>
    </row>
    <row r="140" spans="1:10">
      <c r="A140" s="28" t="s">
        <v>8</v>
      </c>
      <c r="B140" s="28" t="s">
        <v>9</v>
      </c>
      <c r="C140" s="28" t="s">
        <v>21</v>
      </c>
      <c r="D140" s="120">
        <v>368188989</v>
      </c>
      <c r="E140" s="120">
        <v>17802605</v>
      </c>
      <c r="F140" s="120">
        <v>235689727</v>
      </c>
      <c r="G140" s="120">
        <v>253492332</v>
      </c>
      <c r="H140" s="120">
        <v>120452331</v>
      </c>
      <c r="I140" s="120">
        <v>11592900</v>
      </c>
      <c r="J140" s="120">
        <v>753726552</v>
      </c>
    </row>
    <row r="141" spans="1:10">
      <c r="A141" s="28" t="s">
        <v>8</v>
      </c>
      <c r="B141" s="28" t="s">
        <v>10</v>
      </c>
      <c r="C141" s="28" t="s">
        <v>21</v>
      </c>
      <c r="D141" s="120">
        <v>324714533</v>
      </c>
      <c r="E141" s="120">
        <v>17883585</v>
      </c>
      <c r="F141" s="120">
        <v>248111390</v>
      </c>
      <c r="G141" s="120">
        <v>265994975</v>
      </c>
      <c r="H141" s="120">
        <v>115690227</v>
      </c>
      <c r="I141" s="120">
        <v>13011763</v>
      </c>
      <c r="J141" s="120">
        <v>719411498</v>
      </c>
    </row>
    <row r="142" spans="1:10">
      <c r="A142" s="28" t="s">
        <v>8</v>
      </c>
      <c r="B142" s="28" t="s">
        <v>11</v>
      </c>
      <c r="C142" s="28" t="s">
        <v>21</v>
      </c>
      <c r="D142" s="120">
        <v>335052548</v>
      </c>
      <c r="E142" s="120">
        <v>18604374</v>
      </c>
      <c r="F142" s="120">
        <v>273321070</v>
      </c>
      <c r="G142" s="120">
        <v>291925444</v>
      </c>
      <c r="H142" s="120">
        <v>133385242</v>
      </c>
      <c r="I142" s="120">
        <v>13688549</v>
      </c>
      <c r="J142" s="120">
        <v>774051783</v>
      </c>
    </row>
    <row r="143" spans="1:10">
      <c r="A143" s="28" t="s">
        <v>8</v>
      </c>
      <c r="B143" s="28" t="s">
        <v>12</v>
      </c>
      <c r="C143" s="28" t="s">
        <v>21</v>
      </c>
      <c r="D143" s="120">
        <v>334407267</v>
      </c>
      <c r="E143" s="120">
        <v>19156785</v>
      </c>
      <c r="F143" s="120">
        <v>275833412</v>
      </c>
      <c r="G143" s="120">
        <v>294990197</v>
      </c>
      <c r="H143" s="120">
        <v>133536242</v>
      </c>
      <c r="I143" s="120">
        <v>11931643</v>
      </c>
      <c r="J143" s="120">
        <v>774865349</v>
      </c>
    </row>
    <row r="144" spans="1:10">
      <c r="A144" s="28" t="s">
        <v>8</v>
      </c>
      <c r="B144" s="28" t="s">
        <v>13</v>
      </c>
      <c r="C144" s="28" t="s">
        <v>21</v>
      </c>
      <c r="D144" s="120">
        <v>454291437</v>
      </c>
      <c r="E144" s="120">
        <v>24626601</v>
      </c>
      <c r="F144" s="120">
        <v>336302272</v>
      </c>
      <c r="G144" s="120">
        <v>360928873</v>
      </c>
      <c r="H144" s="120">
        <v>161567792</v>
      </c>
      <c r="I144" s="120">
        <v>14548833</v>
      </c>
      <c r="J144" s="120">
        <v>991336935</v>
      </c>
    </row>
    <row r="145" spans="1:10">
      <c r="A145" s="28" t="s">
        <v>8</v>
      </c>
      <c r="B145" s="28" t="s">
        <v>14</v>
      </c>
      <c r="C145" s="28" t="s">
        <v>21</v>
      </c>
      <c r="D145" s="120">
        <v>532122332</v>
      </c>
      <c r="E145" s="120">
        <v>25370235</v>
      </c>
      <c r="F145" s="120">
        <v>317490247</v>
      </c>
      <c r="G145" s="120">
        <v>342860482</v>
      </c>
      <c r="H145" s="120">
        <v>144741898</v>
      </c>
      <c r="I145" s="120">
        <v>10689867</v>
      </c>
      <c r="J145" s="120">
        <v>1030414579</v>
      </c>
    </row>
    <row r="146" spans="1:10">
      <c r="A146" s="28" t="s">
        <v>8</v>
      </c>
      <c r="B146" s="28" t="s">
        <v>15</v>
      </c>
      <c r="C146" s="28" t="s">
        <v>21</v>
      </c>
      <c r="D146" s="120">
        <v>597066502</v>
      </c>
      <c r="E146" s="120">
        <v>27762726</v>
      </c>
      <c r="F146" s="120">
        <v>355776024</v>
      </c>
      <c r="G146" s="120">
        <v>383538750</v>
      </c>
      <c r="H146" s="120">
        <v>171903125</v>
      </c>
      <c r="I146" s="120">
        <v>12697498</v>
      </c>
      <c r="J146" s="120">
        <v>1165205875</v>
      </c>
    </row>
    <row r="147" spans="1:10">
      <c r="A147" s="28" t="s">
        <v>8</v>
      </c>
      <c r="B147" s="28" t="s">
        <v>16</v>
      </c>
      <c r="C147" s="28" t="s">
        <v>21</v>
      </c>
      <c r="D147" s="120">
        <v>541226487</v>
      </c>
      <c r="E147" s="120">
        <v>26296503</v>
      </c>
      <c r="F147" s="120">
        <v>340391761</v>
      </c>
      <c r="G147" s="120">
        <v>366688264</v>
      </c>
      <c r="H147" s="120">
        <v>168400491</v>
      </c>
      <c r="I147" s="120">
        <v>12482619</v>
      </c>
      <c r="J147" s="120">
        <v>1088797861</v>
      </c>
    </row>
    <row r="148" spans="1:10">
      <c r="A148" s="28" t="s">
        <v>8</v>
      </c>
      <c r="B148" s="28" t="s">
        <v>17</v>
      </c>
      <c r="C148" s="28" t="s">
        <v>21</v>
      </c>
      <c r="D148" s="120">
        <v>470482589</v>
      </c>
      <c r="E148" s="120">
        <v>23572734</v>
      </c>
      <c r="F148" s="120">
        <v>314718944</v>
      </c>
      <c r="G148" s="120">
        <v>338291678</v>
      </c>
      <c r="H148" s="120">
        <v>160880242</v>
      </c>
      <c r="I148" s="120">
        <v>12193496</v>
      </c>
      <c r="J148" s="120">
        <v>981848005</v>
      </c>
    </row>
    <row r="149" spans="1:10">
      <c r="A149" s="28" t="s">
        <v>8</v>
      </c>
      <c r="B149" s="28" t="s">
        <v>18</v>
      </c>
      <c r="C149" s="28" t="s">
        <v>21</v>
      </c>
      <c r="D149" s="120">
        <v>370310355</v>
      </c>
      <c r="E149" s="120">
        <v>21179962</v>
      </c>
      <c r="F149" s="120">
        <v>294381637</v>
      </c>
      <c r="G149" s="120">
        <v>315561599</v>
      </c>
      <c r="H149" s="120">
        <v>157658543</v>
      </c>
      <c r="I149" s="120">
        <v>13156821</v>
      </c>
      <c r="J149" s="120">
        <v>856687318</v>
      </c>
    </row>
    <row r="150" spans="1:10">
      <c r="A150" s="28" t="s">
        <v>8</v>
      </c>
      <c r="B150" s="28" t="s">
        <v>19</v>
      </c>
      <c r="C150" s="28" t="s">
        <v>21</v>
      </c>
      <c r="D150" s="120">
        <v>318920030</v>
      </c>
      <c r="E150" s="120">
        <v>17937280</v>
      </c>
      <c r="F150" s="120">
        <v>250435903</v>
      </c>
      <c r="G150" s="120">
        <v>268373183</v>
      </c>
      <c r="H150" s="120">
        <v>140214130</v>
      </c>
      <c r="I150" s="120">
        <v>14219679</v>
      </c>
      <c r="J150" s="120">
        <v>741727022</v>
      </c>
    </row>
    <row r="151" spans="1:10">
      <c r="A151" s="29" t="s">
        <v>8</v>
      </c>
      <c r="B151" s="29" t="s">
        <v>20</v>
      </c>
      <c r="C151" s="28" t="s">
        <v>21</v>
      </c>
      <c r="D151" s="120">
        <v>385509617</v>
      </c>
      <c r="E151" s="120">
        <v>19099982</v>
      </c>
      <c r="F151" s="120">
        <v>251062577</v>
      </c>
      <c r="G151" s="120">
        <v>270162559</v>
      </c>
      <c r="H151" s="120">
        <v>115707692</v>
      </c>
      <c r="I151" s="120">
        <v>13180931</v>
      </c>
      <c r="J151" s="120">
        <v>784560799</v>
      </c>
    </row>
    <row r="152" spans="1:10">
      <c r="A152" s="29" t="s">
        <v>45</v>
      </c>
      <c r="B152" s="29" t="s">
        <v>9</v>
      </c>
      <c r="C152" s="29" t="s">
        <v>57</v>
      </c>
      <c r="D152" s="120">
        <v>443848289</v>
      </c>
      <c r="E152" s="120">
        <v>22660912</v>
      </c>
      <c r="F152" s="120">
        <v>267318489</v>
      </c>
      <c r="G152" s="120">
        <v>289979401</v>
      </c>
      <c r="H152" s="120">
        <v>128272738</v>
      </c>
      <c r="I152" s="120">
        <v>11827844</v>
      </c>
      <c r="J152" s="120">
        <v>873928272</v>
      </c>
    </row>
    <row r="153" spans="1:10">
      <c r="A153" s="29" t="s">
        <v>45</v>
      </c>
      <c r="B153" s="29" t="s">
        <v>10</v>
      </c>
      <c r="C153" s="29" t="s">
        <v>57</v>
      </c>
      <c r="D153" s="120">
        <v>352528748</v>
      </c>
      <c r="E153" s="120">
        <v>19051719</v>
      </c>
      <c r="F153" s="120">
        <v>238429094</v>
      </c>
      <c r="G153" s="120">
        <v>257480813</v>
      </c>
      <c r="H153" s="120">
        <v>111811521</v>
      </c>
      <c r="I153" s="120">
        <v>12075714</v>
      </c>
      <c r="J153" s="120">
        <v>733896796</v>
      </c>
    </row>
    <row r="154" spans="1:10">
      <c r="A154" s="29" t="s">
        <v>45</v>
      </c>
      <c r="B154" s="29" t="s">
        <v>11</v>
      </c>
      <c r="C154" s="29" t="s">
        <v>57</v>
      </c>
      <c r="D154" s="120">
        <v>331630836</v>
      </c>
      <c r="E154" s="120">
        <v>19132608</v>
      </c>
      <c r="F154" s="120">
        <v>266005507</v>
      </c>
      <c r="G154" s="120">
        <v>285138115</v>
      </c>
      <c r="H154" s="120">
        <v>131975452</v>
      </c>
      <c r="I154" s="120">
        <v>12949529</v>
      </c>
      <c r="J154" s="120">
        <v>761693932</v>
      </c>
    </row>
    <row r="155" spans="1:10">
      <c r="A155" s="29" t="s">
        <v>45</v>
      </c>
      <c r="B155" s="29" t="s">
        <v>12</v>
      </c>
      <c r="C155" s="29" t="s">
        <v>57</v>
      </c>
      <c r="D155" s="120">
        <v>317961727</v>
      </c>
      <c r="E155" s="120">
        <v>19510077</v>
      </c>
      <c r="F155" s="120">
        <v>275170475</v>
      </c>
      <c r="G155" s="120">
        <v>294680552</v>
      </c>
      <c r="H155" s="120">
        <v>135855994</v>
      </c>
      <c r="I155" s="120">
        <v>13363083</v>
      </c>
      <c r="J155" s="120">
        <v>761861356</v>
      </c>
    </row>
    <row r="156" spans="1:10">
      <c r="A156" s="29" t="s">
        <v>45</v>
      </c>
      <c r="B156" s="29" t="s">
        <v>13</v>
      </c>
      <c r="C156" s="29" t="s">
        <v>57</v>
      </c>
      <c r="D156" s="120">
        <v>442227497</v>
      </c>
      <c r="E156" s="120">
        <v>24566211</v>
      </c>
      <c r="F156" s="120">
        <v>326165081</v>
      </c>
      <c r="G156" s="120">
        <v>350731292</v>
      </c>
      <c r="H156" s="120">
        <v>155168278</v>
      </c>
      <c r="I156" s="120">
        <v>13895955</v>
      </c>
      <c r="J156" s="120">
        <v>962023022</v>
      </c>
    </row>
    <row r="157" spans="1:10">
      <c r="A157" s="29" t="s">
        <v>45</v>
      </c>
      <c r="B157" s="29" t="s">
        <v>14</v>
      </c>
      <c r="C157" s="29" t="s">
        <v>57</v>
      </c>
      <c r="D157" s="120">
        <v>548746681</v>
      </c>
      <c r="E157" s="120">
        <v>28241415</v>
      </c>
      <c r="F157" s="120">
        <v>351402049</v>
      </c>
      <c r="G157" s="120">
        <v>379643464</v>
      </c>
      <c r="H157" s="120">
        <v>153792333</v>
      </c>
      <c r="I157" s="120">
        <v>12146826</v>
      </c>
      <c r="J157" s="120">
        <v>1094329304</v>
      </c>
    </row>
    <row r="158" spans="1:10">
      <c r="A158" s="29" t="s">
        <v>45</v>
      </c>
      <c r="B158" s="29" t="s">
        <v>15</v>
      </c>
      <c r="C158" s="29" t="s">
        <v>57</v>
      </c>
      <c r="D158" s="120">
        <v>608373965</v>
      </c>
      <c r="E158" s="120">
        <v>30773883</v>
      </c>
      <c r="F158" s="120">
        <v>375600725</v>
      </c>
      <c r="G158" s="120">
        <v>406374608</v>
      </c>
      <c r="H158" s="120">
        <v>171432245</v>
      </c>
      <c r="I158" s="120">
        <v>12195693</v>
      </c>
      <c r="J158" s="120">
        <v>1198376511</v>
      </c>
    </row>
    <row r="159" spans="1:10">
      <c r="A159" s="29" t="s">
        <v>45</v>
      </c>
      <c r="B159" s="29" t="s">
        <v>16</v>
      </c>
      <c r="C159" s="29" t="s">
        <v>57</v>
      </c>
      <c r="D159" s="120">
        <v>590652943</v>
      </c>
      <c r="E159" s="120">
        <v>30391299</v>
      </c>
      <c r="F159" s="120">
        <v>374159425</v>
      </c>
      <c r="G159" s="120">
        <v>404550724</v>
      </c>
      <c r="H159" s="120">
        <v>173983086</v>
      </c>
      <c r="I159" s="120">
        <v>12538935</v>
      </c>
      <c r="J159" s="120">
        <v>1181725688</v>
      </c>
    </row>
    <row r="160" spans="1:10">
      <c r="A160" s="29" t="s">
        <v>45</v>
      </c>
      <c r="B160" s="29" t="s">
        <v>17</v>
      </c>
      <c r="C160" s="29" t="s">
        <v>57</v>
      </c>
      <c r="D160" s="120">
        <v>497379322</v>
      </c>
      <c r="E160" s="120">
        <v>26998328</v>
      </c>
      <c r="F160" s="120">
        <v>342585135</v>
      </c>
      <c r="G160" s="120">
        <v>369583463</v>
      </c>
      <c r="H160" s="120">
        <v>155781100</v>
      </c>
      <c r="I160" s="120">
        <v>12185413</v>
      </c>
      <c r="J160" s="120">
        <v>1034929298</v>
      </c>
    </row>
    <row r="161" spans="1:10">
      <c r="A161" s="29" t="s">
        <v>45</v>
      </c>
      <c r="B161" s="29" t="s">
        <v>18</v>
      </c>
      <c r="C161" s="29" t="s">
        <v>57</v>
      </c>
      <c r="D161" s="120">
        <v>373340372</v>
      </c>
      <c r="E161" s="120">
        <v>22626722</v>
      </c>
      <c r="F161" s="120">
        <v>305856823</v>
      </c>
      <c r="G161" s="120">
        <v>328483545</v>
      </c>
      <c r="H161" s="120">
        <v>150757137</v>
      </c>
      <c r="I161" s="120">
        <v>12829017</v>
      </c>
      <c r="J161" s="120">
        <v>865410071</v>
      </c>
    </row>
    <row r="162" spans="1:10">
      <c r="A162" s="29" t="s">
        <v>45</v>
      </c>
      <c r="B162" s="29" t="s">
        <v>19</v>
      </c>
      <c r="C162" s="29" t="s">
        <v>57</v>
      </c>
      <c r="D162" s="120">
        <v>336426400</v>
      </c>
      <c r="E162" s="120">
        <v>19260016</v>
      </c>
      <c r="F162" s="120">
        <v>260073926</v>
      </c>
      <c r="G162" s="120">
        <v>279333942</v>
      </c>
      <c r="H162" s="120">
        <v>133102555</v>
      </c>
      <c r="I162" s="120">
        <v>13937455</v>
      </c>
      <c r="J162" s="120">
        <v>762800352</v>
      </c>
    </row>
    <row r="163" spans="1:10">
      <c r="A163" s="29" t="s">
        <v>45</v>
      </c>
      <c r="B163" s="29" t="s">
        <v>20</v>
      </c>
      <c r="C163" s="29" t="s">
        <v>57</v>
      </c>
      <c r="D163" s="120">
        <v>421708641</v>
      </c>
      <c r="E163" s="120">
        <v>22143787</v>
      </c>
      <c r="F163" s="120">
        <v>266366931</v>
      </c>
      <c r="G163" s="120">
        <v>288510718</v>
      </c>
      <c r="H163" s="120">
        <v>129035336</v>
      </c>
      <c r="I163" s="120">
        <v>13064809</v>
      </c>
      <c r="J163" s="120">
        <v>852319504</v>
      </c>
    </row>
    <row r="164" spans="1:10">
      <c r="A164" s="29" t="s">
        <v>46</v>
      </c>
      <c r="B164" s="29" t="s">
        <v>9</v>
      </c>
      <c r="C164" s="29" t="s">
        <v>57</v>
      </c>
      <c r="D164" s="120">
        <v>452183165</v>
      </c>
      <c r="E164" s="120">
        <v>23734486</v>
      </c>
      <c r="F164" s="120">
        <v>274694330</v>
      </c>
      <c r="G164" s="120">
        <v>298428816</v>
      </c>
      <c r="H164" s="120">
        <v>128403392</v>
      </c>
      <c r="I164" s="120">
        <v>11871851</v>
      </c>
      <c r="J164" s="120">
        <v>890887224</v>
      </c>
    </row>
    <row r="165" spans="1:10">
      <c r="A165" s="29" t="s">
        <v>46</v>
      </c>
      <c r="B165" s="29" t="s">
        <v>10</v>
      </c>
      <c r="C165" s="29" t="s">
        <v>57</v>
      </c>
      <c r="D165" s="120">
        <v>358727802</v>
      </c>
      <c r="E165" s="120">
        <v>19811298</v>
      </c>
      <c r="F165" s="120">
        <v>244558708</v>
      </c>
      <c r="G165" s="120">
        <v>264370006</v>
      </c>
      <c r="H165" s="120">
        <v>112049148</v>
      </c>
      <c r="I165" s="120">
        <v>12120631</v>
      </c>
      <c r="J165" s="120">
        <v>747267587</v>
      </c>
    </row>
    <row r="166" spans="1:10">
      <c r="A166" s="29" t="s">
        <v>46</v>
      </c>
      <c r="B166" s="29" t="s">
        <v>11</v>
      </c>
      <c r="C166" s="29" t="s">
        <v>57</v>
      </c>
      <c r="D166" s="120">
        <v>337099501</v>
      </c>
      <c r="E166" s="120">
        <v>19786453</v>
      </c>
      <c r="F166" s="120">
        <v>272316606</v>
      </c>
      <c r="G166" s="120">
        <v>292103059</v>
      </c>
      <c r="H166" s="120">
        <v>132232945</v>
      </c>
      <c r="I166" s="120">
        <v>12998397</v>
      </c>
      <c r="J166" s="120">
        <v>774433902</v>
      </c>
    </row>
    <row r="167" spans="1:10">
      <c r="A167" s="29" t="s">
        <v>46</v>
      </c>
      <c r="B167" s="29" t="s">
        <v>12</v>
      </c>
      <c r="C167" s="29" t="s">
        <v>57</v>
      </c>
      <c r="D167" s="120">
        <v>321707419</v>
      </c>
      <c r="E167" s="120">
        <v>20061366</v>
      </c>
      <c r="F167" s="120">
        <v>281103817</v>
      </c>
      <c r="G167" s="120">
        <v>301165183</v>
      </c>
      <c r="H167" s="120">
        <v>136101482</v>
      </c>
      <c r="I167" s="120">
        <v>13414592</v>
      </c>
      <c r="J167" s="120">
        <v>772388676</v>
      </c>
    </row>
    <row r="168" spans="1:10">
      <c r="A168" s="29" t="s">
        <v>46</v>
      </c>
      <c r="B168" s="29" t="s">
        <v>13</v>
      </c>
      <c r="C168" s="29" t="s">
        <v>57</v>
      </c>
      <c r="D168" s="120">
        <v>443760654</v>
      </c>
      <c r="E168" s="120">
        <v>25115914</v>
      </c>
      <c r="F168" s="120">
        <v>332072338</v>
      </c>
      <c r="G168" s="120">
        <v>357188252</v>
      </c>
      <c r="H168" s="120">
        <v>155293070</v>
      </c>
      <c r="I168" s="120">
        <v>13949825</v>
      </c>
      <c r="J168" s="120">
        <v>970191801</v>
      </c>
    </row>
    <row r="169" spans="1:10">
      <c r="A169" s="29" t="s">
        <v>46</v>
      </c>
      <c r="B169" s="29" t="s">
        <v>14</v>
      </c>
      <c r="C169" s="29" t="s">
        <v>57</v>
      </c>
      <c r="D169" s="120">
        <v>548014744</v>
      </c>
      <c r="E169" s="120">
        <v>28713662</v>
      </c>
      <c r="F169" s="120">
        <v>357007580</v>
      </c>
      <c r="G169" s="120">
        <v>385721242</v>
      </c>
      <c r="H169" s="120">
        <v>153918109</v>
      </c>
      <c r="I169" s="120">
        <v>12192160</v>
      </c>
      <c r="J169" s="120">
        <v>1099846255</v>
      </c>
    </row>
    <row r="170" spans="1:10">
      <c r="A170" s="29" t="s">
        <v>46</v>
      </c>
      <c r="B170" s="29" t="s">
        <v>15</v>
      </c>
      <c r="C170" s="29" t="s">
        <v>57</v>
      </c>
      <c r="D170" s="120">
        <v>606509911</v>
      </c>
      <c r="E170" s="120">
        <v>31152052</v>
      </c>
      <c r="F170" s="120">
        <v>380777433</v>
      </c>
      <c r="G170" s="120">
        <v>411929485</v>
      </c>
      <c r="H170" s="120">
        <v>171565980</v>
      </c>
      <c r="I170" s="120">
        <v>12241421</v>
      </c>
      <c r="J170" s="120">
        <v>1202246797</v>
      </c>
    </row>
    <row r="171" spans="1:10">
      <c r="A171" s="29" t="s">
        <v>46</v>
      </c>
      <c r="B171" s="29" t="s">
        <v>16</v>
      </c>
      <c r="C171" s="29" t="s">
        <v>57</v>
      </c>
      <c r="D171" s="120">
        <v>587991836</v>
      </c>
      <c r="E171" s="120">
        <v>30712866</v>
      </c>
      <c r="F171" s="120">
        <v>379140326</v>
      </c>
      <c r="G171" s="120">
        <v>409853192</v>
      </c>
      <c r="H171" s="120">
        <v>174116091</v>
      </c>
      <c r="I171" s="120">
        <v>12586213</v>
      </c>
      <c r="J171" s="120">
        <v>1184547332</v>
      </c>
    </row>
    <row r="172" spans="1:10">
      <c r="A172" s="29" t="s">
        <v>46</v>
      </c>
      <c r="B172" s="29" t="s">
        <v>17</v>
      </c>
      <c r="C172" s="29" t="s">
        <v>57</v>
      </c>
      <c r="D172" s="120">
        <v>494208935</v>
      </c>
      <c r="E172" s="120">
        <v>27239406</v>
      </c>
      <c r="F172" s="120">
        <v>347177169</v>
      </c>
      <c r="G172" s="120">
        <v>374416575</v>
      </c>
      <c r="H172" s="120">
        <v>155902755</v>
      </c>
      <c r="I172" s="120">
        <v>12230885</v>
      </c>
      <c r="J172" s="120">
        <v>1036759150</v>
      </c>
    </row>
    <row r="173" spans="1:10">
      <c r="A173" s="29" t="s">
        <v>46</v>
      </c>
      <c r="B173" s="29" t="s">
        <v>18</v>
      </c>
      <c r="C173" s="29" t="s">
        <v>57</v>
      </c>
      <c r="D173" s="120">
        <v>370002364</v>
      </c>
      <c r="E173" s="120">
        <v>22835286</v>
      </c>
      <c r="F173" s="120">
        <v>309992306</v>
      </c>
      <c r="G173" s="120">
        <v>332827592</v>
      </c>
      <c r="H173" s="120">
        <v>150870674</v>
      </c>
      <c r="I173" s="120">
        <v>12877893</v>
      </c>
      <c r="J173" s="120">
        <v>866578523</v>
      </c>
    </row>
    <row r="174" spans="1:10">
      <c r="A174" s="29" t="s">
        <v>46</v>
      </c>
      <c r="B174" s="29" t="s">
        <v>19</v>
      </c>
      <c r="C174" s="29" t="s">
        <v>57</v>
      </c>
      <c r="D174" s="120">
        <v>330811313</v>
      </c>
      <c r="E174" s="120">
        <v>19441539</v>
      </c>
      <c r="F174" s="120">
        <v>263729563</v>
      </c>
      <c r="G174" s="120">
        <v>283171102</v>
      </c>
      <c r="H174" s="120">
        <v>133206369</v>
      </c>
      <c r="I174" s="120">
        <v>13991703</v>
      </c>
      <c r="J174" s="120">
        <v>761180487</v>
      </c>
    </row>
    <row r="175" spans="1:10">
      <c r="A175" s="29" t="s">
        <v>46</v>
      </c>
      <c r="B175" s="29" t="s">
        <v>20</v>
      </c>
      <c r="C175" s="29" t="s">
        <v>57</v>
      </c>
      <c r="D175" s="120">
        <v>413427342</v>
      </c>
      <c r="E175" s="120">
        <v>22333710</v>
      </c>
      <c r="F175" s="120">
        <v>270017814</v>
      </c>
      <c r="G175" s="120">
        <v>292351524</v>
      </c>
      <c r="H175" s="120">
        <v>129056539</v>
      </c>
      <c r="I175" s="120">
        <v>13114793</v>
      </c>
      <c r="J175" s="120">
        <v>847950198</v>
      </c>
    </row>
    <row r="176" spans="1:10">
      <c r="A176" s="29" t="s">
        <v>47</v>
      </c>
      <c r="B176" s="29" t="s">
        <v>9</v>
      </c>
      <c r="C176" s="29" t="s">
        <v>57</v>
      </c>
      <c r="D176" s="120">
        <v>444041601</v>
      </c>
      <c r="E176" s="120">
        <v>23936165</v>
      </c>
      <c r="F176" s="120">
        <v>278491434</v>
      </c>
      <c r="G176" s="120">
        <v>302427599</v>
      </c>
      <c r="H176" s="120">
        <v>128403392</v>
      </c>
      <c r="I176" s="120">
        <v>11916301</v>
      </c>
      <c r="J176" s="120">
        <v>886788893</v>
      </c>
    </row>
    <row r="177" spans="1:10">
      <c r="A177" s="29" t="s">
        <v>47</v>
      </c>
      <c r="B177" s="29" t="s">
        <v>10</v>
      </c>
      <c r="C177" s="29" t="s">
        <v>57</v>
      </c>
      <c r="D177" s="120">
        <v>353816197</v>
      </c>
      <c r="E177" s="120">
        <v>20020979</v>
      </c>
      <c r="F177" s="120">
        <v>248568468</v>
      </c>
      <c r="G177" s="120">
        <v>268589447</v>
      </c>
      <c r="H177" s="120">
        <v>112049148</v>
      </c>
      <c r="I177" s="120">
        <v>12166000</v>
      </c>
      <c r="J177" s="120">
        <v>746620792</v>
      </c>
    </row>
    <row r="178" spans="1:10">
      <c r="A178" s="29" t="s">
        <v>47</v>
      </c>
      <c r="B178" s="29" t="s">
        <v>11</v>
      </c>
      <c r="C178" s="29" t="s">
        <v>57</v>
      </c>
      <c r="D178" s="120">
        <v>333336693</v>
      </c>
      <c r="E178" s="120">
        <v>20047179</v>
      </c>
      <c r="F178" s="120">
        <v>277401574</v>
      </c>
      <c r="G178" s="120">
        <v>297448753</v>
      </c>
      <c r="H178" s="120">
        <v>132232945</v>
      </c>
      <c r="I178" s="120">
        <v>13047757</v>
      </c>
      <c r="J178" s="120">
        <v>776066148</v>
      </c>
    </row>
    <row r="179" spans="1:10">
      <c r="A179" s="29" t="s">
        <v>47</v>
      </c>
      <c r="B179" s="29" t="s">
        <v>12</v>
      </c>
      <c r="C179" s="29" t="s">
        <v>57</v>
      </c>
      <c r="D179" s="120">
        <v>318851063</v>
      </c>
      <c r="E179" s="120">
        <v>20376121</v>
      </c>
      <c r="F179" s="120">
        <v>286835503</v>
      </c>
      <c r="G179" s="120">
        <v>307211624</v>
      </c>
      <c r="H179" s="120">
        <v>136101482</v>
      </c>
      <c r="I179" s="120">
        <v>13466619</v>
      </c>
      <c r="J179" s="120">
        <v>775630788</v>
      </c>
    </row>
    <row r="180" spans="1:10">
      <c r="A180" s="29" t="s">
        <v>47</v>
      </c>
      <c r="B180" s="29" t="s">
        <v>13</v>
      </c>
      <c r="C180" s="29" t="s">
        <v>57</v>
      </c>
      <c r="D180" s="120">
        <v>441043980</v>
      </c>
      <c r="E180" s="120">
        <v>25540886</v>
      </c>
      <c r="F180" s="120">
        <v>339047534</v>
      </c>
      <c r="G180" s="120">
        <v>364588420</v>
      </c>
      <c r="H180" s="120">
        <v>155293070</v>
      </c>
      <c r="I180" s="120">
        <v>14004237</v>
      </c>
      <c r="J180" s="120">
        <v>974929707</v>
      </c>
    </row>
    <row r="181" spans="1:10">
      <c r="A181" s="29" t="s">
        <v>47</v>
      </c>
      <c r="B181" s="29" t="s">
        <v>14</v>
      </c>
      <c r="C181" s="29" t="s">
        <v>57</v>
      </c>
      <c r="D181" s="120">
        <v>547372607</v>
      </c>
      <c r="E181" s="120">
        <v>29209404</v>
      </c>
      <c r="F181" s="120">
        <v>364697372</v>
      </c>
      <c r="G181" s="120">
        <v>393906776</v>
      </c>
      <c r="H181" s="120">
        <v>153918109</v>
      </c>
      <c r="I181" s="120">
        <v>12237950</v>
      </c>
      <c r="J181" s="120">
        <v>1107435442</v>
      </c>
    </row>
    <row r="182" spans="1:10">
      <c r="A182" s="29" t="s">
        <v>47</v>
      </c>
      <c r="B182" s="29" t="s">
        <v>15</v>
      </c>
      <c r="C182" s="29" t="s">
        <v>57</v>
      </c>
      <c r="D182" s="120">
        <v>607763526</v>
      </c>
      <c r="E182" s="120">
        <v>31708572</v>
      </c>
      <c r="F182" s="120">
        <v>389337093</v>
      </c>
      <c r="G182" s="120">
        <v>421045665</v>
      </c>
      <c r="H182" s="120">
        <v>171604114</v>
      </c>
      <c r="I182" s="120">
        <v>12287608</v>
      </c>
      <c r="J182" s="120">
        <v>1212700913</v>
      </c>
    </row>
    <row r="183" spans="1:10">
      <c r="A183" s="29" t="s">
        <v>47</v>
      </c>
      <c r="B183" s="29" t="s">
        <v>16</v>
      </c>
      <c r="C183" s="29" t="s">
        <v>57</v>
      </c>
      <c r="D183" s="120">
        <v>590557696</v>
      </c>
      <c r="E183" s="120">
        <v>31290922</v>
      </c>
      <c r="F183" s="120">
        <v>388118415</v>
      </c>
      <c r="G183" s="120">
        <v>419409337</v>
      </c>
      <c r="H183" s="120">
        <v>174191825</v>
      </c>
      <c r="I183" s="120">
        <v>12633966</v>
      </c>
      <c r="J183" s="120">
        <v>1196792824</v>
      </c>
    </row>
    <row r="184" spans="1:10">
      <c r="A184" s="29" t="s">
        <v>47</v>
      </c>
      <c r="B184" s="29" t="s">
        <v>17</v>
      </c>
      <c r="C184" s="29" t="s">
        <v>57</v>
      </c>
      <c r="D184" s="120">
        <v>497690672</v>
      </c>
      <c r="E184" s="120">
        <v>27783314</v>
      </c>
      <c r="F184" s="120">
        <v>355796699</v>
      </c>
      <c r="G184" s="120">
        <v>383580013</v>
      </c>
      <c r="H184" s="120">
        <v>155972335</v>
      </c>
      <c r="I184" s="120">
        <v>12276813</v>
      </c>
      <c r="J184" s="120">
        <v>1049519833</v>
      </c>
    </row>
    <row r="185" spans="1:10">
      <c r="A185" s="29" t="s">
        <v>47</v>
      </c>
      <c r="B185" s="29" t="s">
        <v>18</v>
      </c>
      <c r="C185" s="29" t="s">
        <v>57</v>
      </c>
      <c r="D185" s="120">
        <v>374423520</v>
      </c>
      <c r="E185" s="120">
        <v>23342383</v>
      </c>
      <c r="F185" s="120">
        <v>318482280</v>
      </c>
      <c r="G185" s="120">
        <v>341824663</v>
      </c>
      <c r="H185" s="120">
        <v>150936249</v>
      </c>
      <c r="I185" s="120">
        <v>12927259</v>
      </c>
      <c r="J185" s="120">
        <v>880111691</v>
      </c>
    </row>
    <row r="186" spans="1:10">
      <c r="A186" s="29" t="s">
        <v>47</v>
      </c>
      <c r="B186" s="29" t="s">
        <v>19</v>
      </c>
      <c r="C186" s="29" t="s">
        <v>57</v>
      </c>
      <c r="D186" s="120">
        <v>336001279</v>
      </c>
      <c r="E186" s="120">
        <v>19949576</v>
      </c>
      <c r="F186" s="120">
        <v>271698981</v>
      </c>
      <c r="G186" s="120">
        <v>291648557</v>
      </c>
      <c r="H186" s="120">
        <v>133265509</v>
      </c>
      <c r="I186" s="120">
        <v>14046495</v>
      </c>
      <c r="J186" s="120">
        <v>774961840</v>
      </c>
    </row>
    <row r="187" spans="1:10">
      <c r="A187" s="29" t="s">
        <v>47</v>
      </c>
      <c r="B187" s="29" t="s">
        <v>20</v>
      </c>
      <c r="C187" s="29" t="s">
        <v>57</v>
      </c>
      <c r="D187" s="120">
        <v>420200475</v>
      </c>
      <c r="E187" s="120">
        <v>22948715</v>
      </c>
      <c r="F187" s="120">
        <v>278659624</v>
      </c>
      <c r="G187" s="120">
        <v>301608339</v>
      </c>
      <c r="H187" s="120">
        <v>129116508</v>
      </c>
      <c r="I187" s="120">
        <v>13165278</v>
      </c>
      <c r="J187" s="120">
        <v>864090600</v>
      </c>
    </row>
    <row r="188" spans="1:10">
      <c r="A188" s="29" t="s">
        <v>48</v>
      </c>
      <c r="B188" s="29" t="s">
        <v>9</v>
      </c>
      <c r="C188" s="29" t="s">
        <v>57</v>
      </c>
      <c r="D188" s="120">
        <v>452289988</v>
      </c>
      <c r="E188" s="120">
        <v>24579083</v>
      </c>
      <c r="F188" s="120">
        <v>287606303</v>
      </c>
      <c r="G188" s="120">
        <v>312185386</v>
      </c>
      <c r="H188" s="120">
        <v>128300303</v>
      </c>
      <c r="I188" s="120">
        <v>11961196</v>
      </c>
      <c r="J188" s="120">
        <v>904736873</v>
      </c>
    </row>
    <row r="189" spans="1:10">
      <c r="A189" s="29" t="s">
        <v>48</v>
      </c>
      <c r="B189" s="29" t="s">
        <v>10</v>
      </c>
      <c r="C189" s="29" t="s">
        <v>57</v>
      </c>
      <c r="D189" s="120">
        <v>380276758</v>
      </c>
      <c r="E189" s="120">
        <v>21654871</v>
      </c>
      <c r="F189" s="120">
        <v>270405908</v>
      </c>
      <c r="G189" s="120">
        <v>292060779</v>
      </c>
      <c r="H189" s="120">
        <v>114088182</v>
      </c>
      <c r="I189" s="120">
        <v>12211824</v>
      </c>
      <c r="J189" s="120">
        <v>798637543</v>
      </c>
    </row>
    <row r="190" spans="1:10">
      <c r="A190" s="29" t="s">
        <v>48</v>
      </c>
      <c r="B190" s="29" t="s">
        <v>11</v>
      </c>
      <c r="C190" s="29" t="s">
        <v>57</v>
      </c>
      <c r="D190" s="120">
        <v>333931476</v>
      </c>
      <c r="E190" s="120">
        <v>20253987</v>
      </c>
      <c r="F190" s="120">
        <v>281791923</v>
      </c>
      <c r="G190" s="120">
        <v>302045910</v>
      </c>
      <c r="H190" s="120">
        <v>132324228</v>
      </c>
      <c r="I190" s="120">
        <v>13097612</v>
      </c>
      <c r="J190" s="120">
        <v>781399226</v>
      </c>
    </row>
    <row r="191" spans="1:10">
      <c r="A191" s="29" t="s">
        <v>48</v>
      </c>
      <c r="B191" s="29" t="s">
        <v>12</v>
      </c>
      <c r="C191" s="29" t="s">
        <v>57</v>
      </c>
      <c r="D191" s="120">
        <v>325603486</v>
      </c>
      <c r="E191" s="120">
        <v>20945167</v>
      </c>
      <c r="F191" s="120">
        <v>295836062</v>
      </c>
      <c r="G191" s="120">
        <v>316781229</v>
      </c>
      <c r="H191" s="120">
        <v>136008624</v>
      </c>
      <c r="I191" s="120">
        <v>13519168</v>
      </c>
      <c r="J191" s="120">
        <v>791912507</v>
      </c>
    </row>
    <row r="192" spans="1:10">
      <c r="A192" s="29" t="s">
        <v>48</v>
      </c>
      <c r="B192" s="29" t="s">
        <v>13</v>
      </c>
      <c r="C192" s="29" t="s">
        <v>57</v>
      </c>
      <c r="D192" s="120">
        <v>448427848</v>
      </c>
      <c r="E192" s="120">
        <v>26193841</v>
      </c>
      <c r="F192" s="120">
        <v>348902390</v>
      </c>
      <c r="G192" s="120">
        <v>375096231</v>
      </c>
      <c r="H192" s="120">
        <v>155201012</v>
      </c>
      <c r="I192" s="120">
        <v>14059194</v>
      </c>
      <c r="J192" s="120">
        <v>992784285</v>
      </c>
    </row>
    <row r="193" spans="1:11">
      <c r="A193" s="29" t="s">
        <v>48</v>
      </c>
      <c r="B193" s="29" t="s">
        <v>14</v>
      </c>
      <c r="C193" s="29" t="s">
        <v>57</v>
      </c>
      <c r="D193" s="120">
        <v>554596900</v>
      </c>
      <c r="E193" s="120">
        <v>29870393</v>
      </c>
      <c r="F193" s="120">
        <v>374493948</v>
      </c>
      <c r="G193" s="120">
        <v>404364341</v>
      </c>
      <c r="H193" s="120">
        <v>153831752</v>
      </c>
      <c r="I193" s="120">
        <v>12284200</v>
      </c>
      <c r="J193" s="120">
        <v>1125077193</v>
      </c>
    </row>
    <row r="194" spans="1:11">
      <c r="A194" s="29" t="s">
        <v>48</v>
      </c>
      <c r="B194" s="29" t="s">
        <v>15</v>
      </c>
      <c r="C194" s="29" t="s">
        <v>57</v>
      </c>
      <c r="D194" s="120">
        <v>615094212</v>
      </c>
      <c r="E194" s="120">
        <v>32381482</v>
      </c>
      <c r="F194" s="120">
        <v>399444638</v>
      </c>
      <c r="G194" s="120">
        <v>431826120</v>
      </c>
      <c r="H194" s="120">
        <v>171479426</v>
      </c>
      <c r="I194" s="120">
        <v>12334260</v>
      </c>
      <c r="J194" s="120">
        <v>1230734018</v>
      </c>
    </row>
    <row r="195" spans="1:11">
      <c r="A195" s="29" t="s">
        <v>48</v>
      </c>
      <c r="B195" s="29" t="s">
        <v>16</v>
      </c>
      <c r="C195" s="29" t="s">
        <v>57</v>
      </c>
      <c r="D195" s="120">
        <v>597389659</v>
      </c>
      <c r="E195" s="120">
        <v>31934503</v>
      </c>
      <c r="F195" s="120">
        <v>398018657</v>
      </c>
      <c r="G195" s="120">
        <v>429953160</v>
      </c>
      <c r="H195" s="120">
        <v>174028754</v>
      </c>
      <c r="I195" s="120">
        <v>12682198</v>
      </c>
      <c r="J195" s="120">
        <v>1214053771</v>
      </c>
    </row>
    <row r="196" spans="1:11">
      <c r="A196" s="29" t="s">
        <v>48</v>
      </c>
      <c r="B196" s="29" t="s">
        <v>17</v>
      </c>
      <c r="C196" s="29" t="s">
        <v>57</v>
      </c>
      <c r="D196" s="120">
        <v>503677472</v>
      </c>
      <c r="E196" s="120">
        <v>28349123</v>
      </c>
      <c r="F196" s="120">
        <v>364939394</v>
      </c>
      <c r="G196" s="120">
        <v>393288517</v>
      </c>
      <c r="H196" s="120">
        <v>155814984</v>
      </c>
      <c r="I196" s="120">
        <v>12323202</v>
      </c>
      <c r="J196" s="120">
        <v>1065104175</v>
      </c>
    </row>
    <row r="197" spans="1:11">
      <c r="A197" s="29" t="s">
        <v>48</v>
      </c>
      <c r="B197" s="29" t="s">
        <v>18</v>
      </c>
      <c r="C197" s="29" t="s">
        <v>57</v>
      </c>
      <c r="D197" s="120">
        <v>379666448</v>
      </c>
      <c r="E197" s="120">
        <v>23829119</v>
      </c>
      <c r="F197" s="120">
        <v>326964704</v>
      </c>
      <c r="G197" s="120">
        <v>350793823</v>
      </c>
      <c r="H197" s="120">
        <v>150773763</v>
      </c>
      <c r="I197" s="120">
        <v>12977122</v>
      </c>
      <c r="J197" s="120">
        <v>894211156</v>
      </c>
    </row>
    <row r="198" spans="1:11">
      <c r="A198" s="29" t="s">
        <v>48</v>
      </c>
      <c r="B198" s="29" t="s">
        <v>19</v>
      </c>
      <c r="C198" s="29" t="s">
        <v>57</v>
      </c>
      <c r="D198" s="120">
        <v>340410496</v>
      </c>
      <c r="E198" s="120">
        <v>20388511</v>
      </c>
      <c r="F198" s="120">
        <v>279226118</v>
      </c>
      <c r="G198" s="120">
        <v>299614629</v>
      </c>
      <c r="H198" s="120">
        <v>133107106</v>
      </c>
      <c r="I198" s="120">
        <v>14101839</v>
      </c>
      <c r="J198" s="120">
        <v>787234070</v>
      </c>
    </row>
    <row r="199" spans="1:11">
      <c r="A199" s="29" t="s">
        <v>48</v>
      </c>
      <c r="B199" s="29" t="s">
        <v>20</v>
      </c>
      <c r="C199" s="29" t="s">
        <v>57</v>
      </c>
      <c r="D199" s="120">
        <v>424344895</v>
      </c>
      <c r="E199" s="120">
        <v>23432833</v>
      </c>
      <c r="F199" s="120">
        <v>286246719</v>
      </c>
      <c r="G199" s="120">
        <v>309679552</v>
      </c>
      <c r="H199" s="120">
        <v>128938039</v>
      </c>
      <c r="I199" s="120">
        <v>13216269</v>
      </c>
      <c r="J199" s="120">
        <v>876178755</v>
      </c>
      <c r="K199" s="27">
        <f>SUM(J188:J199)</f>
        <v>11462063572</v>
      </c>
    </row>
    <row r="200" spans="1:11">
      <c r="A200" s="29">
        <v>2017</v>
      </c>
      <c r="B200" s="29" t="s">
        <v>9</v>
      </c>
      <c r="C200" s="29" t="s">
        <v>57</v>
      </c>
      <c r="D200" s="120">
        <v>453080514</v>
      </c>
      <c r="E200" s="120">
        <v>25030954</v>
      </c>
      <c r="F200" s="120">
        <v>292473309</v>
      </c>
      <c r="G200" s="120">
        <v>317504263</v>
      </c>
      <c r="H200" s="120">
        <v>131850946</v>
      </c>
      <c r="I200" s="120">
        <v>12006543</v>
      </c>
      <c r="J200" s="120">
        <v>914442266</v>
      </c>
    </row>
    <row r="201" spans="1:11">
      <c r="A201" s="29">
        <v>2017</v>
      </c>
      <c r="B201" s="29" t="s">
        <v>10</v>
      </c>
      <c r="C201" s="29" t="s">
        <v>57</v>
      </c>
      <c r="D201" s="120">
        <v>367931021</v>
      </c>
      <c r="E201" s="120">
        <v>21281398</v>
      </c>
      <c r="F201" s="120">
        <v>265460226</v>
      </c>
      <c r="G201" s="120">
        <v>286741624</v>
      </c>
      <c r="H201" s="120">
        <v>115427423</v>
      </c>
      <c r="I201" s="120">
        <v>12258108</v>
      </c>
      <c r="J201" s="120">
        <v>782358176</v>
      </c>
    </row>
    <row r="202" spans="1:11">
      <c r="A202" s="29">
        <v>2017</v>
      </c>
      <c r="B202" s="29" t="s">
        <v>11</v>
      </c>
      <c r="C202" s="29" t="s">
        <v>57</v>
      </c>
      <c r="D202" s="120">
        <v>348166032</v>
      </c>
      <c r="E202" s="120">
        <v>21341504</v>
      </c>
      <c r="F202" s="120">
        <v>296368580</v>
      </c>
      <c r="G202" s="120">
        <v>317710084</v>
      </c>
      <c r="H202" s="120">
        <v>136020665</v>
      </c>
      <c r="I202" s="120">
        <v>13147967</v>
      </c>
      <c r="J202" s="120">
        <v>815044748</v>
      </c>
    </row>
    <row r="203" spans="1:11">
      <c r="A203" s="29">
        <v>2017</v>
      </c>
      <c r="B203" s="29" t="s">
        <v>12</v>
      </c>
      <c r="C203" s="29" t="s">
        <v>57</v>
      </c>
      <c r="D203" s="120">
        <v>327292607</v>
      </c>
      <c r="E203" s="120">
        <v>21330231</v>
      </c>
      <c r="F203" s="120">
        <v>300878363</v>
      </c>
      <c r="G203" s="120">
        <v>322208594</v>
      </c>
      <c r="H203" s="120">
        <v>139901557</v>
      </c>
      <c r="I203" s="120">
        <v>13572246</v>
      </c>
      <c r="J203" s="120">
        <v>802975004</v>
      </c>
    </row>
    <row r="204" spans="1:11">
      <c r="A204" s="29">
        <v>2017</v>
      </c>
      <c r="B204" s="29" t="s">
        <v>13</v>
      </c>
      <c r="C204" s="29" t="s">
        <v>57</v>
      </c>
      <c r="D204" s="120">
        <v>449234567</v>
      </c>
      <c r="E204" s="120">
        <v>26675400</v>
      </c>
      <c r="F204" s="120">
        <v>354513557</v>
      </c>
      <c r="G204" s="120">
        <v>381188957</v>
      </c>
      <c r="H204" s="120">
        <v>158889379</v>
      </c>
      <c r="I204" s="120">
        <v>14114704</v>
      </c>
      <c r="J204" s="120">
        <v>1003427607</v>
      </c>
    </row>
    <row r="205" spans="1:11">
      <c r="A205" s="29">
        <v>2017</v>
      </c>
      <c r="B205" s="29" t="s">
        <v>14</v>
      </c>
      <c r="C205" s="29" t="s">
        <v>57</v>
      </c>
      <c r="D205" s="120">
        <v>554484777</v>
      </c>
      <c r="E205" s="120">
        <v>30419542</v>
      </c>
      <c r="F205" s="120">
        <v>380272862</v>
      </c>
      <c r="G205" s="120">
        <v>410692404</v>
      </c>
      <c r="H205" s="120">
        <v>157750817</v>
      </c>
      <c r="I205" s="120">
        <v>12330915</v>
      </c>
      <c r="J205" s="120">
        <v>1135258913</v>
      </c>
    </row>
    <row r="206" spans="1:11">
      <c r="A206" s="29">
        <v>2017</v>
      </c>
      <c r="B206" s="29" t="s">
        <v>15</v>
      </c>
      <c r="C206" s="29" t="s">
        <v>57</v>
      </c>
      <c r="D206" s="120">
        <v>614792457</v>
      </c>
      <c r="E206" s="120">
        <v>32976795</v>
      </c>
      <c r="F206" s="120">
        <v>405559143</v>
      </c>
      <c r="G206" s="120">
        <v>438535938</v>
      </c>
      <c r="H206" s="120">
        <v>175679328</v>
      </c>
      <c r="I206" s="120">
        <v>12381379</v>
      </c>
      <c r="J206" s="120">
        <v>1241389102</v>
      </c>
    </row>
    <row r="207" spans="1:11">
      <c r="A207" s="29">
        <v>2017</v>
      </c>
      <c r="B207" s="29" t="s">
        <v>16</v>
      </c>
      <c r="C207" s="29" t="s">
        <v>57</v>
      </c>
      <c r="D207" s="120">
        <v>597158808</v>
      </c>
      <c r="E207" s="120">
        <v>32521599</v>
      </c>
      <c r="F207" s="120">
        <v>404141985</v>
      </c>
      <c r="G207" s="120">
        <v>436663584</v>
      </c>
      <c r="H207" s="120">
        <v>178225173</v>
      </c>
      <c r="I207" s="120">
        <v>12730914</v>
      </c>
      <c r="J207" s="120">
        <v>1224778479</v>
      </c>
    </row>
    <row r="208" spans="1:11">
      <c r="A208" s="29">
        <v>2017</v>
      </c>
      <c r="B208" s="29" t="s">
        <v>17</v>
      </c>
      <c r="C208" s="29" t="s">
        <v>57</v>
      </c>
      <c r="D208" s="120">
        <v>504061049</v>
      </c>
      <c r="E208" s="120">
        <v>28870305</v>
      </c>
      <c r="F208" s="120">
        <v>370693937</v>
      </c>
      <c r="G208" s="120">
        <v>399564242</v>
      </c>
      <c r="H208" s="120">
        <v>159778969</v>
      </c>
      <c r="I208" s="120">
        <v>12370058</v>
      </c>
      <c r="J208" s="120">
        <v>1075774318</v>
      </c>
    </row>
    <row r="209" spans="1:12">
      <c r="A209" s="29">
        <v>2017</v>
      </c>
      <c r="B209" s="29" t="s">
        <v>18</v>
      </c>
      <c r="C209" s="29" t="s">
        <v>57</v>
      </c>
      <c r="D209" s="120">
        <v>381112102</v>
      </c>
      <c r="E209" s="120">
        <v>24267203</v>
      </c>
      <c r="F209" s="120">
        <v>332444783</v>
      </c>
      <c r="G209" s="120">
        <v>356711986</v>
      </c>
      <c r="H209" s="120">
        <v>154219139</v>
      </c>
      <c r="I209" s="120">
        <v>13027485</v>
      </c>
      <c r="J209" s="120">
        <v>905070712</v>
      </c>
    </row>
    <row r="210" spans="1:12">
      <c r="A210" s="29">
        <v>2017</v>
      </c>
      <c r="B210" s="29" t="s">
        <v>19</v>
      </c>
      <c r="C210" s="29" t="s">
        <v>57</v>
      </c>
      <c r="D210" s="120">
        <v>341899885</v>
      </c>
      <c r="E210" s="120">
        <v>20763342</v>
      </c>
      <c r="F210" s="120">
        <v>284062172</v>
      </c>
      <c r="G210" s="120">
        <v>304825514</v>
      </c>
      <c r="H210" s="120">
        <v>136423680</v>
      </c>
      <c r="I210" s="120">
        <v>14157739</v>
      </c>
      <c r="J210" s="120">
        <v>797306818</v>
      </c>
    </row>
    <row r="211" spans="1:12">
      <c r="A211" s="29">
        <v>2017</v>
      </c>
      <c r="B211" s="29" t="s">
        <v>20</v>
      </c>
      <c r="C211" s="29" t="s">
        <v>57</v>
      </c>
      <c r="D211" s="120">
        <v>425241111</v>
      </c>
      <c r="E211" s="120">
        <v>23863630</v>
      </c>
      <c r="F211" s="120">
        <v>291121071</v>
      </c>
      <c r="G211" s="120">
        <v>314984701</v>
      </c>
      <c r="H211" s="120">
        <v>132329888</v>
      </c>
      <c r="I211" s="120">
        <v>13267774</v>
      </c>
      <c r="J211" s="120">
        <v>885823474</v>
      </c>
      <c r="K211" s="27">
        <f>SUM(J200:J211)</f>
        <v>11583649617</v>
      </c>
      <c r="L211" s="46">
        <f>K211/K199-1</f>
        <v>1.060769243131876E-2</v>
      </c>
    </row>
    <row r="212" spans="1:12">
      <c r="A212" s="29"/>
      <c r="B212" s="29"/>
      <c r="C212" s="29"/>
      <c r="D212" s="27"/>
      <c r="E212" s="27"/>
      <c r="F212" s="27"/>
      <c r="G212" s="27"/>
      <c r="H212" s="27"/>
      <c r="I212" s="27"/>
      <c r="J212" s="27"/>
    </row>
  </sheetData>
  <mergeCells count="1">
    <mergeCell ref="G1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5"/>
  <sheetViews>
    <sheetView zoomScaleNormal="100" workbookViewId="0">
      <pane ySplit="5" topLeftCell="A6" activePane="bottomLeft" state="frozen"/>
      <selection pane="bottomLeft" activeCell="C149" sqref="C149"/>
    </sheetView>
  </sheetViews>
  <sheetFormatPr defaultRowHeight="15"/>
  <cols>
    <col min="1" max="2" width="9.140625" style="4"/>
    <col min="3" max="3" width="13.85546875" style="4" customWidth="1"/>
    <col min="4" max="4" width="1.42578125" style="4" customWidth="1"/>
    <col min="5" max="7" width="13.85546875" style="4" customWidth="1"/>
    <col min="8" max="8" width="1.28515625" style="4" customWidth="1"/>
    <col min="9" max="9" width="13.140625" style="4" customWidth="1"/>
    <col min="10" max="10" width="5.7109375" style="4" customWidth="1"/>
    <col min="11" max="11" width="12.5703125" style="48" customWidth="1"/>
    <col min="12" max="12" width="12.140625" style="6" customWidth="1"/>
    <col min="13" max="13" width="14.7109375" style="48" customWidth="1"/>
    <col min="14" max="15" width="13.5703125" style="48" customWidth="1"/>
    <col min="16" max="16" width="14.28515625" style="48" customWidth="1"/>
    <col min="17" max="17" width="13.5703125" style="48" customWidth="1"/>
    <col min="18" max="19" width="11.85546875" style="4" bestFit="1" customWidth="1"/>
    <col min="20" max="22" width="11.28515625" style="4" bestFit="1" customWidth="1"/>
    <col min="23" max="23" width="5.140625" style="4" customWidth="1"/>
    <col min="24" max="24" width="12.28515625" style="4" bestFit="1" customWidth="1"/>
    <col min="25" max="258" width="9.140625" style="4"/>
    <col min="259" max="259" width="13.85546875" style="4" customWidth="1"/>
    <col min="260" max="260" width="1.42578125" style="4" customWidth="1"/>
    <col min="261" max="263" width="13.85546875" style="4" customWidth="1"/>
    <col min="264" max="264" width="1.28515625" style="4" customWidth="1"/>
    <col min="265" max="265" width="13.140625" style="4" customWidth="1"/>
    <col min="266" max="266" width="5.7109375" style="4" customWidth="1"/>
    <col min="267" max="267" width="12.5703125" style="4" customWidth="1"/>
    <col min="268" max="268" width="12.140625" style="4" customWidth="1"/>
    <col min="269" max="269" width="14.7109375" style="4" customWidth="1"/>
    <col min="270" max="271" width="13.5703125" style="4" customWidth="1"/>
    <col min="272" max="272" width="14.28515625" style="4" customWidth="1"/>
    <col min="273" max="273" width="13.5703125" style="4" customWidth="1"/>
    <col min="274" max="275" width="11.85546875" style="4" bestFit="1" customWidth="1"/>
    <col min="276" max="278" width="11.28515625" style="4" bestFit="1" customWidth="1"/>
    <col min="279" max="279" width="5.140625" style="4" customWidth="1"/>
    <col min="280" max="280" width="12.28515625" style="4" bestFit="1" customWidth="1"/>
    <col min="281" max="514" width="9.140625" style="4"/>
    <col min="515" max="515" width="13.85546875" style="4" customWidth="1"/>
    <col min="516" max="516" width="1.42578125" style="4" customWidth="1"/>
    <col min="517" max="519" width="13.85546875" style="4" customWidth="1"/>
    <col min="520" max="520" width="1.28515625" style="4" customWidth="1"/>
    <col min="521" max="521" width="13.140625" style="4" customWidth="1"/>
    <col min="522" max="522" width="5.7109375" style="4" customWidth="1"/>
    <col min="523" max="523" width="12.5703125" style="4" customWidth="1"/>
    <col min="524" max="524" width="12.140625" style="4" customWidth="1"/>
    <col min="525" max="525" width="14.7109375" style="4" customWidth="1"/>
    <col min="526" max="527" width="13.5703125" style="4" customWidth="1"/>
    <col min="528" max="528" width="14.28515625" style="4" customWidth="1"/>
    <col min="529" max="529" width="13.5703125" style="4" customWidth="1"/>
    <col min="530" max="531" width="11.85546875" style="4" bestFit="1" customWidth="1"/>
    <col min="532" max="534" width="11.28515625" style="4" bestFit="1" customWidth="1"/>
    <col min="535" max="535" width="5.140625" style="4" customWidth="1"/>
    <col min="536" max="536" width="12.28515625" style="4" bestFit="1" customWidth="1"/>
    <col min="537" max="770" width="9.140625" style="4"/>
    <col min="771" max="771" width="13.85546875" style="4" customWidth="1"/>
    <col min="772" max="772" width="1.42578125" style="4" customWidth="1"/>
    <col min="773" max="775" width="13.85546875" style="4" customWidth="1"/>
    <col min="776" max="776" width="1.28515625" style="4" customWidth="1"/>
    <col min="777" max="777" width="13.140625" style="4" customWidth="1"/>
    <col min="778" max="778" width="5.7109375" style="4" customWidth="1"/>
    <col min="779" max="779" width="12.5703125" style="4" customWidth="1"/>
    <col min="780" max="780" width="12.140625" style="4" customWidth="1"/>
    <col min="781" max="781" width="14.7109375" style="4" customWidth="1"/>
    <col min="782" max="783" width="13.5703125" style="4" customWidth="1"/>
    <col min="784" max="784" width="14.28515625" style="4" customWidth="1"/>
    <col min="785" max="785" width="13.5703125" style="4" customWidth="1"/>
    <col min="786" max="787" width="11.85546875" style="4" bestFit="1" customWidth="1"/>
    <col min="788" max="790" width="11.28515625" style="4" bestFit="1" customWidth="1"/>
    <col min="791" max="791" width="5.140625" style="4" customWidth="1"/>
    <col min="792" max="792" width="12.28515625" style="4" bestFit="1" customWidth="1"/>
    <col min="793" max="1026" width="9.140625" style="4"/>
    <col min="1027" max="1027" width="13.85546875" style="4" customWidth="1"/>
    <col min="1028" max="1028" width="1.42578125" style="4" customWidth="1"/>
    <col min="1029" max="1031" width="13.85546875" style="4" customWidth="1"/>
    <col min="1032" max="1032" width="1.28515625" style="4" customWidth="1"/>
    <col min="1033" max="1033" width="13.140625" style="4" customWidth="1"/>
    <col min="1034" max="1034" width="5.7109375" style="4" customWidth="1"/>
    <col min="1035" max="1035" width="12.5703125" style="4" customWidth="1"/>
    <col min="1036" max="1036" width="12.140625" style="4" customWidth="1"/>
    <col min="1037" max="1037" width="14.7109375" style="4" customWidth="1"/>
    <col min="1038" max="1039" width="13.5703125" style="4" customWidth="1"/>
    <col min="1040" max="1040" width="14.28515625" style="4" customWidth="1"/>
    <col min="1041" max="1041" width="13.5703125" style="4" customWidth="1"/>
    <col min="1042" max="1043" width="11.85546875" style="4" bestFit="1" customWidth="1"/>
    <col min="1044" max="1046" width="11.28515625" style="4" bestFit="1" customWidth="1"/>
    <col min="1047" max="1047" width="5.140625" style="4" customWidth="1"/>
    <col min="1048" max="1048" width="12.28515625" style="4" bestFit="1" customWidth="1"/>
    <col min="1049" max="1282" width="9.140625" style="4"/>
    <col min="1283" max="1283" width="13.85546875" style="4" customWidth="1"/>
    <col min="1284" max="1284" width="1.42578125" style="4" customWidth="1"/>
    <col min="1285" max="1287" width="13.85546875" style="4" customWidth="1"/>
    <col min="1288" max="1288" width="1.28515625" style="4" customWidth="1"/>
    <col min="1289" max="1289" width="13.140625" style="4" customWidth="1"/>
    <col min="1290" max="1290" width="5.7109375" style="4" customWidth="1"/>
    <col min="1291" max="1291" width="12.5703125" style="4" customWidth="1"/>
    <col min="1292" max="1292" width="12.140625" style="4" customWidth="1"/>
    <col min="1293" max="1293" width="14.7109375" style="4" customWidth="1"/>
    <col min="1294" max="1295" width="13.5703125" style="4" customWidth="1"/>
    <col min="1296" max="1296" width="14.28515625" style="4" customWidth="1"/>
    <col min="1297" max="1297" width="13.5703125" style="4" customWidth="1"/>
    <col min="1298" max="1299" width="11.85546875" style="4" bestFit="1" customWidth="1"/>
    <col min="1300" max="1302" width="11.28515625" style="4" bestFit="1" customWidth="1"/>
    <col min="1303" max="1303" width="5.140625" style="4" customWidth="1"/>
    <col min="1304" max="1304" width="12.28515625" style="4" bestFit="1" customWidth="1"/>
    <col min="1305" max="1538" width="9.140625" style="4"/>
    <col min="1539" max="1539" width="13.85546875" style="4" customWidth="1"/>
    <col min="1540" max="1540" width="1.42578125" style="4" customWidth="1"/>
    <col min="1541" max="1543" width="13.85546875" style="4" customWidth="1"/>
    <col min="1544" max="1544" width="1.28515625" style="4" customWidth="1"/>
    <col min="1545" max="1545" width="13.140625" style="4" customWidth="1"/>
    <col min="1546" max="1546" width="5.7109375" style="4" customWidth="1"/>
    <col min="1547" max="1547" width="12.5703125" style="4" customWidth="1"/>
    <col min="1548" max="1548" width="12.140625" style="4" customWidth="1"/>
    <col min="1549" max="1549" width="14.7109375" style="4" customWidth="1"/>
    <col min="1550" max="1551" width="13.5703125" style="4" customWidth="1"/>
    <col min="1552" max="1552" width="14.28515625" style="4" customWidth="1"/>
    <col min="1553" max="1553" width="13.5703125" style="4" customWidth="1"/>
    <col min="1554" max="1555" width="11.85546875" style="4" bestFit="1" customWidth="1"/>
    <col min="1556" max="1558" width="11.28515625" style="4" bestFit="1" customWidth="1"/>
    <col min="1559" max="1559" width="5.140625" style="4" customWidth="1"/>
    <col min="1560" max="1560" width="12.28515625" style="4" bestFit="1" customWidth="1"/>
    <col min="1561" max="1794" width="9.140625" style="4"/>
    <col min="1795" max="1795" width="13.85546875" style="4" customWidth="1"/>
    <col min="1796" max="1796" width="1.42578125" style="4" customWidth="1"/>
    <col min="1797" max="1799" width="13.85546875" style="4" customWidth="1"/>
    <col min="1800" max="1800" width="1.28515625" style="4" customWidth="1"/>
    <col min="1801" max="1801" width="13.140625" style="4" customWidth="1"/>
    <col min="1802" max="1802" width="5.7109375" style="4" customWidth="1"/>
    <col min="1803" max="1803" width="12.5703125" style="4" customWidth="1"/>
    <col min="1804" max="1804" width="12.140625" style="4" customWidth="1"/>
    <col min="1805" max="1805" width="14.7109375" style="4" customWidth="1"/>
    <col min="1806" max="1807" width="13.5703125" style="4" customWidth="1"/>
    <col min="1808" max="1808" width="14.28515625" style="4" customWidth="1"/>
    <col min="1809" max="1809" width="13.5703125" style="4" customWidth="1"/>
    <col min="1810" max="1811" width="11.85546875" style="4" bestFit="1" customWidth="1"/>
    <col min="1812" max="1814" width="11.28515625" style="4" bestFit="1" customWidth="1"/>
    <col min="1815" max="1815" width="5.140625" style="4" customWidth="1"/>
    <col min="1816" max="1816" width="12.28515625" style="4" bestFit="1" customWidth="1"/>
    <col min="1817" max="2050" width="9.140625" style="4"/>
    <col min="2051" max="2051" width="13.85546875" style="4" customWidth="1"/>
    <col min="2052" max="2052" width="1.42578125" style="4" customWidth="1"/>
    <col min="2053" max="2055" width="13.85546875" style="4" customWidth="1"/>
    <col min="2056" max="2056" width="1.28515625" style="4" customWidth="1"/>
    <col min="2057" max="2057" width="13.140625" style="4" customWidth="1"/>
    <col min="2058" max="2058" width="5.7109375" style="4" customWidth="1"/>
    <col min="2059" max="2059" width="12.5703125" style="4" customWidth="1"/>
    <col min="2060" max="2060" width="12.140625" style="4" customWidth="1"/>
    <col min="2061" max="2061" width="14.7109375" style="4" customWidth="1"/>
    <col min="2062" max="2063" width="13.5703125" style="4" customWidth="1"/>
    <col min="2064" max="2064" width="14.28515625" style="4" customWidth="1"/>
    <col min="2065" max="2065" width="13.5703125" style="4" customWidth="1"/>
    <col min="2066" max="2067" width="11.85546875" style="4" bestFit="1" customWidth="1"/>
    <col min="2068" max="2070" width="11.28515625" style="4" bestFit="1" customWidth="1"/>
    <col min="2071" max="2071" width="5.140625" style="4" customWidth="1"/>
    <col min="2072" max="2072" width="12.28515625" style="4" bestFit="1" customWidth="1"/>
    <col min="2073" max="2306" width="9.140625" style="4"/>
    <col min="2307" max="2307" width="13.85546875" style="4" customWidth="1"/>
    <col min="2308" max="2308" width="1.42578125" style="4" customWidth="1"/>
    <col min="2309" max="2311" width="13.85546875" style="4" customWidth="1"/>
    <col min="2312" max="2312" width="1.28515625" style="4" customWidth="1"/>
    <col min="2313" max="2313" width="13.140625" style="4" customWidth="1"/>
    <col min="2314" max="2314" width="5.7109375" style="4" customWidth="1"/>
    <col min="2315" max="2315" width="12.5703125" style="4" customWidth="1"/>
    <col min="2316" max="2316" width="12.140625" style="4" customWidth="1"/>
    <col min="2317" max="2317" width="14.7109375" style="4" customWidth="1"/>
    <col min="2318" max="2319" width="13.5703125" style="4" customWidth="1"/>
    <col min="2320" max="2320" width="14.28515625" style="4" customWidth="1"/>
    <col min="2321" max="2321" width="13.5703125" style="4" customWidth="1"/>
    <col min="2322" max="2323" width="11.85546875" style="4" bestFit="1" customWidth="1"/>
    <col min="2324" max="2326" width="11.28515625" style="4" bestFit="1" customWidth="1"/>
    <col min="2327" max="2327" width="5.140625" style="4" customWidth="1"/>
    <col min="2328" max="2328" width="12.28515625" style="4" bestFit="1" customWidth="1"/>
    <col min="2329" max="2562" width="9.140625" style="4"/>
    <col min="2563" max="2563" width="13.85546875" style="4" customWidth="1"/>
    <col min="2564" max="2564" width="1.42578125" style="4" customWidth="1"/>
    <col min="2565" max="2567" width="13.85546875" style="4" customWidth="1"/>
    <col min="2568" max="2568" width="1.28515625" style="4" customWidth="1"/>
    <col min="2569" max="2569" width="13.140625" style="4" customWidth="1"/>
    <col min="2570" max="2570" width="5.7109375" style="4" customWidth="1"/>
    <col min="2571" max="2571" width="12.5703125" style="4" customWidth="1"/>
    <col min="2572" max="2572" width="12.140625" style="4" customWidth="1"/>
    <col min="2573" max="2573" width="14.7109375" style="4" customWidth="1"/>
    <col min="2574" max="2575" width="13.5703125" style="4" customWidth="1"/>
    <col min="2576" max="2576" width="14.28515625" style="4" customWidth="1"/>
    <col min="2577" max="2577" width="13.5703125" style="4" customWidth="1"/>
    <col min="2578" max="2579" width="11.85546875" style="4" bestFit="1" customWidth="1"/>
    <col min="2580" max="2582" width="11.28515625" style="4" bestFit="1" customWidth="1"/>
    <col min="2583" max="2583" width="5.140625" style="4" customWidth="1"/>
    <col min="2584" max="2584" width="12.28515625" style="4" bestFit="1" customWidth="1"/>
    <col min="2585" max="2818" width="9.140625" style="4"/>
    <col min="2819" max="2819" width="13.85546875" style="4" customWidth="1"/>
    <col min="2820" max="2820" width="1.42578125" style="4" customWidth="1"/>
    <col min="2821" max="2823" width="13.85546875" style="4" customWidth="1"/>
    <col min="2824" max="2824" width="1.28515625" style="4" customWidth="1"/>
    <col min="2825" max="2825" width="13.140625" style="4" customWidth="1"/>
    <col min="2826" max="2826" width="5.7109375" style="4" customWidth="1"/>
    <col min="2827" max="2827" width="12.5703125" style="4" customWidth="1"/>
    <col min="2828" max="2828" width="12.140625" style="4" customWidth="1"/>
    <col min="2829" max="2829" width="14.7109375" style="4" customWidth="1"/>
    <col min="2830" max="2831" width="13.5703125" style="4" customWidth="1"/>
    <col min="2832" max="2832" width="14.28515625" style="4" customWidth="1"/>
    <col min="2833" max="2833" width="13.5703125" style="4" customWidth="1"/>
    <col min="2834" max="2835" width="11.85546875" style="4" bestFit="1" customWidth="1"/>
    <col min="2836" max="2838" width="11.28515625" style="4" bestFit="1" customWidth="1"/>
    <col min="2839" max="2839" width="5.140625" style="4" customWidth="1"/>
    <col min="2840" max="2840" width="12.28515625" style="4" bestFit="1" customWidth="1"/>
    <col min="2841" max="3074" width="9.140625" style="4"/>
    <col min="3075" max="3075" width="13.85546875" style="4" customWidth="1"/>
    <col min="3076" max="3076" width="1.42578125" style="4" customWidth="1"/>
    <col min="3077" max="3079" width="13.85546875" style="4" customWidth="1"/>
    <col min="3080" max="3080" width="1.28515625" style="4" customWidth="1"/>
    <col min="3081" max="3081" width="13.140625" style="4" customWidth="1"/>
    <col min="3082" max="3082" width="5.7109375" style="4" customWidth="1"/>
    <col min="3083" max="3083" width="12.5703125" style="4" customWidth="1"/>
    <col min="3084" max="3084" width="12.140625" style="4" customWidth="1"/>
    <col min="3085" max="3085" width="14.7109375" style="4" customWidth="1"/>
    <col min="3086" max="3087" width="13.5703125" style="4" customWidth="1"/>
    <col min="3088" max="3088" width="14.28515625" style="4" customWidth="1"/>
    <col min="3089" max="3089" width="13.5703125" style="4" customWidth="1"/>
    <col min="3090" max="3091" width="11.85546875" style="4" bestFit="1" customWidth="1"/>
    <col min="3092" max="3094" width="11.28515625" style="4" bestFit="1" customWidth="1"/>
    <col min="3095" max="3095" width="5.140625" style="4" customWidth="1"/>
    <col min="3096" max="3096" width="12.28515625" style="4" bestFit="1" customWidth="1"/>
    <col min="3097" max="3330" width="9.140625" style="4"/>
    <col min="3331" max="3331" width="13.85546875" style="4" customWidth="1"/>
    <col min="3332" max="3332" width="1.42578125" style="4" customWidth="1"/>
    <col min="3333" max="3335" width="13.85546875" style="4" customWidth="1"/>
    <col min="3336" max="3336" width="1.28515625" style="4" customWidth="1"/>
    <col min="3337" max="3337" width="13.140625" style="4" customWidth="1"/>
    <col min="3338" max="3338" width="5.7109375" style="4" customWidth="1"/>
    <col min="3339" max="3339" width="12.5703125" style="4" customWidth="1"/>
    <col min="3340" max="3340" width="12.140625" style="4" customWidth="1"/>
    <col min="3341" max="3341" width="14.7109375" style="4" customWidth="1"/>
    <col min="3342" max="3343" width="13.5703125" style="4" customWidth="1"/>
    <col min="3344" max="3344" width="14.28515625" style="4" customWidth="1"/>
    <col min="3345" max="3345" width="13.5703125" style="4" customWidth="1"/>
    <col min="3346" max="3347" width="11.85546875" style="4" bestFit="1" customWidth="1"/>
    <col min="3348" max="3350" width="11.28515625" style="4" bestFit="1" customWidth="1"/>
    <col min="3351" max="3351" width="5.140625" style="4" customWidth="1"/>
    <col min="3352" max="3352" width="12.28515625" style="4" bestFit="1" customWidth="1"/>
    <col min="3353" max="3586" width="9.140625" style="4"/>
    <col min="3587" max="3587" width="13.85546875" style="4" customWidth="1"/>
    <col min="3588" max="3588" width="1.42578125" style="4" customWidth="1"/>
    <col min="3589" max="3591" width="13.85546875" style="4" customWidth="1"/>
    <col min="3592" max="3592" width="1.28515625" style="4" customWidth="1"/>
    <col min="3593" max="3593" width="13.140625" style="4" customWidth="1"/>
    <col min="3594" max="3594" width="5.7109375" style="4" customWidth="1"/>
    <col min="3595" max="3595" width="12.5703125" style="4" customWidth="1"/>
    <col min="3596" max="3596" width="12.140625" style="4" customWidth="1"/>
    <col min="3597" max="3597" width="14.7109375" style="4" customWidth="1"/>
    <col min="3598" max="3599" width="13.5703125" style="4" customWidth="1"/>
    <col min="3600" max="3600" width="14.28515625" style="4" customWidth="1"/>
    <col min="3601" max="3601" width="13.5703125" style="4" customWidth="1"/>
    <col min="3602" max="3603" width="11.85546875" style="4" bestFit="1" customWidth="1"/>
    <col min="3604" max="3606" width="11.28515625" style="4" bestFit="1" customWidth="1"/>
    <col min="3607" max="3607" width="5.140625" style="4" customWidth="1"/>
    <col min="3608" max="3608" width="12.28515625" style="4" bestFit="1" customWidth="1"/>
    <col min="3609" max="3842" width="9.140625" style="4"/>
    <col min="3843" max="3843" width="13.85546875" style="4" customWidth="1"/>
    <col min="3844" max="3844" width="1.42578125" style="4" customWidth="1"/>
    <col min="3845" max="3847" width="13.85546875" style="4" customWidth="1"/>
    <col min="3848" max="3848" width="1.28515625" style="4" customWidth="1"/>
    <col min="3849" max="3849" width="13.140625" style="4" customWidth="1"/>
    <col min="3850" max="3850" width="5.7109375" style="4" customWidth="1"/>
    <col min="3851" max="3851" width="12.5703125" style="4" customWidth="1"/>
    <col min="3852" max="3852" width="12.140625" style="4" customWidth="1"/>
    <col min="3853" max="3853" width="14.7109375" style="4" customWidth="1"/>
    <col min="3854" max="3855" width="13.5703125" style="4" customWidth="1"/>
    <col min="3856" max="3856" width="14.28515625" style="4" customWidth="1"/>
    <col min="3857" max="3857" width="13.5703125" style="4" customWidth="1"/>
    <col min="3858" max="3859" width="11.85546875" style="4" bestFit="1" customWidth="1"/>
    <col min="3860" max="3862" width="11.28515625" style="4" bestFit="1" customWidth="1"/>
    <col min="3863" max="3863" width="5.140625" style="4" customWidth="1"/>
    <col min="3864" max="3864" width="12.28515625" style="4" bestFit="1" customWidth="1"/>
    <col min="3865" max="4098" width="9.140625" style="4"/>
    <col min="4099" max="4099" width="13.85546875" style="4" customWidth="1"/>
    <col min="4100" max="4100" width="1.42578125" style="4" customWidth="1"/>
    <col min="4101" max="4103" width="13.85546875" style="4" customWidth="1"/>
    <col min="4104" max="4104" width="1.28515625" style="4" customWidth="1"/>
    <col min="4105" max="4105" width="13.140625" style="4" customWidth="1"/>
    <col min="4106" max="4106" width="5.7109375" style="4" customWidth="1"/>
    <col min="4107" max="4107" width="12.5703125" style="4" customWidth="1"/>
    <col min="4108" max="4108" width="12.140625" style="4" customWidth="1"/>
    <col min="4109" max="4109" width="14.7109375" style="4" customWidth="1"/>
    <col min="4110" max="4111" width="13.5703125" style="4" customWidth="1"/>
    <col min="4112" max="4112" width="14.28515625" style="4" customWidth="1"/>
    <col min="4113" max="4113" width="13.5703125" style="4" customWidth="1"/>
    <col min="4114" max="4115" width="11.85546875" style="4" bestFit="1" customWidth="1"/>
    <col min="4116" max="4118" width="11.28515625" style="4" bestFit="1" customWidth="1"/>
    <col min="4119" max="4119" width="5.140625" style="4" customWidth="1"/>
    <col min="4120" max="4120" width="12.28515625" style="4" bestFit="1" customWidth="1"/>
    <col min="4121" max="4354" width="9.140625" style="4"/>
    <col min="4355" max="4355" width="13.85546875" style="4" customWidth="1"/>
    <col min="4356" max="4356" width="1.42578125" style="4" customWidth="1"/>
    <col min="4357" max="4359" width="13.85546875" style="4" customWidth="1"/>
    <col min="4360" max="4360" width="1.28515625" style="4" customWidth="1"/>
    <col min="4361" max="4361" width="13.140625" style="4" customWidth="1"/>
    <col min="4362" max="4362" width="5.7109375" style="4" customWidth="1"/>
    <col min="4363" max="4363" width="12.5703125" style="4" customWidth="1"/>
    <col min="4364" max="4364" width="12.140625" style="4" customWidth="1"/>
    <col min="4365" max="4365" width="14.7109375" style="4" customWidth="1"/>
    <col min="4366" max="4367" width="13.5703125" style="4" customWidth="1"/>
    <col min="4368" max="4368" width="14.28515625" style="4" customWidth="1"/>
    <col min="4369" max="4369" width="13.5703125" style="4" customWidth="1"/>
    <col min="4370" max="4371" width="11.85546875" style="4" bestFit="1" customWidth="1"/>
    <col min="4372" max="4374" width="11.28515625" style="4" bestFit="1" customWidth="1"/>
    <col min="4375" max="4375" width="5.140625" style="4" customWidth="1"/>
    <col min="4376" max="4376" width="12.28515625" style="4" bestFit="1" customWidth="1"/>
    <col min="4377" max="4610" width="9.140625" style="4"/>
    <col min="4611" max="4611" width="13.85546875" style="4" customWidth="1"/>
    <col min="4612" max="4612" width="1.42578125" style="4" customWidth="1"/>
    <col min="4613" max="4615" width="13.85546875" style="4" customWidth="1"/>
    <col min="4616" max="4616" width="1.28515625" style="4" customWidth="1"/>
    <col min="4617" max="4617" width="13.140625" style="4" customWidth="1"/>
    <col min="4618" max="4618" width="5.7109375" style="4" customWidth="1"/>
    <col min="4619" max="4619" width="12.5703125" style="4" customWidth="1"/>
    <col min="4620" max="4620" width="12.140625" style="4" customWidth="1"/>
    <col min="4621" max="4621" width="14.7109375" style="4" customWidth="1"/>
    <col min="4622" max="4623" width="13.5703125" style="4" customWidth="1"/>
    <col min="4624" max="4624" width="14.28515625" style="4" customWidth="1"/>
    <col min="4625" max="4625" width="13.5703125" style="4" customWidth="1"/>
    <col min="4626" max="4627" width="11.85546875" style="4" bestFit="1" customWidth="1"/>
    <col min="4628" max="4630" width="11.28515625" style="4" bestFit="1" customWidth="1"/>
    <col min="4631" max="4631" width="5.140625" style="4" customWidth="1"/>
    <col min="4632" max="4632" width="12.28515625" style="4" bestFit="1" customWidth="1"/>
    <col min="4633" max="4866" width="9.140625" style="4"/>
    <col min="4867" max="4867" width="13.85546875" style="4" customWidth="1"/>
    <col min="4868" max="4868" width="1.42578125" style="4" customWidth="1"/>
    <col min="4869" max="4871" width="13.85546875" style="4" customWidth="1"/>
    <col min="4872" max="4872" width="1.28515625" style="4" customWidth="1"/>
    <col min="4873" max="4873" width="13.140625" style="4" customWidth="1"/>
    <col min="4874" max="4874" width="5.7109375" style="4" customWidth="1"/>
    <col min="4875" max="4875" width="12.5703125" style="4" customWidth="1"/>
    <col min="4876" max="4876" width="12.140625" style="4" customWidth="1"/>
    <col min="4877" max="4877" width="14.7109375" style="4" customWidth="1"/>
    <col min="4878" max="4879" width="13.5703125" style="4" customWidth="1"/>
    <col min="4880" max="4880" width="14.28515625" style="4" customWidth="1"/>
    <col min="4881" max="4881" width="13.5703125" style="4" customWidth="1"/>
    <col min="4882" max="4883" width="11.85546875" style="4" bestFit="1" customWidth="1"/>
    <col min="4884" max="4886" width="11.28515625" style="4" bestFit="1" customWidth="1"/>
    <col min="4887" max="4887" width="5.140625" style="4" customWidth="1"/>
    <col min="4888" max="4888" width="12.28515625" style="4" bestFit="1" customWidth="1"/>
    <col min="4889" max="5122" width="9.140625" style="4"/>
    <col min="5123" max="5123" width="13.85546875" style="4" customWidth="1"/>
    <col min="5124" max="5124" width="1.42578125" style="4" customWidth="1"/>
    <col min="5125" max="5127" width="13.85546875" style="4" customWidth="1"/>
    <col min="5128" max="5128" width="1.28515625" style="4" customWidth="1"/>
    <col min="5129" max="5129" width="13.140625" style="4" customWidth="1"/>
    <col min="5130" max="5130" width="5.7109375" style="4" customWidth="1"/>
    <col min="5131" max="5131" width="12.5703125" style="4" customWidth="1"/>
    <col min="5132" max="5132" width="12.140625" style="4" customWidth="1"/>
    <col min="5133" max="5133" width="14.7109375" style="4" customWidth="1"/>
    <col min="5134" max="5135" width="13.5703125" style="4" customWidth="1"/>
    <col min="5136" max="5136" width="14.28515625" style="4" customWidth="1"/>
    <col min="5137" max="5137" width="13.5703125" style="4" customWidth="1"/>
    <col min="5138" max="5139" width="11.85546875" style="4" bestFit="1" customWidth="1"/>
    <col min="5140" max="5142" width="11.28515625" style="4" bestFit="1" customWidth="1"/>
    <col min="5143" max="5143" width="5.140625" style="4" customWidth="1"/>
    <col min="5144" max="5144" width="12.28515625" style="4" bestFit="1" customWidth="1"/>
    <col min="5145" max="5378" width="9.140625" style="4"/>
    <col min="5379" max="5379" width="13.85546875" style="4" customWidth="1"/>
    <col min="5380" max="5380" width="1.42578125" style="4" customWidth="1"/>
    <col min="5381" max="5383" width="13.85546875" style="4" customWidth="1"/>
    <col min="5384" max="5384" width="1.28515625" style="4" customWidth="1"/>
    <col min="5385" max="5385" width="13.140625" style="4" customWidth="1"/>
    <col min="5386" max="5386" width="5.7109375" style="4" customWidth="1"/>
    <col min="5387" max="5387" width="12.5703125" style="4" customWidth="1"/>
    <col min="5388" max="5388" width="12.140625" style="4" customWidth="1"/>
    <col min="5389" max="5389" width="14.7109375" style="4" customWidth="1"/>
    <col min="5390" max="5391" width="13.5703125" style="4" customWidth="1"/>
    <col min="5392" max="5392" width="14.28515625" style="4" customWidth="1"/>
    <col min="5393" max="5393" width="13.5703125" style="4" customWidth="1"/>
    <col min="5394" max="5395" width="11.85546875" style="4" bestFit="1" customWidth="1"/>
    <col min="5396" max="5398" width="11.28515625" style="4" bestFit="1" customWidth="1"/>
    <col min="5399" max="5399" width="5.140625" style="4" customWidth="1"/>
    <col min="5400" max="5400" width="12.28515625" style="4" bestFit="1" customWidth="1"/>
    <col min="5401" max="5634" width="9.140625" style="4"/>
    <col min="5635" max="5635" width="13.85546875" style="4" customWidth="1"/>
    <col min="5636" max="5636" width="1.42578125" style="4" customWidth="1"/>
    <col min="5637" max="5639" width="13.85546875" style="4" customWidth="1"/>
    <col min="5640" max="5640" width="1.28515625" style="4" customWidth="1"/>
    <col min="5641" max="5641" width="13.140625" style="4" customWidth="1"/>
    <col min="5642" max="5642" width="5.7109375" style="4" customWidth="1"/>
    <col min="5643" max="5643" width="12.5703125" style="4" customWidth="1"/>
    <col min="5644" max="5644" width="12.140625" style="4" customWidth="1"/>
    <col min="5645" max="5645" width="14.7109375" style="4" customWidth="1"/>
    <col min="5646" max="5647" width="13.5703125" style="4" customWidth="1"/>
    <col min="5648" max="5648" width="14.28515625" style="4" customWidth="1"/>
    <col min="5649" max="5649" width="13.5703125" style="4" customWidth="1"/>
    <col min="5650" max="5651" width="11.85546875" style="4" bestFit="1" customWidth="1"/>
    <col min="5652" max="5654" width="11.28515625" style="4" bestFit="1" customWidth="1"/>
    <col min="5655" max="5655" width="5.140625" style="4" customWidth="1"/>
    <col min="5656" max="5656" width="12.28515625" style="4" bestFit="1" customWidth="1"/>
    <col min="5657" max="5890" width="9.140625" style="4"/>
    <col min="5891" max="5891" width="13.85546875" style="4" customWidth="1"/>
    <col min="5892" max="5892" width="1.42578125" style="4" customWidth="1"/>
    <col min="5893" max="5895" width="13.85546875" style="4" customWidth="1"/>
    <col min="5896" max="5896" width="1.28515625" style="4" customWidth="1"/>
    <col min="5897" max="5897" width="13.140625" style="4" customWidth="1"/>
    <col min="5898" max="5898" width="5.7109375" style="4" customWidth="1"/>
    <col min="5899" max="5899" width="12.5703125" style="4" customWidth="1"/>
    <col min="5900" max="5900" width="12.140625" style="4" customWidth="1"/>
    <col min="5901" max="5901" width="14.7109375" style="4" customWidth="1"/>
    <col min="5902" max="5903" width="13.5703125" style="4" customWidth="1"/>
    <col min="5904" max="5904" width="14.28515625" style="4" customWidth="1"/>
    <col min="5905" max="5905" width="13.5703125" style="4" customWidth="1"/>
    <col min="5906" max="5907" width="11.85546875" style="4" bestFit="1" customWidth="1"/>
    <col min="5908" max="5910" width="11.28515625" style="4" bestFit="1" customWidth="1"/>
    <col min="5911" max="5911" width="5.140625" style="4" customWidth="1"/>
    <col min="5912" max="5912" width="12.28515625" style="4" bestFit="1" customWidth="1"/>
    <col min="5913" max="6146" width="9.140625" style="4"/>
    <col min="6147" max="6147" width="13.85546875" style="4" customWidth="1"/>
    <col min="6148" max="6148" width="1.42578125" style="4" customWidth="1"/>
    <col min="6149" max="6151" width="13.85546875" style="4" customWidth="1"/>
    <col min="6152" max="6152" width="1.28515625" style="4" customWidth="1"/>
    <col min="6153" max="6153" width="13.140625" style="4" customWidth="1"/>
    <col min="6154" max="6154" width="5.7109375" style="4" customWidth="1"/>
    <col min="6155" max="6155" width="12.5703125" style="4" customWidth="1"/>
    <col min="6156" max="6156" width="12.140625" style="4" customWidth="1"/>
    <col min="6157" max="6157" width="14.7109375" style="4" customWidth="1"/>
    <col min="6158" max="6159" width="13.5703125" style="4" customWidth="1"/>
    <col min="6160" max="6160" width="14.28515625" style="4" customWidth="1"/>
    <col min="6161" max="6161" width="13.5703125" style="4" customWidth="1"/>
    <col min="6162" max="6163" width="11.85546875" style="4" bestFit="1" customWidth="1"/>
    <col min="6164" max="6166" width="11.28515625" style="4" bestFit="1" customWidth="1"/>
    <col min="6167" max="6167" width="5.140625" style="4" customWidth="1"/>
    <col min="6168" max="6168" width="12.28515625" style="4" bestFit="1" customWidth="1"/>
    <col min="6169" max="6402" width="9.140625" style="4"/>
    <col min="6403" max="6403" width="13.85546875" style="4" customWidth="1"/>
    <col min="6404" max="6404" width="1.42578125" style="4" customWidth="1"/>
    <col min="6405" max="6407" width="13.85546875" style="4" customWidth="1"/>
    <col min="6408" max="6408" width="1.28515625" style="4" customWidth="1"/>
    <col min="6409" max="6409" width="13.140625" style="4" customWidth="1"/>
    <col min="6410" max="6410" width="5.7109375" style="4" customWidth="1"/>
    <col min="6411" max="6411" width="12.5703125" style="4" customWidth="1"/>
    <col min="6412" max="6412" width="12.140625" style="4" customWidth="1"/>
    <col min="6413" max="6413" width="14.7109375" style="4" customWidth="1"/>
    <col min="6414" max="6415" width="13.5703125" style="4" customWidth="1"/>
    <col min="6416" max="6416" width="14.28515625" style="4" customWidth="1"/>
    <col min="6417" max="6417" width="13.5703125" style="4" customWidth="1"/>
    <col min="6418" max="6419" width="11.85546875" style="4" bestFit="1" customWidth="1"/>
    <col min="6420" max="6422" width="11.28515625" style="4" bestFit="1" customWidth="1"/>
    <col min="6423" max="6423" width="5.140625" style="4" customWidth="1"/>
    <col min="6424" max="6424" width="12.28515625" style="4" bestFit="1" customWidth="1"/>
    <col min="6425" max="6658" width="9.140625" style="4"/>
    <col min="6659" max="6659" width="13.85546875" style="4" customWidth="1"/>
    <col min="6660" max="6660" width="1.42578125" style="4" customWidth="1"/>
    <col min="6661" max="6663" width="13.85546875" style="4" customWidth="1"/>
    <col min="6664" max="6664" width="1.28515625" style="4" customWidth="1"/>
    <col min="6665" max="6665" width="13.140625" style="4" customWidth="1"/>
    <col min="6666" max="6666" width="5.7109375" style="4" customWidth="1"/>
    <col min="6667" max="6667" width="12.5703125" style="4" customWidth="1"/>
    <col min="6668" max="6668" width="12.140625" style="4" customWidth="1"/>
    <col min="6669" max="6669" width="14.7109375" style="4" customWidth="1"/>
    <col min="6670" max="6671" width="13.5703125" style="4" customWidth="1"/>
    <col min="6672" max="6672" width="14.28515625" style="4" customWidth="1"/>
    <col min="6673" max="6673" width="13.5703125" style="4" customWidth="1"/>
    <col min="6674" max="6675" width="11.85546875" style="4" bestFit="1" customWidth="1"/>
    <col min="6676" max="6678" width="11.28515625" style="4" bestFit="1" customWidth="1"/>
    <col min="6679" max="6679" width="5.140625" style="4" customWidth="1"/>
    <col min="6680" max="6680" width="12.28515625" style="4" bestFit="1" customWidth="1"/>
    <col min="6681" max="6914" width="9.140625" style="4"/>
    <col min="6915" max="6915" width="13.85546875" style="4" customWidth="1"/>
    <col min="6916" max="6916" width="1.42578125" style="4" customWidth="1"/>
    <col min="6917" max="6919" width="13.85546875" style="4" customWidth="1"/>
    <col min="6920" max="6920" width="1.28515625" style="4" customWidth="1"/>
    <col min="6921" max="6921" width="13.140625" style="4" customWidth="1"/>
    <col min="6922" max="6922" width="5.7109375" style="4" customWidth="1"/>
    <col min="6923" max="6923" width="12.5703125" style="4" customWidth="1"/>
    <col min="6924" max="6924" width="12.140625" style="4" customWidth="1"/>
    <col min="6925" max="6925" width="14.7109375" style="4" customWidth="1"/>
    <col min="6926" max="6927" width="13.5703125" style="4" customWidth="1"/>
    <col min="6928" max="6928" width="14.28515625" style="4" customWidth="1"/>
    <col min="6929" max="6929" width="13.5703125" style="4" customWidth="1"/>
    <col min="6930" max="6931" width="11.85546875" style="4" bestFit="1" customWidth="1"/>
    <col min="6932" max="6934" width="11.28515625" style="4" bestFit="1" customWidth="1"/>
    <col min="6935" max="6935" width="5.140625" style="4" customWidth="1"/>
    <col min="6936" max="6936" width="12.28515625" style="4" bestFit="1" customWidth="1"/>
    <col min="6937" max="7170" width="9.140625" style="4"/>
    <col min="7171" max="7171" width="13.85546875" style="4" customWidth="1"/>
    <col min="7172" max="7172" width="1.42578125" style="4" customWidth="1"/>
    <col min="7173" max="7175" width="13.85546875" style="4" customWidth="1"/>
    <col min="7176" max="7176" width="1.28515625" style="4" customWidth="1"/>
    <col min="7177" max="7177" width="13.140625" style="4" customWidth="1"/>
    <col min="7178" max="7178" width="5.7109375" style="4" customWidth="1"/>
    <col min="7179" max="7179" width="12.5703125" style="4" customWidth="1"/>
    <col min="7180" max="7180" width="12.140625" style="4" customWidth="1"/>
    <col min="7181" max="7181" width="14.7109375" style="4" customWidth="1"/>
    <col min="7182" max="7183" width="13.5703125" style="4" customWidth="1"/>
    <col min="7184" max="7184" width="14.28515625" style="4" customWidth="1"/>
    <col min="7185" max="7185" width="13.5703125" style="4" customWidth="1"/>
    <col min="7186" max="7187" width="11.85546875" style="4" bestFit="1" customWidth="1"/>
    <col min="7188" max="7190" width="11.28515625" style="4" bestFit="1" customWidth="1"/>
    <col min="7191" max="7191" width="5.140625" style="4" customWidth="1"/>
    <col min="7192" max="7192" width="12.28515625" style="4" bestFit="1" customWidth="1"/>
    <col min="7193" max="7426" width="9.140625" style="4"/>
    <col min="7427" max="7427" width="13.85546875" style="4" customWidth="1"/>
    <col min="7428" max="7428" width="1.42578125" style="4" customWidth="1"/>
    <col min="7429" max="7431" width="13.85546875" style="4" customWidth="1"/>
    <col min="7432" max="7432" width="1.28515625" style="4" customWidth="1"/>
    <col min="7433" max="7433" width="13.140625" style="4" customWidth="1"/>
    <col min="7434" max="7434" width="5.7109375" style="4" customWidth="1"/>
    <col min="7435" max="7435" width="12.5703125" style="4" customWidth="1"/>
    <col min="7436" max="7436" width="12.140625" style="4" customWidth="1"/>
    <col min="7437" max="7437" width="14.7109375" style="4" customWidth="1"/>
    <col min="7438" max="7439" width="13.5703125" style="4" customWidth="1"/>
    <col min="7440" max="7440" width="14.28515625" style="4" customWidth="1"/>
    <col min="7441" max="7441" width="13.5703125" style="4" customWidth="1"/>
    <col min="7442" max="7443" width="11.85546875" style="4" bestFit="1" customWidth="1"/>
    <col min="7444" max="7446" width="11.28515625" style="4" bestFit="1" customWidth="1"/>
    <col min="7447" max="7447" width="5.140625" style="4" customWidth="1"/>
    <col min="7448" max="7448" width="12.28515625" style="4" bestFit="1" customWidth="1"/>
    <col min="7449" max="7682" width="9.140625" style="4"/>
    <col min="7683" max="7683" width="13.85546875" style="4" customWidth="1"/>
    <col min="7684" max="7684" width="1.42578125" style="4" customWidth="1"/>
    <col min="7685" max="7687" width="13.85546875" style="4" customWidth="1"/>
    <col min="7688" max="7688" width="1.28515625" style="4" customWidth="1"/>
    <col min="7689" max="7689" width="13.140625" style="4" customWidth="1"/>
    <col min="7690" max="7690" width="5.7109375" style="4" customWidth="1"/>
    <col min="7691" max="7691" width="12.5703125" style="4" customWidth="1"/>
    <col min="7692" max="7692" width="12.140625" style="4" customWidth="1"/>
    <col min="7693" max="7693" width="14.7109375" style="4" customWidth="1"/>
    <col min="7694" max="7695" width="13.5703125" style="4" customWidth="1"/>
    <col min="7696" max="7696" width="14.28515625" style="4" customWidth="1"/>
    <col min="7697" max="7697" width="13.5703125" style="4" customWidth="1"/>
    <col min="7698" max="7699" width="11.85546875" style="4" bestFit="1" customWidth="1"/>
    <col min="7700" max="7702" width="11.28515625" style="4" bestFit="1" customWidth="1"/>
    <col min="7703" max="7703" width="5.140625" style="4" customWidth="1"/>
    <col min="7704" max="7704" width="12.28515625" style="4" bestFit="1" customWidth="1"/>
    <col min="7705" max="7938" width="9.140625" style="4"/>
    <col min="7939" max="7939" width="13.85546875" style="4" customWidth="1"/>
    <col min="7940" max="7940" width="1.42578125" style="4" customWidth="1"/>
    <col min="7941" max="7943" width="13.85546875" style="4" customWidth="1"/>
    <col min="7944" max="7944" width="1.28515625" style="4" customWidth="1"/>
    <col min="7945" max="7945" width="13.140625" style="4" customWidth="1"/>
    <col min="7946" max="7946" width="5.7109375" style="4" customWidth="1"/>
    <col min="7947" max="7947" width="12.5703125" style="4" customWidth="1"/>
    <col min="7948" max="7948" width="12.140625" style="4" customWidth="1"/>
    <col min="7949" max="7949" width="14.7109375" style="4" customWidth="1"/>
    <col min="7950" max="7951" width="13.5703125" style="4" customWidth="1"/>
    <col min="7952" max="7952" width="14.28515625" style="4" customWidth="1"/>
    <col min="7953" max="7953" width="13.5703125" style="4" customWidth="1"/>
    <col min="7954" max="7955" width="11.85546875" style="4" bestFit="1" customWidth="1"/>
    <col min="7956" max="7958" width="11.28515625" style="4" bestFit="1" customWidth="1"/>
    <col min="7959" max="7959" width="5.140625" style="4" customWidth="1"/>
    <col min="7960" max="7960" width="12.28515625" style="4" bestFit="1" customWidth="1"/>
    <col min="7961" max="8194" width="9.140625" style="4"/>
    <col min="8195" max="8195" width="13.85546875" style="4" customWidth="1"/>
    <col min="8196" max="8196" width="1.42578125" style="4" customWidth="1"/>
    <col min="8197" max="8199" width="13.85546875" style="4" customWidth="1"/>
    <col min="8200" max="8200" width="1.28515625" style="4" customWidth="1"/>
    <col min="8201" max="8201" width="13.140625" style="4" customWidth="1"/>
    <col min="8202" max="8202" width="5.7109375" style="4" customWidth="1"/>
    <col min="8203" max="8203" width="12.5703125" style="4" customWidth="1"/>
    <col min="8204" max="8204" width="12.140625" style="4" customWidth="1"/>
    <col min="8205" max="8205" width="14.7109375" style="4" customWidth="1"/>
    <col min="8206" max="8207" width="13.5703125" style="4" customWidth="1"/>
    <col min="8208" max="8208" width="14.28515625" style="4" customWidth="1"/>
    <col min="8209" max="8209" width="13.5703125" style="4" customWidth="1"/>
    <col min="8210" max="8211" width="11.85546875" style="4" bestFit="1" customWidth="1"/>
    <col min="8212" max="8214" width="11.28515625" style="4" bestFit="1" customWidth="1"/>
    <col min="8215" max="8215" width="5.140625" style="4" customWidth="1"/>
    <col min="8216" max="8216" width="12.28515625" style="4" bestFit="1" customWidth="1"/>
    <col min="8217" max="8450" width="9.140625" style="4"/>
    <col min="8451" max="8451" width="13.85546875" style="4" customWidth="1"/>
    <col min="8452" max="8452" width="1.42578125" style="4" customWidth="1"/>
    <col min="8453" max="8455" width="13.85546875" style="4" customWidth="1"/>
    <col min="8456" max="8456" width="1.28515625" style="4" customWidth="1"/>
    <col min="8457" max="8457" width="13.140625" style="4" customWidth="1"/>
    <col min="8458" max="8458" width="5.7109375" style="4" customWidth="1"/>
    <col min="8459" max="8459" width="12.5703125" style="4" customWidth="1"/>
    <col min="8460" max="8460" width="12.140625" style="4" customWidth="1"/>
    <col min="8461" max="8461" width="14.7109375" style="4" customWidth="1"/>
    <col min="8462" max="8463" width="13.5703125" style="4" customWidth="1"/>
    <col min="8464" max="8464" width="14.28515625" style="4" customWidth="1"/>
    <col min="8465" max="8465" width="13.5703125" style="4" customWidth="1"/>
    <col min="8466" max="8467" width="11.85546875" style="4" bestFit="1" customWidth="1"/>
    <col min="8468" max="8470" width="11.28515625" style="4" bestFit="1" customWidth="1"/>
    <col min="8471" max="8471" width="5.140625" style="4" customWidth="1"/>
    <col min="8472" max="8472" width="12.28515625" style="4" bestFit="1" customWidth="1"/>
    <col min="8473" max="8706" width="9.140625" style="4"/>
    <col min="8707" max="8707" width="13.85546875" style="4" customWidth="1"/>
    <col min="8708" max="8708" width="1.42578125" style="4" customWidth="1"/>
    <col min="8709" max="8711" width="13.85546875" style="4" customWidth="1"/>
    <col min="8712" max="8712" width="1.28515625" style="4" customWidth="1"/>
    <col min="8713" max="8713" width="13.140625" style="4" customWidth="1"/>
    <col min="8714" max="8714" width="5.7109375" style="4" customWidth="1"/>
    <col min="8715" max="8715" width="12.5703125" style="4" customWidth="1"/>
    <col min="8716" max="8716" width="12.140625" style="4" customWidth="1"/>
    <col min="8717" max="8717" width="14.7109375" style="4" customWidth="1"/>
    <col min="8718" max="8719" width="13.5703125" style="4" customWidth="1"/>
    <col min="8720" max="8720" width="14.28515625" style="4" customWidth="1"/>
    <col min="8721" max="8721" width="13.5703125" style="4" customWidth="1"/>
    <col min="8722" max="8723" width="11.85546875" style="4" bestFit="1" customWidth="1"/>
    <col min="8724" max="8726" width="11.28515625" style="4" bestFit="1" customWidth="1"/>
    <col min="8727" max="8727" width="5.140625" style="4" customWidth="1"/>
    <col min="8728" max="8728" width="12.28515625" style="4" bestFit="1" customWidth="1"/>
    <col min="8729" max="8962" width="9.140625" style="4"/>
    <col min="8963" max="8963" width="13.85546875" style="4" customWidth="1"/>
    <col min="8964" max="8964" width="1.42578125" style="4" customWidth="1"/>
    <col min="8965" max="8967" width="13.85546875" style="4" customWidth="1"/>
    <col min="8968" max="8968" width="1.28515625" style="4" customWidth="1"/>
    <col min="8969" max="8969" width="13.140625" style="4" customWidth="1"/>
    <col min="8970" max="8970" width="5.7109375" style="4" customWidth="1"/>
    <col min="8971" max="8971" width="12.5703125" style="4" customWidth="1"/>
    <col min="8972" max="8972" width="12.140625" style="4" customWidth="1"/>
    <col min="8973" max="8973" width="14.7109375" style="4" customWidth="1"/>
    <col min="8974" max="8975" width="13.5703125" style="4" customWidth="1"/>
    <col min="8976" max="8976" width="14.28515625" style="4" customWidth="1"/>
    <col min="8977" max="8977" width="13.5703125" style="4" customWidth="1"/>
    <col min="8978" max="8979" width="11.85546875" style="4" bestFit="1" customWidth="1"/>
    <col min="8980" max="8982" width="11.28515625" style="4" bestFit="1" customWidth="1"/>
    <col min="8983" max="8983" width="5.140625" style="4" customWidth="1"/>
    <col min="8984" max="8984" width="12.28515625" style="4" bestFit="1" customWidth="1"/>
    <col min="8985" max="9218" width="9.140625" style="4"/>
    <col min="9219" max="9219" width="13.85546875" style="4" customWidth="1"/>
    <col min="9220" max="9220" width="1.42578125" style="4" customWidth="1"/>
    <col min="9221" max="9223" width="13.85546875" style="4" customWidth="1"/>
    <col min="9224" max="9224" width="1.28515625" style="4" customWidth="1"/>
    <col min="9225" max="9225" width="13.140625" style="4" customWidth="1"/>
    <col min="9226" max="9226" width="5.7109375" style="4" customWidth="1"/>
    <col min="9227" max="9227" width="12.5703125" style="4" customWidth="1"/>
    <col min="9228" max="9228" width="12.140625" style="4" customWidth="1"/>
    <col min="9229" max="9229" width="14.7109375" style="4" customWidth="1"/>
    <col min="9230" max="9231" width="13.5703125" style="4" customWidth="1"/>
    <col min="9232" max="9232" width="14.28515625" style="4" customWidth="1"/>
    <col min="9233" max="9233" width="13.5703125" style="4" customWidth="1"/>
    <col min="9234" max="9235" width="11.85546875" style="4" bestFit="1" customWidth="1"/>
    <col min="9236" max="9238" width="11.28515625" style="4" bestFit="1" customWidth="1"/>
    <col min="9239" max="9239" width="5.140625" style="4" customWidth="1"/>
    <col min="9240" max="9240" width="12.28515625" style="4" bestFit="1" customWidth="1"/>
    <col min="9241" max="9474" width="9.140625" style="4"/>
    <col min="9475" max="9475" width="13.85546875" style="4" customWidth="1"/>
    <col min="9476" max="9476" width="1.42578125" style="4" customWidth="1"/>
    <col min="9477" max="9479" width="13.85546875" style="4" customWidth="1"/>
    <col min="9480" max="9480" width="1.28515625" style="4" customWidth="1"/>
    <col min="9481" max="9481" width="13.140625" style="4" customWidth="1"/>
    <col min="9482" max="9482" width="5.7109375" style="4" customWidth="1"/>
    <col min="9483" max="9483" width="12.5703125" style="4" customWidth="1"/>
    <col min="9484" max="9484" width="12.140625" style="4" customWidth="1"/>
    <col min="9485" max="9485" width="14.7109375" style="4" customWidth="1"/>
    <col min="9486" max="9487" width="13.5703125" style="4" customWidth="1"/>
    <col min="9488" max="9488" width="14.28515625" style="4" customWidth="1"/>
    <col min="9489" max="9489" width="13.5703125" style="4" customWidth="1"/>
    <col min="9490" max="9491" width="11.85546875" style="4" bestFit="1" customWidth="1"/>
    <col min="9492" max="9494" width="11.28515625" style="4" bestFit="1" customWidth="1"/>
    <col min="9495" max="9495" width="5.140625" style="4" customWidth="1"/>
    <col min="9496" max="9496" width="12.28515625" style="4" bestFit="1" customWidth="1"/>
    <col min="9497" max="9730" width="9.140625" style="4"/>
    <col min="9731" max="9731" width="13.85546875" style="4" customWidth="1"/>
    <col min="9732" max="9732" width="1.42578125" style="4" customWidth="1"/>
    <col min="9733" max="9735" width="13.85546875" style="4" customWidth="1"/>
    <col min="9736" max="9736" width="1.28515625" style="4" customWidth="1"/>
    <col min="9737" max="9737" width="13.140625" style="4" customWidth="1"/>
    <col min="9738" max="9738" width="5.7109375" style="4" customWidth="1"/>
    <col min="9739" max="9739" width="12.5703125" style="4" customWidth="1"/>
    <col min="9740" max="9740" width="12.140625" style="4" customWidth="1"/>
    <col min="9741" max="9741" width="14.7109375" style="4" customWidth="1"/>
    <col min="9742" max="9743" width="13.5703125" style="4" customWidth="1"/>
    <col min="9744" max="9744" width="14.28515625" style="4" customWidth="1"/>
    <col min="9745" max="9745" width="13.5703125" style="4" customWidth="1"/>
    <col min="9746" max="9747" width="11.85546875" style="4" bestFit="1" customWidth="1"/>
    <col min="9748" max="9750" width="11.28515625" style="4" bestFit="1" customWidth="1"/>
    <col min="9751" max="9751" width="5.140625" style="4" customWidth="1"/>
    <col min="9752" max="9752" width="12.28515625" style="4" bestFit="1" customWidth="1"/>
    <col min="9753" max="9986" width="9.140625" style="4"/>
    <col min="9987" max="9987" width="13.85546875" style="4" customWidth="1"/>
    <col min="9988" max="9988" width="1.42578125" style="4" customWidth="1"/>
    <col min="9989" max="9991" width="13.85546875" style="4" customWidth="1"/>
    <col min="9992" max="9992" width="1.28515625" style="4" customWidth="1"/>
    <col min="9993" max="9993" width="13.140625" style="4" customWidth="1"/>
    <col min="9994" max="9994" width="5.7109375" style="4" customWidth="1"/>
    <col min="9995" max="9995" width="12.5703125" style="4" customWidth="1"/>
    <col min="9996" max="9996" width="12.140625" style="4" customWidth="1"/>
    <col min="9997" max="9997" width="14.7109375" style="4" customWidth="1"/>
    <col min="9998" max="9999" width="13.5703125" style="4" customWidth="1"/>
    <col min="10000" max="10000" width="14.28515625" style="4" customWidth="1"/>
    <col min="10001" max="10001" width="13.5703125" style="4" customWidth="1"/>
    <col min="10002" max="10003" width="11.85546875" style="4" bestFit="1" customWidth="1"/>
    <col min="10004" max="10006" width="11.28515625" style="4" bestFit="1" customWidth="1"/>
    <col min="10007" max="10007" width="5.140625" style="4" customWidth="1"/>
    <col min="10008" max="10008" width="12.28515625" style="4" bestFit="1" customWidth="1"/>
    <col min="10009" max="10242" width="9.140625" style="4"/>
    <col min="10243" max="10243" width="13.85546875" style="4" customWidth="1"/>
    <col min="10244" max="10244" width="1.42578125" style="4" customWidth="1"/>
    <col min="10245" max="10247" width="13.85546875" style="4" customWidth="1"/>
    <col min="10248" max="10248" width="1.28515625" style="4" customWidth="1"/>
    <col min="10249" max="10249" width="13.140625" style="4" customWidth="1"/>
    <col min="10250" max="10250" width="5.7109375" style="4" customWidth="1"/>
    <col min="10251" max="10251" width="12.5703125" style="4" customWidth="1"/>
    <col min="10252" max="10252" width="12.140625" style="4" customWidth="1"/>
    <col min="10253" max="10253" width="14.7109375" style="4" customWidth="1"/>
    <col min="10254" max="10255" width="13.5703125" style="4" customWidth="1"/>
    <col min="10256" max="10256" width="14.28515625" style="4" customWidth="1"/>
    <col min="10257" max="10257" width="13.5703125" style="4" customWidth="1"/>
    <col min="10258" max="10259" width="11.85546875" style="4" bestFit="1" customWidth="1"/>
    <col min="10260" max="10262" width="11.28515625" style="4" bestFit="1" customWidth="1"/>
    <col min="10263" max="10263" width="5.140625" style="4" customWidth="1"/>
    <col min="10264" max="10264" width="12.28515625" style="4" bestFit="1" customWidth="1"/>
    <col min="10265" max="10498" width="9.140625" style="4"/>
    <col min="10499" max="10499" width="13.85546875" style="4" customWidth="1"/>
    <col min="10500" max="10500" width="1.42578125" style="4" customWidth="1"/>
    <col min="10501" max="10503" width="13.85546875" style="4" customWidth="1"/>
    <col min="10504" max="10504" width="1.28515625" style="4" customWidth="1"/>
    <col min="10505" max="10505" width="13.140625" style="4" customWidth="1"/>
    <col min="10506" max="10506" width="5.7109375" style="4" customWidth="1"/>
    <col min="10507" max="10507" width="12.5703125" style="4" customWidth="1"/>
    <col min="10508" max="10508" width="12.140625" style="4" customWidth="1"/>
    <col min="10509" max="10509" width="14.7109375" style="4" customWidth="1"/>
    <col min="10510" max="10511" width="13.5703125" style="4" customWidth="1"/>
    <col min="10512" max="10512" width="14.28515625" style="4" customWidth="1"/>
    <col min="10513" max="10513" width="13.5703125" style="4" customWidth="1"/>
    <col min="10514" max="10515" width="11.85546875" style="4" bestFit="1" customWidth="1"/>
    <col min="10516" max="10518" width="11.28515625" style="4" bestFit="1" customWidth="1"/>
    <col min="10519" max="10519" width="5.140625" style="4" customWidth="1"/>
    <col min="10520" max="10520" width="12.28515625" style="4" bestFit="1" customWidth="1"/>
    <col min="10521" max="10754" width="9.140625" style="4"/>
    <col min="10755" max="10755" width="13.85546875" style="4" customWidth="1"/>
    <col min="10756" max="10756" width="1.42578125" style="4" customWidth="1"/>
    <col min="10757" max="10759" width="13.85546875" style="4" customWidth="1"/>
    <col min="10760" max="10760" width="1.28515625" style="4" customWidth="1"/>
    <col min="10761" max="10761" width="13.140625" style="4" customWidth="1"/>
    <col min="10762" max="10762" width="5.7109375" style="4" customWidth="1"/>
    <col min="10763" max="10763" width="12.5703125" style="4" customWidth="1"/>
    <col min="10764" max="10764" width="12.140625" style="4" customWidth="1"/>
    <col min="10765" max="10765" width="14.7109375" style="4" customWidth="1"/>
    <col min="10766" max="10767" width="13.5703125" style="4" customWidth="1"/>
    <col min="10768" max="10768" width="14.28515625" style="4" customWidth="1"/>
    <col min="10769" max="10769" width="13.5703125" style="4" customWidth="1"/>
    <col min="10770" max="10771" width="11.85546875" style="4" bestFit="1" customWidth="1"/>
    <col min="10772" max="10774" width="11.28515625" style="4" bestFit="1" customWidth="1"/>
    <col min="10775" max="10775" width="5.140625" style="4" customWidth="1"/>
    <col min="10776" max="10776" width="12.28515625" style="4" bestFit="1" customWidth="1"/>
    <col min="10777" max="11010" width="9.140625" style="4"/>
    <col min="11011" max="11011" width="13.85546875" style="4" customWidth="1"/>
    <col min="11012" max="11012" width="1.42578125" style="4" customWidth="1"/>
    <col min="11013" max="11015" width="13.85546875" style="4" customWidth="1"/>
    <col min="11016" max="11016" width="1.28515625" style="4" customWidth="1"/>
    <col min="11017" max="11017" width="13.140625" style="4" customWidth="1"/>
    <col min="11018" max="11018" width="5.7109375" style="4" customWidth="1"/>
    <col min="11019" max="11019" width="12.5703125" style="4" customWidth="1"/>
    <col min="11020" max="11020" width="12.140625" style="4" customWidth="1"/>
    <col min="11021" max="11021" width="14.7109375" style="4" customWidth="1"/>
    <col min="11022" max="11023" width="13.5703125" style="4" customWidth="1"/>
    <col min="11024" max="11024" width="14.28515625" style="4" customWidth="1"/>
    <col min="11025" max="11025" width="13.5703125" style="4" customWidth="1"/>
    <col min="11026" max="11027" width="11.85546875" style="4" bestFit="1" customWidth="1"/>
    <col min="11028" max="11030" width="11.28515625" style="4" bestFit="1" customWidth="1"/>
    <col min="11031" max="11031" width="5.140625" style="4" customWidth="1"/>
    <col min="11032" max="11032" width="12.28515625" style="4" bestFit="1" customWidth="1"/>
    <col min="11033" max="11266" width="9.140625" style="4"/>
    <col min="11267" max="11267" width="13.85546875" style="4" customWidth="1"/>
    <col min="11268" max="11268" width="1.42578125" style="4" customWidth="1"/>
    <col min="11269" max="11271" width="13.85546875" style="4" customWidth="1"/>
    <col min="11272" max="11272" width="1.28515625" style="4" customWidth="1"/>
    <col min="11273" max="11273" width="13.140625" style="4" customWidth="1"/>
    <col min="11274" max="11274" width="5.7109375" style="4" customWidth="1"/>
    <col min="11275" max="11275" width="12.5703125" style="4" customWidth="1"/>
    <col min="11276" max="11276" width="12.140625" style="4" customWidth="1"/>
    <col min="11277" max="11277" width="14.7109375" style="4" customWidth="1"/>
    <col min="11278" max="11279" width="13.5703125" style="4" customWidth="1"/>
    <col min="11280" max="11280" width="14.28515625" style="4" customWidth="1"/>
    <col min="11281" max="11281" width="13.5703125" style="4" customWidth="1"/>
    <col min="11282" max="11283" width="11.85546875" style="4" bestFit="1" customWidth="1"/>
    <col min="11284" max="11286" width="11.28515625" style="4" bestFit="1" customWidth="1"/>
    <col min="11287" max="11287" width="5.140625" style="4" customWidth="1"/>
    <col min="11288" max="11288" width="12.28515625" style="4" bestFit="1" customWidth="1"/>
    <col min="11289" max="11522" width="9.140625" style="4"/>
    <col min="11523" max="11523" width="13.85546875" style="4" customWidth="1"/>
    <col min="11524" max="11524" width="1.42578125" style="4" customWidth="1"/>
    <col min="11525" max="11527" width="13.85546875" style="4" customWidth="1"/>
    <col min="11528" max="11528" width="1.28515625" style="4" customWidth="1"/>
    <col min="11529" max="11529" width="13.140625" style="4" customWidth="1"/>
    <col min="11530" max="11530" width="5.7109375" style="4" customWidth="1"/>
    <col min="11531" max="11531" width="12.5703125" style="4" customWidth="1"/>
    <col min="11532" max="11532" width="12.140625" style="4" customWidth="1"/>
    <col min="11533" max="11533" width="14.7109375" style="4" customWidth="1"/>
    <col min="11534" max="11535" width="13.5703125" style="4" customWidth="1"/>
    <col min="11536" max="11536" width="14.28515625" style="4" customWidth="1"/>
    <col min="11537" max="11537" width="13.5703125" style="4" customWidth="1"/>
    <col min="11538" max="11539" width="11.85546875" style="4" bestFit="1" customWidth="1"/>
    <col min="11540" max="11542" width="11.28515625" style="4" bestFit="1" customWidth="1"/>
    <col min="11543" max="11543" width="5.140625" style="4" customWidth="1"/>
    <col min="11544" max="11544" width="12.28515625" style="4" bestFit="1" customWidth="1"/>
    <col min="11545" max="11778" width="9.140625" style="4"/>
    <col min="11779" max="11779" width="13.85546875" style="4" customWidth="1"/>
    <col min="11780" max="11780" width="1.42578125" style="4" customWidth="1"/>
    <col min="11781" max="11783" width="13.85546875" style="4" customWidth="1"/>
    <col min="11784" max="11784" width="1.28515625" style="4" customWidth="1"/>
    <col min="11785" max="11785" width="13.140625" style="4" customWidth="1"/>
    <col min="11786" max="11786" width="5.7109375" style="4" customWidth="1"/>
    <col min="11787" max="11787" width="12.5703125" style="4" customWidth="1"/>
    <col min="11788" max="11788" width="12.140625" style="4" customWidth="1"/>
    <col min="11789" max="11789" width="14.7109375" style="4" customWidth="1"/>
    <col min="11790" max="11791" width="13.5703125" style="4" customWidth="1"/>
    <col min="11792" max="11792" width="14.28515625" style="4" customWidth="1"/>
    <col min="11793" max="11793" width="13.5703125" style="4" customWidth="1"/>
    <col min="11794" max="11795" width="11.85546875" style="4" bestFit="1" customWidth="1"/>
    <col min="11796" max="11798" width="11.28515625" style="4" bestFit="1" customWidth="1"/>
    <col min="11799" max="11799" width="5.140625" style="4" customWidth="1"/>
    <col min="11800" max="11800" width="12.28515625" style="4" bestFit="1" customWidth="1"/>
    <col min="11801" max="12034" width="9.140625" style="4"/>
    <col min="12035" max="12035" width="13.85546875" style="4" customWidth="1"/>
    <col min="12036" max="12036" width="1.42578125" style="4" customWidth="1"/>
    <col min="12037" max="12039" width="13.85546875" style="4" customWidth="1"/>
    <col min="12040" max="12040" width="1.28515625" style="4" customWidth="1"/>
    <col min="12041" max="12041" width="13.140625" style="4" customWidth="1"/>
    <col min="12042" max="12042" width="5.7109375" style="4" customWidth="1"/>
    <col min="12043" max="12043" width="12.5703125" style="4" customWidth="1"/>
    <col min="12044" max="12044" width="12.140625" style="4" customWidth="1"/>
    <col min="12045" max="12045" width="14.7109375" style="4" customWidth="1"/>
    <col min="12046" max="12047" width="13.5703125" style="4" customWidth="1"/>
    <col min="12048" max="12048" width="14.28515625" style="4" customWidth="1"/>
    <col min="12049" max="12049" width="13.5703125" style="4" customWidth="1"/>
    <col min="12050" max="12051" width="11.85546875" style="4" bestFit="1" customWidth="1"/>
    <col min="12052" max="12054" width="11.28515625" style="4" bestFit="1" customWidth="1"/>
    <col min="12055" max="12055" width="5.140625" style="4" customWidth="1"/>
    <col min="12056" max="12056" width="12.28515625" style="4" bestFit="1" customWidth="1"/>
    <col min="12057" max="12290" width="9.140625" style="4"/>
    <col min="12291" max="12291" width="13.85546875" style="4" customWidth="1"/>
    <col min="12292" max="12292" width="1.42578125" style="4" customWidth="1"/>
    <col min="12293" max="12295" width="13.85546875" style="4" customWidth="1"/>
    <col min="12296" max="12296" width="1.28515625" style="4" customWidth="1"/>
    <col min="12297" max="12297" width="13.140625" style="4" customWidth="1"/>
    <col min="12298" max="12298" width="5.7109375" style="4" customWidth="1"/>
    <col min="12299" max="12299" width="12.5703125" style="4" customWidth="1"/>
    <col min="12300" max="12300" width="12.140625" style="4" customWidth="1"/>
    <col min="12301" max="12301" width="14.7109375" style="4" customWidth="1"/>
    <col min="12302" max="12303" width="13.5703125" style="4" customWidth="1"/>
    <col min="12304" max="12304" width="14.28515625" style="4" customWidth="1"/>
    <col min="12305" max="12305" width="13.5703125" style="4" customWidth="1"/>
    <col min="12306" max="12307" width="11.85546875" style="4" bestFit="1" customWidth="1"/>
    <col min="12308" max="12310" width="11.28515625" style="4" bestFit="1" customWidth="1"/>
    <col min="12311" max="12311" width="5.140625" style="4" customWidth="1"/>
    <col min="12312" max="12312" width="12.28515625" style="4" bestFit="1" customWidth="1"/>
    <col min="12313" max="12546" width="9.140625" style="4"/>
    <col min="12547" max="12547" width="13.85546875" style="4" customWidth="1"/>
    <col min="12548" max="12548" width="1.42578125" style="4" customWidth="1"/>
    <col min="12549" max="12551" width="13.85546875" style="4" customWidth="1"/>
    <col min="12552" max="12552" width="1.28515625" style="4" customWidth="1"/>
    <col min="12553" max="12553" width="13.140625" style="4" customWidth="1"/>
    <col min="12554" max="12554" width="5.7109375" style="4" customWidth="1"/>
    <col min="12555" max="12555" width="12.5703125" style="4" customWidth="1"/>
    <col min="12556" max="12556" width="12.140625" style="4" customWidth="1"/>
    <col min="12557" max="12557" width="14.7109375" style="4" customWidth="1"/>
    <col min="12558" max="12559" width="13.5703125" style="4" customWidth="1"/>
    <col min="12560" max="12560" width="14.28515625" style="4" customWidth="1"/>
    <col min="12561" max="12561" width="13.5703125" style="4" customWidth="1"/>
    <col min="12562" max="12563" width="11.85546875" style="4" bestFit="1" customWidth="1"/>
    <col min="12564" max="12566" width="11.28515625" style="4" bestFit="1" customWidth="1"/>
    <col min="12567" max="12567" width="5.140625" style="4" customWidth="1"/>
    <col min="12568" max="12568" width="12.28515625" style="4" bestFit="1" customWidth="1"/>
    <col min="12569" max="12802" width="9.140625" style="4"/>
    <col min="12803" max="12803" width="13.85546875" style="4" customWidth="1"/>
    <col min="12804" max="12804" width="1.42578125" style="4" customWidth="1"/>
    <col min="12805" max="12807" width="13.85546875" style="4" customWidth="1"/>
    <col min="12808" max="12808" width="1.28515625" style="4" customWidth="1"/>
    <col min="12809" max="12809" width="13.140625" style="4" customWidth="1"/>
    <col min="12810" max="12810" width="5.7109375" style="4" customWidth="1"/>
    <col min="12811" max="12811" width="12.5703125" style="4" customWidth="1"/>
    <col min="12812" max="12812" width="12.140625" style="4" customWidth="1"/>
    <col min="12813" max="12813" width="14.7109375" style="4" customWidth="1"/>
    <col min="12814" max="12815" width="13.5703125" style="4" customWidth="1"/>
    <col min="12816" max="12816" width="14.28515625" style="4" customWidth="1"/>
    <col min="12817" max="12817" width="13.5703125" style="4" customWidth="1"/>
    <col min="12818" max="12819" width="11.85546875" style="4" bestFit="1" customWidth="1"/>
    <col min="12820" max="12822" width="11.28515625" style="4" bestFit="1" customWidth="1"/>
    <col min="12823" max="12823" width="5.140625" style="4" customWidth="1"/>
    <col min="12824" max="12824" width="12.28515625" style="4" bestFit="1" customWidth="1"/>
    <col min="12825" max="13058" width="9.140625" style="4"/>
    <col min="13059" max="13059" width="13.85546875" style="4" customWidth="1"/>
    <col min="13060" max="13060" width="1.42578125" style="4" customWidth="1"/>
    <col min="13061" max="13063" width="13.85546875" style="4" customWidth="1"/>
    <col min="13064" max="13064" width="1.28515625" style="4" customWidth="1"/>
    <col min="13065" max="13065" width="13.140625" style="4" customWidth="1"/>
    <col min="13066" max="13066" width="5.7109375" style="4" customWidth="1"/>
    <col min="13067" max="13067" width="12.5703125" style="4" customWidth="1"/>
    <col min="13068" max="13068" width="12.140625" style="4" customWidth="1"/>
    <col min="13069" max="13069" width="14.7109375" style="4" customWidth="1"/>
    <col min="13070" max="13071" width="13.5703125" style="4" customWidth="1"/>
    <col min="13072" max="13072" width="14.28515625" style="4" customWidth="1"/>
    <col min="13073" max="13073" width="13.5703125" style="4" customWidth="1"/>
    <col min="13074" max="13075" width="11.85546875" style="4" bestFit="1" customWidth="1"/>
    <col min="13076" max="13078" width="11.28515625" style="4" bestFit="1" customWidth="1"/>
    <col min="13079" max="13079" width="5.140625" style="4" customWidth="1"/>
    <col min="13080" max="13080" width="12.28515625" style="4" bestFit="1" customWidth="1"/>
    <col min="13081" max="13314" width="9.140625" style="4"/>
    <col min="13315" max="13315" width="13.85546875" style="4" customWidth="1"/>
    <col min="13316" max="13316" width="1.42578125" style="4" customWidth="1"/>
    <col min="13317" max="13319" width="13.85546875" style="4" customWidth="1"/>
    <col min="13320" max="13320" width="1.28515625" style="4" customWidth="1"/>
    <col min="13321" max="13321" width="13.140625" style="4" customWidth="1"/>
    <col min="13322" max="13322" width="5.7109375" style="4" customWidth="1"/>
    <col min="13323" max="13323" width="12.5703125" style="4" customWidth="1"/>
    <col min="13324" max="13324" width="12.140625" style="4" customWidth="1"/>
    <col min="13325" max="13325" width="14.7109375" style="4" customWidth="1"/>
    <col min="13326" max="13327" width="13.5703125" style="4" customWidth="1"/>
    <col min="13328" max="13328" width="14.28515625" style="4" customWidth="1"/>
    <col min="13329" max="13329" width="13.5703125" style="4" customWidth="1"/>
    <col min="13330" max="13331" width="11.85546875" style="4" bestFit="1" customWidth="1"/>
    <col min="13332" max="13334" width="11.28515625" style="4" bestFit="1" customWidth="1"/>
    <col min="13335" max="13335" width="5.140625" style="4" customWidth="1"/>
    <col min="13336" max="13336" width="12.28515625" style="4" bestFit="1" customWidth="1"/>
    <col min="13337" max="13570" width="9.140625" style="4"/>
    <col min="13571" max="13571" width="13.85546875" style="4" customWidth="1"/>
    <col min="13572" max="13572" width="1.42578125" style="4" customWidth="1"/>
    <col min="13573" max="13575" width="13.85546875" style="4" customWidth="1"/>
    <col min="13576" max="13576" width="1.28515625" style="4" customWidth="1"/>
    <col min="13577" max="13577" width="13.140625" style="4" customWidth="1"/>
    <col min="13578" max="13578" width="5.7109375" style="4" customWidth="1"/>
    <col min="13579" max="13579" width="12.5703125" style="4" customWidth="1"/>
    <col min="13580" max="13580" width="12.140625" style="4" customWidth="1"/>
    <col min="13581" max="13581" width="14.7109375" style="4" customWidth="1"/>
    <col min="13582" max="13583" width="13.5703125" style="4" customWidth="1"/>
    <col min="13584" max="13584" width="14.28515625" style="4" customWidth="1"/>
    <col min="13585" max="13585" width="13.5703125" style="4" customWidth="1"/>
    <col min="13586" max="13587" width="11.85546875" style="4" bestFit="1" customWidth="1"/>
    <col min="13588" max="13590" width="11.28515625" style="4" bestFit="1" customWidth="1"/>
    <col min="13591" max="13591" width="5.140625" style="4" customWidth="1"/>
    <col min="13592" max="13592" width="12.28515625" style="4" bestFit="1" customWidth="1"/>
    <col min="13593" max="13826" width="9.140625" style="4"/>
    <col min="13827" max="13827" width="13.85546875" style="4" customWidth="1"/>
    <col min="13828" max="13828" width="1.42578125" style="4" customWidth="1"/>
    <col min="13829" max="13831" width="13.85546875" style="4" customWidth="1"/>
    <col min="13832" max="13832" width="1.28515625" style="4" customWidth="1"/>
    <col min="13833" max="13833" width="13.140625" style="4" customWidth="1"/>
    <col min="13834" max="13834" width="5.7109375" style="4" customWidth="1"/>
    <col min="13835" max="13835" width="12.5703125" style="4" customWidth="1"/>
    <col min="13836" max="13836" width="12.140625" style="4" customWidth="1"/>
    <col min="13837" max="13837" width="14.7109375" style="4" customWidth="1"/>
    <col min="13838" max="13839" width="13.5703125" style="4" customWidth="1"/>
    <col min="13840" max="13840" width="14.28515625" style="4" customWidth="1"/>
    <col min="13841" max="13841" width="13.5703125" style="4" customWidth="1"/>
    <col min="13842" max="13843" width="11.85546875" style="4" bestFit="1" customWidth="1"/>
    <col min="13844" max="13846" width="11.28515625" style="4" bestFit="1" customWidth="1"/>
    <col min="13847" max="13847" width="5.140625" style="4" customWidth="1"/>
    <col min="13848" max="13848" width="12.28515625" style="4" bestFit="1" customWidth="1"/>
    <col min="13849" max="14082" width="9.140625" style="4"/>
    <col min="14083" max="14083" width="13.85546875" style="4" customWidth="1"/>
    <col min="14084" max="14084" width="1.42578125" style="4" customWidth="1"/>
    <col min="14085" max="14087" width="13.85546875" style="4" customWidth="1"/>
    <col min="14088" max="14088" width="1.28515625" style="4" customWidth="1"/>
    <col min="14089" max="14089" width="13.140625" style="4" customWidth="1"/>
    <col min="14090" max="14090" width="5.7109375" style="4" customWidth="1"/>
    <col min="14091" max="14091" width="12.5703125" style="4" customWidth="1"/>
    <col min="14092" max="14092" width="12.140625" style="4" customWidth="1"/>
    <col min="14093" max="14093" width="14.7109375" style="4" customWidth="1"/>
    <col min="14094" max="14095" width="13.5703125" style="4" customWidth="1"/>
    <col min="14096" max="14096" width="14.28515625" style="4" customWidth="1"/>
    <col min="14097" max="14097" width="13.5703125" style="4" customWidth="1"/>
    <col min="14098" max="14099" width="11.85546875" style="4" bestFit="1" customWidth="1"/>
    <col min="14100" max="14102" width="11.28515625" style="4" bestFit="1" customWidth="1"/>
    <col min="14103" max="14103" width="5.140625" style="4" customWidth="1"/>
    <col min="14104" max="14104" width="12.28515625" style="4" bestFit="1" customWidth="1"/>
    <col min="14105" max="14338" width="9.140625" style="4"/>
    <col min="14339" max="14339" width="13.85546875" style="4" customWidth="1"/>
    <col min="14340" max="14340" width="1.42578125" style="4" customWidth="1"/>
    <col min="14341" max="14343" width="13.85546875" style="4" customWidth="1"/>
    <col min="14344" max="14344" width="1.28515625" style="4" customWidth="1"/>
    <col min="14345" max="14345" width="13.140625" style="4" customWidth="1"/>
    <col min="14346" max="14346" width="5.7109375" style="4" customWidth="1"/>
    <col min="14347" max="14347" width="12.5703125" style="4" customWidth="1"/>
    <col min="14348" max="14348" width="12.140625" style="4" customWidth="1"/>
    <col min="14349" max="14349" width="14.7109375" style="4" customWidth="1"/>
    <col min="14350" max="14351" width="13.5703125" style="4" customWidth="1"/>
    <col min="14352" max="14352" width="14.28515625" style="4" customWidth="1"/>
    <col min="14353" max="14353" width="13.5703125" style="4" customWidth="1"/>
    <col min="14354" max="14355" width="11.85546875" style="4" bestFit="1" customWidth="1"/>
    <col min="14356" max="14358" width="11.28515625" style="4" bestFit="1" customWidth="1"/>
    <col min="14359" max="14359" width="5.140625" style="4" customWidth="1"/>
    <col min="14360" max="14360" width="12.28515625" style="4" bestFit="1" customWidth="1"/>
    <col min="14361" max="14594" width="9.140625" style="4"/>
    <col min="14595" max="14595" width="13.85546875" style="4" customWidth="1"/>
    <col min="14596" max="14596" width="1.42578125" style="4" customWidth="1"/>
    <col min="14597" max="14599" width="13.85546875" style="4" customWidth="1"/>
    <col min="14600" max="14600" width="1.28515625" style="4" customWidth="1"/>
    <col min="14601" max="14601" width="13.140625" style="4" customWidth="1"/>
    <col min="14602" max="14602" width="5.7109375" style="4" customWidth="1"/>
    <col min="14603" max="14603" width="12.5703125" style="4" customWidth="1"/>
    <col min="14604" max="14604" width="12.140625" style="4" customWidth="1"/>
    <col min="14605" max="14605" width="14.7109375" style="4" customWidth="1"/>
    <col min="14606" max="14607" width="13.5703125" style="4" customWidth="1"/>
    <col min="14608" max="14608" width="14.28515625" style="4" customWidth="1"/>
    <col min="14609" max="14609" width="13.5703125" style="4" customWidth="1"/>
    <col min="14610" max="14611" width="11.85546875" style="4" bestFit="1" customWidth="1"/>
    <col min="14612" max="14614" width="11.28515625" style="4" bestFit="1" customWidth="1"/>
    <col min="14615" max="14615" width="5.140625" style="4" customWidth="1"/>
    <col min="14616" max="14616" width="12.28515625" style="4" bestFit="1" customWidth="1"/>
    <col min="14617" max="14850" width="9.140625" style="4"/>
    <col min="14851" max="14851" width="13.85546875" style="4" customWidth="1"/>
    <col min="14852" max="14852" width="1.42578125" style="4" customWidth="1"/>
    <col min="14853" max="14855" width="13.85546875" style="4" customWidth="1"/>
    <col min="14856" max="14856" width="1.28515625" style="4" customWidth="1"/>
    <col min="14857" max="14857" width="13.140625" style="4" customWidth="1"/>
    <col min="14858" max="14858" width="5.7109375" style="4" customWidth="1"/>
    <col min="14859" max="14859" width="12.5703125" style="4" customWidth="1"/>
    <col min="14860" max="14860" width="12.140625" style="4" customWidth="1"/>
    <col min="14861" max="14861" width="14.7109375" style="4" customWidth="1"/>
    <col min="14862" max="14863" width="13.5703125" style="4" customWidth="1"/>
    <col min="14864" max="14864" width="14.28515625" style="4" customWidth="1"/>
    <col min="14865" max="14865" width="13.5703125" style="4" customWidth="1"/>
    <col min="14866" max="14867" width="11.85546875" style="4" bestFit="1" customWidth="1"/>
    <col min="14868" max="14870" width="11.28515625" style="4" bestFit="1" customWidth="1"/>
    <col min="14871" max="14871" width="5.140625" style="4" customWidth="1"/>
    <col min="14872" max="14872" width="12.28515625" style="4" bestFit="1" customWidth="1"/>
    <col min="14873" max="15106" width="9.140625" style="4"/>
    <col min="15107" max="15107" width="13.85546875" style="4" customWidth="1"/>
    <col min="15108" max="15108" width="1.42578125" style="4" customWidth="1"/>
    <col min="15109" max="15111" width="13.85546875" style="4" customWidth="1"/>
    <col min="15112" max="15112" width="1.28515625" style="4" customWidth="1"/>
    <col min="15113" max="15113" width="13.140625" style="4" customWidth="1"/>
    <col min="15114" max="15114" width="5.7109375" style="4" customWidth="1"/>
    <col min="15115" max="15115" width="12.5703125" style="4" customWidth="1"/>
    <col min="15116" max="15116" width="12.140625" style="4" customWidth="1"/>
    <col min="15117" max="15117" width="14.7109375" style="4" customWidth="1"/>
    <col min="15118" max="15119" width="13.5703125" style="4" customWidth="1"/>
    <col min="15120" max="15120" width="14.28515625" style="4" customWidth="1"/>
    <col min="15121" max="15121" width="13.5703125" style="4" customWidth="1"/>
    <col min="15122" max="15123" width="11.85546875" style="4" bestFit="1" customWidth="1"/>
    <col min="15124" max="15126" width="11.28515625" style="4" bestFit="1" customWidth="1"/>
    <col min="15127" max="15127" width="5.140625" style="4" customWidth="1"/>
    <col min="15128" max="15128" width="12.28515625" style="4" bestFit="1" customWidth="1"/>
    <col min="15129" max="15362" width="9.140625" style="4"/>
    <col min="15363" max="15363" width="13.85546875" style="4" customWidth="1"/>
    <col min="15364" max="15364" width="1.42578125" style="4" customWidth="1"/>
    <col min="15365" max="15367" width="13.85546875" style="4" customWidth="1"/>
    <col min="15368" max="15368" width="1.28515625" style="4" customWidth="1"/>
    <col min="15369" max="15369" width="13.140625" style="4" customWidth="1"/>
    <col min="15370" max="15370" width="5.7109375" style="4" customWidth="1"/>
    <col min="15371" max="15371" width="12.5703125" style="4" customWidth="1"/>
    <col min="15372" max="15372" width="12.140625" style="4" customWidth="1"/>
    <col min="15373" max="15373" width="14.7109375" style="4" customWidth="1"/>
    <col min="15374" max="15375" width="13.5703125" style="4" customWidth="1"/>
    <col min="15376" max="15376" width="14.28515625" style="4" customWidth="1"/>
    <col min="15377" max="15377" width="13.5703125" style="4" customWidth="1"/>
    <col min="15378" max="15379" width="11.85546875" style="4" bestFit="1" customWidth="1"/>
    <col min="15380" max="15382" width="11.28515625" style="4" bestFit="1" customWidth="1"/>
    <col min="15383" max="15383" width="5.140625" style="4" customWidth="1"/>
    <col min="15384" max="15384" width="12.28515625" style="4" bestFit="1" customWidth="1"/>
    <col min="15385" max="15618" width="9.140625" style="4"/>
    <col min="15619" max="15619" width="13.85546875" style="4" customWidth="1"/>
    <col min="15620" max="15620" width="1.42578125" style="4" customWidth="1"/>
    <col min="15621" max="15623" width="13.85546875" style="4" customWidth="1"/>
    <col min="15624" max="15624" width="1.28515625" style="4" customWidth="1"/>
    <col min="15625" max="15625" width="13.140625" style="4" customWidth="1"/>
    <col min="15626" max="15626" width="5.7109375" style="4" customWidth="1"/>
    <col min="15627" max="15627" width="12.5703125" style="4" customWidth="1"/>
    <col min="15628" max="15628" width="12.140625" style="4" customWidth="1"/>
    <col min="15629" max="15629" width="14.7109375" style="4" customWidth="1"/>
    <col min="15630" max="15631" width="13.5703125" style="4" customWidth="1"/>
    <col min="15632" max="15632" width="14.28515625" style="4" customWidth="1"/>
    <col min="15633" max="15633" width="13.5703125" style="4" customWidth="1"/>
    <col min="15634" max="15635" width="11.85546875" style="4" bestFit="1" customWidth="1"/>
    <col min="15636" max="15638" width="11.28515625" style="4" bestFit="1" customWidth="1"/>
    <col min="15639" max="15639" width="5.140625" style="4" customWidth="1"/>
    <col min="15640" max="15640" width="12.28515625" style="4" bestFit="1" customWidth="1"/>
    <col min="15641" max="15874" width="9.140625" style="4"/>
    <col min="15875" max="15875" width="13.85546875" style="4" customWidth="1"/>
    <col min="15876" max="15876" width="1.42578125" style="4" customWidth="1"/>
    <col min="15877" max="15879" width="13.85546875" style="4" customWidth="1"/>
    <col min="15880" max="15880" width="1.28515625" style="4" customWidth="1"/>
    <col min="15881" max="15881" width="13.140625" style="4" customWidth="1"/>
    <col min="15882" max="15882" width="5.7109375" style="4" customWidth="1"/>
    <col min="15883" max="15883" width="12.5703125" style="4" customWidth="1"/>
    <col min="15884" max="15884" width="12.140625" style="4" customWidth="1"/>
    <col min="15885" max="15885" width="14.7109375" style="4" customWidth="1"/>
    <col min="15886" max="15887" width="13.5703125" style="4" customWidth="1"/>
    <col min="15888" max="15888" width="14.28515625" style="4" customWidth="1"/>
    <col min="15889" max="15889" width="13.5703125" style="4" customWidth="1"/>
    <col min="15890" max="15891" width="11.85546875" style="4" bestFit="1" customWidth="1"/>
    <col min="15892" max="15894" width="11.28515625" style="4" bestFit="1" customWidth="1"/>
    <col min="15895" max="15895" width="5.140625" style="4" customWidth="1"/>
    <col min="15896" max="15896" width="12.28515625" style="4" bestFit="1" customWidth="1"/>
    <col min="15897" max="16130" width="9.140625" style="4"/>
    <col min="16131" max="16131" width="13.85546875" style="4" customWidth="1"/>
    <col min="16132" max="16132" width="1.42578125" style="4" customWidth="1"/>
    <col min="16133" max="16135" width="13.85546875" style="4" customWidth="1"/>
    <col min="16136" max="16136" width="1.28515625" style="4" customWidth="1"/>
    <col min="16137" max="16137" width="13.140625" style="4" customWidth="1"/>
    <col min="16138" max="16138" width="5.7109375" style="4" customWidth="1"/>
    <col min="16139" max="16139" width="12.5703125" style="4" customWidth="1"/>
    <col min="16140" max="16140" width="12.140625" style="4" customWidth="1"/>
    <col min="16141" max="16141" width="14.7109375" style="4" customWidth="1"/>
    <col min="16142" max="16143" width="13.5703125" style="4" customWidth="1"/>
    <col min="16144" max="16144" width="14.28515625" style="4" customWidth="1"/>
    <col min="16145" max="16145" width="13.5703125" style="4" customWidth="1"/>
    <col min="16146" max="16147" width="11.85546875" style="4" bestFit="1" customWidth="1"/>
    <col min="16148" max="16150" width="11.28515625" style="4" bestFit="1" customWidth="1"/>
    <col min="16151" max="16151" width="5.140625" style="4" customWidth="1"/>
    <col min="16152" max="16152" width="12.28515625" style="4" bestFit="1" customWidth="1"/>
    <col min="16153" max="16384" width="9.140625" style="4"/>
  </cols>
  <sheetData>
    <row r="1" spans="1:17" ht="21">
      <c r="A1" s="3" t="s">
        <v>24</v>
      </c>
      <c r="C1" s="5"/>
      <c r="D1" s="5"/>
      <c r="E1" s="5"/>
      <c r="F1" s="5"/>
      <c r="G1" s="5"/>
      <c r="H1" s="5"/>
      <c r="I1" s="5"/>
    </row>
    <row r="2" spans="1:17" ht="21">
      <c r="A2" s="49" t="s">
        <v>104</v>
      </c>
    </row>
    <row r="3" spans="1:17" s="6" customFormat="1" ht="15" customHeight="1">
      <c r="C3" s="50"/>
      <c r="D3" s="50"/>
      <c r="E3" s="50"/>
      <c r="F3" s="50"/>
      <c r="G3" s="50"/>
      <c r="H3" s="50"/>
      <c r="I3" s="50"/>
    </row>
    <row r="4" spans="1:17" s="6" customFormat="1" ht="15" customHeight="1">
      <c r="C4" s="50"/>
      <c r="D4" s="50"/>
      <c r="E4" s="50"/>
      <c r="F4" s="50"/>
      <c r="G4" s="50"/>
      <c r="H4" s="50"/>
      <c r="I4" s="50"/>
    </row>
    <row r="5" spans="1:17" s="6" customFormat="1">
      <c r="C5" s="8" t="s">
        <v>25</v>
      </c>
      <c r="D5" s="9"/>
      <c r="E5" s="10" t="s">
        <v>26</v>
      </c>
      <c r="F5" s="10" t="s">
        <v>27</v>
      </c>
      <c r="G5" s="8" t="s">
        <v>28</v>
      </c>
      <c r="H5" s="11"/>
      <c r="I5" s="10" t="s">
        <v>29</v>
      </c>
    </row>
    <row r="6" spans="1:17" s="14" customFormat="1">
      <c r="A6" s="14">
        <v>2000</v>
      </c>
      <c r="B6" s="14" t="s">
        <v>9</v>
      </c>
      <c r="C6" s="21">
        <v>14314900.092727803</v>
      </c>
      <c r="D6" s="13"/>
      <c r="E6" s="21">
        <v>415273.08712272608</v>
      </c>
      <c r="F6" s="21">
        <v>1799828.2095405704</v>
      </c>
      <c r="G6" s="21">
        <v>2215101.2966632964</v>
      </c>
      <c r="H6" s="13"/>
      <c r="I6" s="21">
        <v>16530001.389391098</v>
      </c>
      <c r="M6" s="51"/>
      <c r="N6" s="51"/>
      <c r="O6" s="51"/>
      <c r="P6" s="51"/>
      <c r="Q6" s="52"/>
    </row>
    <row r="7" spans="1:17" s="14" customFormat="1">
      <c r="A7" s="14">
        <v>2000</v>
      </c>
      <c r="B7" s="14" t="s">
        <v>10</v>
      </c>
      <c r="C7" s="21">
        <v>23190890.732523713</v>
      </c>
      <c r="D7" s="13"/>
      <c r="E7" s="21">
        <v>726864.87435995531</v>
      </c>
      <c r="F7" s="21">
        <v>1974665.5075961105</v>
      </c>
      <c r="G7" s="21">
        <v>2701530.381956066</v>
      </c>
      <c r="H7" s="13"/>
      <c r="I7" s="21">
        <v>25892421.11447978</v>
      </c>
      <c r="M7" s="51"/>
      <c r="N7" s="51"/>
      <c r="O7" s="51"/>
      <c r="P7" s="51"/>
      <c r="Q7" s="52"/>
    </row>
    <row r="8" spans="1:17" s="14" customFormat="1">
      <c r="A8" s="14">
        <v>2000</v>
      </c>
      <c r="B8" s="14" t="s">
        <v>11</v>
      </c>
      <c r="C8" s="21">
        <v>17981191.175944109</v>
      </c>
      <c r="D8" s="13"/>
      <c r="E8" s="21">
        <v>579766.57201537059</v>
      </c>
      <c r="F8" s="21">
        <v>375262.51083683502</v>
      </c>
      <c r="G8" s="21">
        <v>955029.08285220561</v>
      </c>
      <c r="H8" s="13"/>
      <c r="I8" s="21">
        <v>18936220.258796316</v>
      </c>
      <c r="M8" s="51"/>
      <c r="N8" s="51"/>
      <c r="O8" s="51"/>
      <c r="P8" s="51"/>
      <c r="Q8" s="52"/>
    </row>
    <row r="9" spans="1:17" s="14" customFormat="1">
      <c r="A9" s="14">
        <v>2000</v>
      </c>
      <c r="B9" s="14" t="s">
        <v>12</v>
      </c>
      <c r="C9" s="21">
        <v>4845735.2753864443</v>
      </c>
      <c r="D9" s="13"/>
      <c r="E9" s="21">
        <v>390102.02435504686</v>
      </c>
      <c r="F9" s="21">
        <v>4422973.1174741061</v>
      </c>
      <c r="G9" s="21">
        <v>4813075.1418291526</v>
      </c>
      <c r="H9" s="13"/>
      <c r="I9" s="21">
        <v>9658810.4172155969</v>
      </c>
      <c r="M9" s="51"/>
      <c r="N9" s="51"/>
      <c r="O9" s="51"/>
      <c r="P9" s="51"/>
      <c r="Q9" s="52"/>
    </row>
    <row r="10" spans="1:17" s="14" customFormat="1">
      <c r="A10" s="14">
        <v>2000</v>
      </c>
      <c r="B10" s="14" t="s">
        <v>13</v>
      </c>
      <c r="C10" s="21">
        <v>-14598335.455023484</v>
      </c>
      <c r="D10" s="13"/>
      <c r="E10" s="21">
        <v>-551050.47042615165</v>
      </c>
      <c r="F10" s="21">
        <v>-4827812.9858577335</v>
      </c>
      <c r="G10" s="21">
        <v>-5378863.4562838851</v>
      </c>
      <c r="H10" s="13"/>
      <c r="I10" s="21">
        <v>-19977198.911307368</v>
      </c>
      <c r="M10" s="51"/>
      <c r="N10" s="51"/>
      <c r="O10" s="51"/>
      <c r="P10" s="51"/>
      <c r="Q10" s="52"/>
    </row>
    <row r="11" spans="1:17" s="14" customFormat="1">
      <c r="A11" s="14">
        <v>2000</v>
      </c>
      <c r="B11" s="14" t="s">
        <v>14</v>
      </c>
      <c r="C11" s="21">
        <v>8551283.8319686316</v>
      </c>
      <c r="D11" s="13"/>
      <c r="E11" s="21">
        <v>331888.66733262734</v>
      </c>
      <c r="F11" s="21">
        <v>2399208.8491961234</v>
      </c>
      <c r="G11" s="21">
        <v>2731097.5165287508</v>
      </c>
      <c r="H11" s="13"/>
      <c r="I11" s="21">
        <v>11282381.348497383</v>
      </c>
      <c r="M11" s="51"/>
      <c r="N11" s="51"/>
      <c r="O11" s="51"/>
      <c r="P11" s="51"/>
      <c r="Q11" s="52"/>
    </row>
    <row r="12" spans="1:17" s="14" customFormat="1">
      <c r="A12" s="14">
        <v>2000</v>
      </c>
      <c r="B12" s="14" t="s">
        <v>15</v>
      </c>
      <c r="C12" s="21">
        <v>-49814608.931156024</v>
      </c>
      <c r="D12" s="13"/>
      <c r="E12" s="21">
        <v>-1909183.6127484508</v>
      </c>
      <c r="F12" s="21">
        <v>-13189227.74131244</v>
      </c>
      <c r="G12" s="21">
        <v>-15098411.354060892</v>
      </c>
      <c r="H12" s="13"/>
      <c r="I12" s="21">
        <v>-64913020.285216913</v>
      </c>
      <c r="M12" s="51"/>
      <c r="N12" s="51"/>
      <c r="O12" s="51"/>
      <c r="P12" s="51"/>
      <c r="Q12" s="52"/>
    </row>
    <row r="13" spans="1:17" s="14" customFormat="1">
      <c r="A13" s="14">
        <v>2000</v>
      </c>
      <c r="B13" s="14" t="s">
        <v>16</v>
      </c>
      <c r="C13" s="21">
        <v>-25097170.118167061</v>
      </c>
      <c r="D13" s="13"/>
      <c r="E13" s="21">
        <v>-974278.24599394051</v>
      </c>
      <c r="F13" s="21">
        <v>-6643092.2790729804</v>
      </c>
      <c r="G13" s="21">
        <v>-7617370.5250669206</v>
      </c>
      <c r="H13" s="13"/>
      <c r="I13" s="21">
        <v>-32714540.643233981</v>
      </c>
      <c r="M13" s="51"/>
      <c r="N13" s="51"/>
      <c r="O13" s="51"/>
      <c r="P13" s="51"/>
      <c r="Q13" s="52"/>
    </row>
    <row r="14" spans="1:17" s="14" customFormat="1">
      <c r="A14" s="14">
        <v>2000</v>
      </c>
      <c r="B14" s="14" t="s">
        <v>17</v>
      </c>
      <c r="C14" s="21">
        <v>22469781.69424811</v>
      </c>
      <c r="D14" s="13"/>
      <c r="E14" s="21">
        <v>901944.15741469921</v>
      </c>
      <c r="F14" s="21">
        <v>6995662.7120459294</v>
      </c>
      <c r="G14" s="21">
        <v>7897606.8694606284</v>
      </c>
      <c r="H14" s="13"/>
      <c r="I14" s="21">
        <v>30367388.563708737</v>
      </c>
      <c r="M14" s="51"/>
      <c r="N14" s="51"/>
      <c r="O14" s="51"/>
      <c r="P14" s="51"/>
      <c r="Q14" s="52"/>
    </row>
    <row r="15" spans="1:17" s="14" customFormat="1">
      <c r="A15" s="14">
        <v>2000</v>
      </c>
      <c r="B15" s="14" t="s">
        <v>18</v>
      </c>
      <c r="C15" s="21">
        <v>9105607.4884574357</v>
      </c>
      <c r="D15" s="13"/>
      <c r="E15" s="21">
        <v>373071.93466232385</v>
      </c>
      <c r="F15" s="21">
        <v>3412427.9193663159</v>
      </c>
      <c r="G15" s="21">
        <v>3785499.8540286398</v>
      </c>
      <c r="H15" s="13"/>
      <c r="I15" s="21">
        <v>12891107.342486076</v>
      </c>
      <c r="M15" s="51"/>
      <c r="N15" s="51"/>
      <c r="O15" s="51"/>
      <c r="P15" s="51"/>
      <c r="Q15" s="52"/>
    </row>
    <row r="16" spans="1:17" s="14" customFormat="1">
      <c r="A16" s="14">
        <v>2000</v>
      </c>
      <c r="B16" s="14" t="s">
        <v>19</v>
      </c>
      <c r="C16" s="21">
        <v>-31196196.883765344</v>
      </c>
      <c r="D16" s="13"/>
      <c r="E16" s="21">
        <v>-163908.85128574958</v>
      </c>
      <c r="F16" s="21">
        <v>-163148.78241570247</v>
      </c>
      <c r="G16" s="21">
        <v>-327057.63370145205</v>
      </c>
      <c r="H16" s="13"/>
      <c r="I16" s="21">
        <v>-31523254.517466795</v>
      </c>
      <c r="M16" s="51"/>
      <c r="N16" s="51"/>
      <c r="O16" s="51"/>
      <c r="P16" s="51"/>
      <c r="Q16" s="52"/>
    </row>
    <row r="17" spans="1:17" s="14" customFormat="1">
      <c r="A17" s="14">
        <v>2000</v>
      </c>
      <c r="B17" s="14" t="s">
        <v>20</v>
      </c>
      <c r="C17" s="21">
        <v>-68144644.400236815</v>
      </c>
      <c r="D17" s="13"/>
      <c r="E17" s="21">
        <v>-1707056.6182383152</v>
      </c>
      <c r="F17" s="21">
        <v>-8494607.3922792822</v>
      </c>
      <c r="G17" s="21">
        <v>-10201664.010517597</v>
      </c>
      <c r="H17" s="13"/>
      <c r="I17" s="21">
        <v>-78346308.410754412</v>
      </c>
      <c r="M17" s="51"/>
      <c r="N17" s="51"/>
      <c r="O17" s="51"/>
      <c r="P17" s="51"/>
      <c r="Q17" s="52"/>
    </row>
    <row r="18" spans="1:17" s="14" customFormat="1">
      <c r="A18" s="14">
        <v>2001</v>
      </c>
      <c r="B18" s="14" t="s">
        <v>9</v>
      </c>
      <c r="C18" s="21">
        <v>-57597365.082370721</v>
      </c>
      <c r="D18" s="13"/>
      <c r="E18" s="21">
        <v>-1582672.0499430823</v>
      </c>
      <c r="F18" s="21">
        <v>-8818740.6485754084</v>
      </c>
      <c r="G18" s="21">
        <v>-10401412.69851849</v>
      </c>
      <c r="H18" s="13"/>
      <c r="I18" s="21">
        <v>-67998777.780889213</v>
      </c>
      <c r="M18" s="51"/>
      <c r="N18" s="51"/>
      <c r="O18" s="51"/>
      <c r="P18" s="51"/>
      <c r="Q18" s="52"/>
    </row>
    <row r="19" spans="1:17" s="14" customFormat="1">
      <c r="A19" s="14">
        <v>2001</v>
      </c>
      <c r="B19" s="14" t="s">
        <v>10</v>
      </c>
      <c r="C19" s="21">
        <v>27774463.083396088</v>
      </c>
      <c r="D19" s="13"/>
      <c r="E19" s="21">
        <v>824627.32130745426</v>
      </c>
      <c r="F19" s="21">
        <v>2401130.8004951547</v>
      </c>
      <c r="G19" s="21">
        <v>3225758.1218026089</v>
      </c>
      <c r="H19" s="13"/>
      <c r="I19" s="21">
        <v>31000221.205198698</v>
      </c>
      <c r="M19" s="51"/>
      <c r="N19" s="51"/>
      <c r="O19" s="51"/>
      <c r="P19" s="51"/>
      <c r="Q19" s="52"/>
    </row>
    <row r="20" spans="1:17" s="14" customFormat="1">
      <c r="A20" s="14">
        <v>2001</v>
      </c>
      <c r="B20" s="14" t="s">
        <v>11</v>
      </c>
      <c r="C20" s="21">
        <v>-6429008.1620006552</v>
      </c>
      <c r="D20" s="13"/>
      <c r="E20" s="21">
        <v>-328037.71598380816</v>
      </c>
      <c r="F20" s="21">
        <v>2149975.3300788556</v>
      </c>
      <c r="G20" s="21">
        <v>1821937.6140950476</v>
      </c>
      <c r="H20" s="13"/>
      <c r="I20" s="21">
        <v>-4607070.5479056071</v>
      </c>
      <c r="M20" s="51"/>
      <c r="N20" s="51"/>
      <c r="O20" s="51"/>
      <c r="P20" s="51"/>
      <c r="Q20" s="52"/>
    </row>
    <row r="21" spans="1:17" s="14" customFormat="1">
      <c r="A21" s="14">
        <v>2001</v>
      </c>
      <c r="B21" s="14" t="s">
        <v>12</v>
      </c>
      <c r="C21" s="21">
        <v>-1857606.0325960736</v>
      </c>
      <c r="D21" s="13"/>
      <c r="E21" s="21">
        <v>-179431.09487881069</v>
      </c>
      <c r="F21" s="21">
        <v>-1796133.9200892635</v>
      </c>
      <c r="G21" s="21">
        <v>-1975565.0149680742</v>
      </c>
      <c r="H21" s="13"/>
      <c r="I21" s="21">
        <v>-3833171.047564148</v>
      </c>
      <c r="M21" s="51"/>
      <c r="N21" s="51"/>
      <c r="O21" s="51"/>
      <c r="P21" s="51"/>
      <c r="Q21" s="52"/>
    </row>
    <row r="22" spans="1:17" s="14" customFormat="1">
      <c r="A22" s="14">
        <v>2001</v>
      </c>
      <c r="B22" s="14" t="s">
        <v>13</v>
      </c>
      <c r="C22" s="21">
        <v>16207547.469048886</v>
      </c>
      <c r="D22" s="13"/>
      <c r="E22" s="21">
        <v>612651.88570746488</v>
      </c>
      <c r="F22" s="21">
        <v>5376595.5980918771</v>
      </c>
      <c r="G22" s="21">
        <v>5989247.4837993421</v>
      </c>
      <c r="H22" s="13"/>
      <c r="I22" s="21">
        <v>22196794.952848226</v>
      </c>
      <c r="M22" s="51"/>
      <c r="N22" s="51"/>
      <c r="O22" s="51"/>
      <c r="P22" s="51"/>
      <c r="Q22" s="52"/>
    </row>
    <row r="23" spans="1:17" s="14" customFormat="1">
      <c r="A23" s="14">
        <v>2001</v>
      </c>
      <c r="B23" s="14" t="s">
        <v>14</v>
      </c>
      <c r="C23" s="21">
        <v>29243734.81817491</v>
      </c>
      <c r="D23" s="13"/>
      <c r="E23" s="21">
        <v>1139229.0204740679</v>
      </c>
      <c r="F23" s="21">
        <v>7959118.6744687259</v>
      </c>
      <c r="G23" s="21">
        <v>9098347.6949427947</v>
      </c>
      <c r="H23" s="13"/>
      <c r="I23" s="21">
        <v>38342082.513117701</v>
      </c>
      <c r="M23" s="51"/>
      <c r="N23" s="51"/>
      <c r="O23" s="51"/>
      <c r="P23" s="51"/>
      <c r="Q23" s="52"/>
    </row>
    <row r="24" spans="1:17" s="14" customFormat="1">
      <c r="A24" s="14">
        <v>2001</v>
      </c>
      <c r="B24" s="14" t="s">
        <v>15</v>
      </c>
      <c r="C24" s="21">
        <v>13117382.4090854</v>
      </c>
      <c r="D24" s="13"/>
      <c r="E24" s="21">
        <v>503002.78780942701</v>
      </c>
      <c r="F24" s="21">
        <v>3505981.6366962693</v>
      </c>
      <c r="G24" s="21">
        <v>4008984.4245056962</v>
      </c>
      <c r="H24" s="13"/>
      <c r="I24" s="21">
        <v>17126366.833591096</v>
      </c>
      <c r="M24" s="51"/>
      <c r="N24" s="51"/>
      <c r="O24" s="51"/>
      <c r="P24" s="51"/>
      <c r="Q24" s="52"/>
    </row>
    <row r="25" spans="1:17" s="14" customFormat="1">
      <c r="A25" s="14">
        <v>2001</v>
      </c>
      <c r="B25" s="14" t="s">
        <v>16</v>
      </c>
      <c r="C25" s="21">
        <v>32817550.338922661</v>
      </c>
      <c r="D25" s="13"/>
      <c r="E25" s="21">
        <v>1276506.5226652024</v>
      </c>
      <c r="F25" s="21">
        <v>8774859.1730020642</v>
      </c>
      <c r="G25" s="21">
        <v>10051365.695667267</v>
      </c>
      <c r="H25" s="13"/>
      <c r="I25" s="21">
        <v>42868916.034589931</v>
      </c>
      <c r="M25" s="51"/>
      <c r="N25" s="51"/>
      <c r="O25" s="51"/>
      <c r="P25" s="51"/>
      <c r="Q25" s="52"/>
    </row>
    <row r="26" spans="1:17" s="14" customFormat="1">
      <c r="A26" s="14">
        <v>2001</v>
      </c>
      <c r="B26" s="14" t="s">
        <v>17</v>
      </c>
      <c r="C26" s="21">
        <v>33806069.232688323</v>
      </c>
      <c r="D26" s="13"/>
      <c r="E26" s="21">
        <v>1346872.4433996615</v>
      </c>
      <c r="F26" s="21">
        <v>10918250.906033557</v>
      </c>
      <c r="G26" s="21">
        <v>12265123.349433219</v>
      </c>
      <c r="H26" s="13"/>
      <c r="I26" s="21">
        <v>46071192.582121544</v>
      </c>
      <c r="M26" s="51"/>
      <c r="N26" s="51"/>
      <c r="O26" s="51"/>
      <c r="P26" s="51"/>
      <c r="Q26" s="52"/>
    </row>
    <row r="27" spans="1:17" s="14" customFormat="1">
      <c r="A27" s="14">
        <v>2001</v>
      </c>
      <c r="B27" s="14" t="s">
        <v>18</v>
      </c>
      <c r="C27" s="21">
        <v>21725088.156830397</v>
      </c>
      <c r="D27" s="13"/>
      <c r="E27" s="21">
        <v>886127.94327511708</v>
      </c>
      <c r="F27" s="21">
        <v>8944758.0594642628</v>
      </c>
      <c r="G27" s="21">
        <v>9830886.0027393792</v>
      </c>
      <c r="H27" s="13"/>
      <c r="I27" s="21">
        <v>31555974.159569778</v>
      </c>
      <c r="M27" s="51"/>
      <c r="N27" s="51"/>
      <c r="O27" s="51"/>
      <c r="P27" s="51"/>
      <c r="Q27" s="52"/>
    </row>
    <row r="28" spans="1:17" s="14" customFormat="1">
      <c r="A28" s="14">
        <v>2001</v>
      </c>
      <c r="B28" s="14" t="s">
        <v>19</v>
      </c>
      <c r="C28" s="21">
        <v>15535074.674578054</v>
      </c>
      <c r="D28" s="13"/>
      <c r="E28" s="21">
        <v>-699339.05914342985</v>
      </c>
      <c r="F28" s="21">
        <v>-7677105.8095238451</v>
      </c>
      <c r="G28" s="21">
        <v>-8376444.8686672747</v>
      </c>
      <c r="H28" s="13"/>
      <c r="I28" s="21">
        <v>7158629.8059107792</v>
      </c>
      <c r="M28" s="51"/>
      <c r="N28" s="51"/>
      <c r="O28" s="51"/>
      <c r="P28" s="51"/>
      <c r="Q28" s="52"/>
    </row>
    <row r="29" spans="1:17" s="14" customFormat="1">
      <c r="A29" s="14">
        <v>2001</v>
      </c>
      <c r="B29" s="14" t="s">
        <v>20</v>
      </c>
      <c r="C29" s="21">
        <v>23251373.827725887</v>
      </c>
      <c r="D29" s="13"/>
      <c r="E29" s="21">
        <v>705882.63002726587</v>
      </c>
      <c r="F29" s="21">
        <v>3543775.6720011313</v>
      </c>
      <c r="G29" s="21">
        <v>4249658.3020283971</v>
      </c>
      <c r="H29" s="13"/>
      <c r="I29" s="21">
        <v>27501032.129754283</v>
      </c>
      <c r="M29" s="51"/>
      <c r="N29" s="51"/>
      <c r="O29" s="51"/>
      <c r="P29" s="51"/>
      <c r="Q29" s="52"/>
    </row>
    <row r="30" spans="1:17" s="14" customFormat="1">
      <c r="A30" s="14">
        <v>2002</v>
      </c>
      <c r="B30" s="14" t="s">
        <v>9</v>
      </c>
      <c r="C30" s="21">
        <v>7002207.6555334991</v>
      </c>
      <c r="D30" s="13"/>
      <c r="E30" s="21">
        <v>192233.98906471432</v>
      </c>
      <c r="F30" s="21">
        <v>766558.19522093481</v>
      </c>
      <c r="G30" s="21">
        <v>958792.1842856491</v>
      </c>
      <c r="H30" s="13"/>
      <c r="I30" s="21">
        <v>7960999.8398191482</v>
      </c>
      <c r="K30" s="15" t="s">
        <v>30</v>
      </c>
      <c r="L30" s="6"/>
      <c r="M30" s="16"/>
      <c r="N30" s="16" t="s">
        <v>31</v>
      </c>
      <c r="O30" s="16" t="s">
        <v>32</v>
      </c>
      <c r="P30" s="16" t="s">
        <v>33</v>
      </c>
      <c r="Q30" s="16" t="s">
        <v>33</v>
      </c>
    </row>
    <row r="31" spans="1:17" s="14" customFormat="1">
      <c r="A31" s="14">
        <v>2002</v>
      </c>
      <c r="B31" s="14" t="s">
        <v>10</v>
      </c>
      <c r="C31" s="21">
        <v>-37675419.031784959</v>
      </c>
      <c r="D31" s="13"/>
      <c r="E31" s="21">
        <v>-1120867.851041571</v>
      </c>
      <c r="F31" s="21">
        <v>-3660528.2296060016</v>
      </c>
      <c r="G31" s="21">
        <v>-4781396.0806475729</v>
      </c>
      <c r="H31" s="13"/>
      <c r="I31" s="21">
        <v>-42456815.112432532</v>
      </c>
      <c r="K31" s="48"/>
      <c r="L31" s="6"/>
      <c r="M31" s="16" t="s">
        <v>2</v>
      </c>
      <c r="N31" s="16" t="s">
        <v>3</v>
      </c>
      <c r="O31" s="16" t="s">
        <v>3</v>
      </c>
      <c r="P31" s="16" t="s">
        <v>3</v>
      </c>
      <c r="Q31" s="16" t="s">
        <v>34</v>
      </c>
    </row>
    <row r="32" spans="1:17" s="14" customFormat="1">
      <c r="A32" s="14">
        <v>2002</v>
      </c>
      <c r="B32" s="14" t="s">
        <v>11</v>
      </c>
      <c r="C32" s="21">
        <v>-25535831.296846349</v>
      </c>
      <c r="D32" s="13"/>
      <c r="E32" s="21">
        <v>-694756.72487351473</v>
      </c>
      <c r="F32" s="21">
        <v>-2847927.4918548469</v>
      </c>
      <c r="G32" s="21">
        <v>-3542684.2167283618</v>
      </c>
      <c r="H32" s="13"/>
      <c r="I32" s="21">
        <v>-29078515.513574712</v>
      </c>
      <c r="K32" s="6"/>
      <c r="L32" s="6"/>
      <c r="M32" s="53">
        <v>3.9300000000000002E-2</v>
      </c>
      <c r="N32" s="53">
        <v>4.6370000000000001E-2</v>
      </c>
      <c r="O32" s="53">
        <v>1.9519999999999999E-2</v>
      </c>
      <c r="P32" s="54" t="s">
        <v>69</v>
      </c>
      <c r="Q32" s="6"/>
    </row>
    <row r="33" spans="1:17" s="14" customFormat="1">
      <c r="A33" s="14">
        <v>2002</v>
      </c>
      <c r="B33" s="14" t="s">
        <v>12</v>
      </c>
      <c r="C33" s="21">
        <v>-8617065.1902842913</v>
      </c>
      <c r="D33" s="13"/>
      <c r="E33" s="21">
        <v>-738342.67569183256</v>
      </c>
      <c r="F33" s="21">
        <v>-7445855.1157021224</v>
      </c>
      <c r="G33" s="21">
        <v>-8184197.7913939552</v>
      </c>
      <c r="H33" s="13"/>
      <c r="I33" s="21">
        <v>-16801262.981678247</v>
      </c>
      <c r="K33" s="6"/>
      <c r="L33" s="6"/>
      <c r="M33" s="55">
        <v>4.2797700000000001E-2</v>
      </c>
      <c r="N33" s="55">
        <v>5.0496930000000002E-2</v>
      </c>
      <c r="O33" s="55">
        <v>2.125728E-2</v>
      </c>
      <c r="P33" s="17" t="s">
        <v>35</v>
      </c>
      <c r="Q33" s="6"/>
    </row>
    <row r="34" spans="1:17" s="14" customFormat="1">
      <c r="A34" s="14">
        <v>2002</v>
      </c>
      <c r="B34" s="14" t="s">
        <v>13</v>
      </c>
      <c r="C34" s="21">
        <v>207002.2839236666</v>
      </c>
      <c r="D34" s="13"/>
      <c r="E34" s="21">
        <v>7844.1788367053896</v>
      </c>
      <c r="F34" s="21">
        <v>1042146.6645606451</v>
      </c>
      <c r="G34" s="21">
        <v>1049990.8433973505</v>
      </c>
      <c r="H34" s="13"/>
      <c r="I34" s="21">
        <v>1256993.1273210172</v>
      </c>
      <c r="K34" s="6"/>
      <c r="L34" s="7"/>
      <c r="M34" s="56">
        <v>4.265E-2</v>
      </c>
      <c r="N34" s="56">
        <v>4.8349999999999997E-2</v>
      </c>
      <c r="O34" s="56">
        <v>2.142733824E-2</v>
      </c>
      <c r="P34" s="18" t="s">
        <v>36</v>
      </c>
      <c r="Q34" s="6"/>
    </row>
    <row r="35" spans="1:17" s="6" customFormat="1">
      <c r="A35" s="14">
        <v>2002</v>
      </c>
      <c r="B35" s="14" t="s">
        <v>14</v>
      </c>
      <c r="C35" s="21">
        <v>21389125.09265193</v>
      </c>
      <c r="D35" s="13"/>
      <c r="E35" s="21">
        <v>833387.69855154527</v>
      </c>
      <c r="F35" s="21">
        <v>5903896.3310490511</v>
      </c>
      <c r="G35" s="21">
        <v>6737284.0296005961</v>
      </c>
      <c r="H35" s="13"/>
      <c r="I35" s="21">
        <v>28126409.122252524</v>
      </c>
      <c r="J35" s="14"/>
    </row>
    <row r="36" spans="1:17" s="6" customFormat="1">
      <c r="A36" s="6">
        <v>2002</v>
      </c>
      <c r="B36" s="6" t="s">
        <v>15</v>
      </c>
      <c r="C36" s="12">
        <v>18578480.221472688</v>
      </c>
      <c r="D36" s="13"/>
      <c r="E36" s="12">
        <v>712755.26695392665</v>
      </c>
      <c r="F36" s="12">
        <v>5013973.1945582731</v>
      </c>
      <c r="G36" s="12">
        <v>5726728.4615121996</v>
      </c>
      <c r="H36" s="13"/>
      <c r="I36" s="12">
        <v>24305208.682984889</v>
      </c>
      <c r="K36" s="6">
        <v>2002</v>
      </c>
      <c r="L36" s="6" t="s">
        <v>15</v>
      </c>
      <c r="M36" s="57">
        <v>730134.27270387672</v>
      </c>
      <c r="N36" s="57">
        <v>33050.461728653579</v>
      </c>
      <c r="O36" s="57">
        <v>97872.75675777749</v>
      </c>
      <c r="P36" s="57">
        <v>130923.21848643107</v>
      </c>
      <c r="Q36" s="58">
        <v>861057.49119030789</v>
      </c>
    </row>
    <row r="37" spans="1:17" s="6" customFormat="1">
      <c r="A37" s="6">
        <v>2002</v>
      </c>
      <c r="B37" s="6" t="s">
        <v>16</v>
      </c>
      <c r="C37" s="12">
        <v>21831226.203475799</v>
      </c>
      <c r="D37" s="13"/>
      <c r="E37" s="12">
        <v>852834.18544693198</v>
      </c>
      <c r="F37" s="12">
        <v>5875573.1451746607</v>
      </c>
      <c r="G37" s="12">
        <v>6728407.3306215927</v>
      </c>
      <c r="H37" s="13"/>
      <c r="I37" s="12">
        <v>28559633.534097392</v>
      </c>
      <c r="K37" s="6">
        <v>2002</v>
      </c>
      <c r="L37" s="6" t="s">
        <v>16</v>
      </c>
      <c r="M37" s="57">
        <v>857967.18979659898</v>
      </c>
      <c r="N37" s="57">
        <v>39545.921179174235</v>
      </c>
      <c r="O37" s="57">
        <v>114691.18779380937</v>
      </c>
      <c r="P37" s="57">
        <v>154237.10897298361</v>
      </c>
      <c r="Q37" s="58">
        <v>1012204.2987695825</v>
      </c>
    </row>
    <row r="38" spans="1:17" s="6" customFormat="1">
      <c r="A38" s="6">
        <v>2002</v>
      </c>
      <c r="B38" s="6" t="s">
        <v>17</v>
      </c>
      <c r="C38" s="12">
        <v>-20396183.267060921</v>
      </c>
      <c r="D38" s="13"/>
      <c r="E38" s="12">
        <v>-822764.1856866898</v>
      </c>
      <c r="F38" s="12">
        <v>-6434838.6432907842</v>
      </c>
      <c r="G38" s="12">
        <v>-7257602.828977474</v>
      </c>
      <c r="H38" s="13"/>
      <c r="I38" s="12">
        <v>-27653786.096038394</v>
      </c>
      <c r="K38" s="6">
        <v>2002</v>
      </c>
      <c r="L38" s="6" t="s">
        <v>17</v>
      </c>
      <c r="M38" s="57">
        <v>-801570.00239549426</v>
      </c>
      <c r="N38" s="57">
        <v>-38151.57529029181</v>
      </c>
      <c r="O38" s="57">
        <v>-125608.0503170361</v>
      </c>
      <c r="P38" s="57">
        <v>-163759.62560732791</v>
      </c>
      <c r="Q38" s="58">
        <v>-965329.62800282217</v>
      </c>
    </row>
    <row r="39" spans="1:17" s="6" customFormat="1">
      <c r="A39" s="6">
        <v>2002</v>
      </c>
      <c r="B39" s="6" t="s">
        <v>18</v>
      </c>
      <c r="C39" s="12">
        <v>-30680524.671798386</v>
      </c>
      <c r="D39" s="13"/>
      <c r="E39" s="12">
        <v>-1268655.2413899621</v>
      </c>
      <c r="F39" s="12">
        <v>-12242956.324414534</v>
      </c>
      <c r="G39" s="12">
        <v>-13511611.565804496</v>
      </c>
      <c r="H39" s="13"/>
      <c r="I39" s="12">
        <v>-44192136.237602882</v>
      </c>
      <c r="K39" s="6">
        <v>2002</v>
      </c>
      <c r="L39" s="6" t="s">
        <v>18</v>
      </c>
      <c r="M39" s="57">
        <v>-1205744.6196016767</v>
      </c>
      <c r="N39" s="57">
        <v>-58827.543543252548</v>
      </c>
      <c r="O39" s="57">
        <v>-238982.50745257171</v>
      </c>
      <c r="P39" s="57">
        <v>-297810.05099582428</v>
      </c>
      <c r="Q39" s="58">
        <v>-1503554.6705975011</v>
      </c>
    </row>
    <row r="40" spans="1:17" s="6" customFormat="1">
      <c r="A40" s="6">
        <v>2002</v>
      </c>
      <c r="B40" s="6" t="s">
        <v>19</v>
      </c>
      <c r="C40" s="12">
        <v>-10707369.980411716</v>
      </c>
      <c r="D40" s="13"/>
      <c r="E40" s="12">
        <v>378403.86138262082</v>
      </c>
      <c r="F40" s="12">
        <v>4772610.3314529806</v>
      </c>
      <c r="G40" s="12">
        <v>5151014.192835601</v>
      </c>
      <c r="H40" s="13"/>
      <c r="I40" s="12">
        <v>-5556355.7875761148</v>
      </c>
      <c r="K40" s="6">
        <v>2002</v>
      </c>
      <c r="L40" s="6" t="s">
        <v>19</v>
      </c>
      <c r="M40" s="57">
        <v>-420799.64023018046</v>
      </c>
      <c r="N40" s="57">
        <v>17546.587052312127</v>
      </c>
      <c r="O40" s="57">
        <v>93161.353669962176</v>
      </c>
      <c r="P40" s="57">
        <v>110707.9407222743</v>
      </c>
      <c r="Q40" s="58">
        <v>-310091.69950790622</v>
      </c>
    </row>
    <row r="41" spans="1:17" s="6" customFormat="1">
      <c r="A41" s="6">
        <v>2002</v>
      </c>
      <c r="B41" s="6" t="s">
        <v>20</v>
      </c>
      <c r="C41" s="12">
        <v>-7468219.6459959727</v>
      </c>
      <c r="D41" s="13"/>
      <c r="E41" s="12">
        <v>-262548.46688059566</v>
      </c>
      <c r="F41" s="12">
        <v>-573878.3291718954</v>
      </c>
      <c r="G41" s="12">
        <v>-836426.79605249106</v>
      </c>
      <c r="H41" s="13"/>
      <c r="I41" s="12">
        <v>-8304646.442048464</v>
      </c>
      <c r="K41" s="6">
        <v>2002</v>
      </c>
      <c r="L41" s="6" t="s">
        <v>20</v>
      </c>
      <c r="M41" s="57">
        <v>-293501.03208764171</v>
      </c>
      <c r="N41" s="57">
        <v>-12174.372409253221</v>
      </c>
      <c r="O41" s="57">
        <v>-11202.104985435397</v>
      </c>
      <c r="P41" s="57">
        <v>-23376.47739468862</v>
      </c>
      <c r="Q41" s="58">
        <v>-316877.50948233029</v>
      </c>
    </row>
    <row r="42" spans="1:17" s="6" customFormat="1">
      <c r="A42" s="6">
        <v>2003</v>
      </c>
      <c r="B42" s="6" t="s">
        <v>9</v>
      </c>
      <c r="C42" s="12">
        <v>-79518970.889475048</v>
      </c>
      <c r="D42" s="13"/>
      <c r="E42" s="12">
        <v>-2230634.6449280586</v>
      </c>
      <c r="F42" s="12">
        <v>-11355102.519848011</v>
      </c>
      <c r="G42" s="12">
        <v>-13585737.16477607</v>
      </c>
      <c r="H42" s="13"/>
      <c r="I42" s="12">
        <v>-93104708.054251119</v>
      </c>
      <c r="K42" s="6">
        <v>2003</v>
      </c>
      <c r="L42" s="6" t="s">
        <v>9</v>
      </c>
      <c r="M42" s="57">
        <v>-3125095.5559563693</v>
      </c>
      <c r="N42" s="57">
        <v>-103434.52848531408</v>
      </c>
      <c r="O42" s="57">
        <v>-221651.60118743317</v>
      </c>
      <c r="P42" s="57">
        <v>-325086.12967274722</v>
      </c>
      <c r="Q42" s="58">
        <v>-3450181.6856291164</v>
      </c>
    </row>
    <row r="43" spans="1:17" s="6" customFormat="1">
      <c r="A43" s="6">
        <v>2003</v>
      </c>
      <c r="B43" s="6" t="s">
        <v>10</v>
      </c>
      <c r="C43" s="12">
        <v>3062800.1785727129</v>
      </c>
      <c r="D43" s="13"/>
      <c r="E43" s="12">
        <v>93189.762019455156</v>
      </c>
      <c r="F43" s="12">
        <v>1241624.0021753942</v>
      </c>
      <c r="G43" s="12">
        <v>1334813.7641948494</v>
      </c>
      <c r="H43" s="13"/>
      <c r="I43" s="12">
        <v>4397613.9427675623</v>
      </c>
      <c r="K43" s="6">
        <v>2003</v>
      </c>
      <c r="L43" s="6" t="s">
        <v>10</v>
      </c>
      <c r="M43" s="57">
        <v>120368.04701790762</v>
      </c>
      <c r="N43" s="57">
        <v>4321.2092648421358</v>
      </c>
      <c r="O43" s="57">
        <v>24236.500522463695</v>
      </c>
      <c r="P43" s="57">
        <v>28557.70978730583</v>
      </c>
      <c r="Q43" s="58">
        <v>148925.75680521346</v>
      </c>
    </row>
    <row r="44" spans="1:17" s="6" customFormat="1">
      <c r="A44" s="6">
        <v>2003</v>
      </c>
      <c r="B44" s="6" t="s">
        <v>11</v>
      </c>
      <c r="C44" s="12">
        <v>23819576.705832481</v>
      </c>
      <c r="D44" s="13"/>
      <c r="E44" s="12">
        <v>607074.61171280756</v>
      </c>
      <c r="F44" s="12">
        <v>2068172.8871580786</v>
      </c>
      <c r="G44" s="12">
        <v>2675247.4988708859</v>
      </c>
      <c r="H44" s="13"/>
      <c r="I44" s="12">
        <v>26494824.204703368</v>
      </c>
      <c r="K44" s="6">
        <v>2003</v>
      </c>
      <c r="L44" s="6" t="s">
        <v>11</v>
      </c>
      <c r="M44" s="57">
        <v>936109.36453921651</v>
      </c>
      <c r="N44" s="57">
        <v>28150.049745122888</v>
      </c>
      <c r="O44" s="57">
        <v>40370.734757325692</v>
      </c>
      <c r="P44" s="57">
        <v>68520.784502448572</v>
      </c>
      <c r="Q44" s="58">
        <v>1004630.1490416651</v>
      </c>
    </row>
    <row r="45" spans="1:17" s="6" customFormat="1">
      <c r="A45" s="6">
        <v>2003</v>
      </c>
      <c r="B45" s="6" t="s">
        <v>12</v>
      </c>
      <c r="C45" s="12">
        <v>-2087789.2730940336</v>
      </c>
      <c r="D45" s="13"/>
      <c r="E45" s="12">
        <v>-83026.378702674177</v>
      </c>
      <c r="F45" s="12">
        <v>-876728.06540259975</v>
      </c>
      <c r="G45" s="12">
        <v>-959754.44410527393</v>
      </c>
      <c r="H45" s="13"/>
      <c r="I45" s="12">
        <v>-3047543.7171993074</v>
      </c>
      <c r="K45" s="6">
        <v>2003</v>
      </c>
      <c r="L45" s="6" t="s">
        <v>12</v>
      </c>
      <c r="M45" s="57">
        <v>-82050.118432595526</v>
      </c>
      <c r="N45" s="57">
        <v>-3849.9331804430017</v>
      </c>
      <c r="O45" s="57">
        <v>-17113.731836658746</v>
      </c>
      <c r="P45" s="57">
        <v>-20963.665017101746</v>
      </c>
      <c r="Q45" s="58">
        <v>-103013.78344969726</v>
      </c>
    </row>
    <row r="46" spans="1:17" s="6" customFormat="1">
      <c r="A46" s="6">
        <v>2003</v>
      </c>
      <c r="B46" s="6" t="s">
        <v>13</v>
      </c>
      <c r="C46" s="12">
        <v>-13773095.324903976</v>
      </c>
      <c r="D46" s="13"/>
      <c r="E46" s="12">
        <v>-533193.87898188457</v>
      </c>
      <c r="F46" s="12">
        <v>-4998390.88059582</v>
      </c>
      <c r="G46" s="12">
        <v>-5531584.7595777046</v>
      </c>
      <c r="H46" s="13"/>
      <c r="I46" s="12">
        <v>-19304680.084481679</v>
      </c>
      <c r="K46" s="6">
        <v>2003</v>
      </c>
      <c r="L46" s="6" t="s">
        <v>13</v>
      </c>
      <c r="M46" s="57">
        <v>-541282.64626872633</v>
      </c>
      <c r="N46" s="57">
        <v>-24724.200168389987</v>
      </c>
      <c r="O46" s="57">
        <v>-97568.589989230401</v>
      </c>
      <c r="P46" s="57">
        <v>-122292.79015762039</v>
      </c>
      <c r="Q46" s="58">
        <v>-663575.43642634666</v>
      </c>
    </row>
    <row r="47" spans="1:17" s="6" customFormat="1">
      <c r="A47" s="6">
        <v>2003</v>
      </c>
      <c r="B47" s="6" t="s">
        <v>14</v>
      </c>
      <c r="C47" s="12">
        <v>30508875.337428391</v>
      </c>
      <c r="D47" s="13"/>
      <c r="E47" s="12">
        <v>1215867.6284036452</v>
      </c>
      <c r="F47" s="12">
        <v>8206388.541755964</v>
      </c>
      <c r="G47" s="12">
        <v>9422256.17015961</v>
      </c>
      <c r="H47" s="13"/>
      <c r="I47" s="12">
        <v>39931131.507587999</v>
      </c>
      <c r="K47" s="6">
        <v>2003</v>
      </c>
      <c r="L47" s="6" t="s">
        <v>14</v>
      </c>
      <c r="M47" s="57">
        <v>1198998.8007609358</v>
      </c>
      <c r="N47" s="57">
        <v>56379.781929077035</v>
      </c>
      <c r="O47" s="57">
        <v>160188.70433507641</v>
      </c>
      <c r="P47" s="57">
        <v>216568.48626415344</v>
      </c>
      <c r="Q47" s="58">
        <v>1415567.2870250894</v>
      </c>
    </row>
    <row r="48" spans="1:17" s="6" customFormat="1">
      <c r="A48" s="6">
        <v>2003</v>
      </c>
      <c r="B48" s="6" t="s">
        <v>15</v>
      </c>
      <c r="C48" s="12">
        <v>61590789.392685227</v>
      </c>
      <c r="D48" s="13"/>
      <c r="E48" s="12">
        <v>2422457.8164850408</v>
      </c>
      <c r="F48" s="12">
        <v>16213850.137123782</v>
      </c>
      <c r="G48" s="12">
        <v>18636307.953608822</v>
      </c>
      <c r="H48" s="13"/>
      <c r="I48" s="12">
        <v>80227097.346294045</v>
      </c>
      <c r="K48" s="6">
        <v>2003</v>
      </c>
      <c r="L48" s="6" t="s">
        <v>15</v>
      </c>
      <c r="M48" s="57">
        <v>2420518.0231325296</v>
      </c>
      <c r="N48" s="57">
        <v>112329.36895041134</v>
      </c>
      <c r="O48" s="57">
        <v>316494.35467665619</v>
      </c>
      <c r="P48" s="57">
        <v>428823.72362706752</v>
      </c>
      <c r="Q48" s="58">
        <v>2849341.7467595972</v>
      </c>
    </row>
    <row r="49" spans="1:17" s="6" customFormat="1">
      <c r="A49" s="6">
        <v>2003</v>
      </c>
      <c r="B49" s="6" t="s">
        <v>16</v>
      </c>
      <c r="C49" s="12">
        <v>22285882.88246027</v>
      </c>
      <c r="D49" s="13"/>
      <c r="E49" s="12">
        <v>888933.55530999892</v>
      </c>
      <c r="F49" s="12">
        <v>5856844.1846422451</v>
      </c>
      <c r="G49" s="12">
        <v>6745777.7399522439</v>
      </c>
      <c r="H49" s="13"/>
      <c r="I49" s="12">
        <v>29031660.622412514</v>
      </c>
      <c r="K49" s="6">
        <v>2003</v>
      </c>
      <c r="L49" s="6" t="s">
        <v>16</v>
      </c>
      <c r="M49" s="57">
        <v>875835.19728068868</v>
      </c>
      <c r="N49" s="57">
        <v>41219.848959724652</v>
      </c>
      <c r="O49" s="57">
        <v>114325.59848421662</v>
      </c>
      <c r="P49" s="57">
        <v>155545.44744394126</v>
      </c>
      <c r="Q49" s="58">
        <v>1031380.6447246299</v>
      </c>
    </row>
    <row r="50" spans="1:17" s="6" customFormat="1">
      <c r="A50" s="6">
        <v>2003</v>
      </c>
      <c r="B50" s="6" t="s">
        <v>17</v>
      </c>
      <c r="C50" s="12">
        <v>23458309.527843349</v>
      </c>
      <c r="D50" s="13"/>
      <c r="E50" s="12">
        <v>963282.58812917117</v>
      </c>
      <c r="F50" s="12">
        <v>6600885.2427298166</v>
      </c>
      <c r="G50" s="12">
        <v>7564167.8308589878</v>
      </c>
      <c r="H50" s="13"/>
      <c r="I50" s="12">
        <v>31022477.358702336</v>
      </c>
      <c r="K50" s="6">
        <v>2003</v>
      </c>
      <c r="L50" s="6" t="s">
        <v>17</v>
      </c>
      <c r="M50" s="57">
        <v>921911.56444424368</v>
      </c>
      <c r="N50" s="57">
        <v>44667.413611549666</v>
      </c>
      <c r="O50" s="57">
        <v>128849.27993808601</v>
      </c>
      <c r="P50" s="57">
        <v>173516.69354963567</v>
      </c>
      <c r="Q50" s="58">
        <v>1095428.2579938793</v>
      </c>
    </row>
    <row r="51" spans="1:17" s="6" customFormat="1">
      <c r="A51" s="6">
        <v>2003</v>
      </c>
      <c r="B51" s="6" t="s">
        <v>18</v>
      </c>
      <c r="C51" s="12">
        <v>21081265.300947342</v>
      </c>
      <c r="D51" s="13"/>
      <c r="E51" s="12">
        <v>890408.99356710457</v>
      </c>
      <c r="F51" s="12">
        <v>5660965.3158790823</v>
      </c>
      <c r="G51" s="12">
        <v>6551374.3094461868</v>
      </c>
      <c r="H51" s="13"/>
      <c r="I51" s="12">
        <v>27632639.610393528</v>
      </c>
      <c r="K51" s="6">
        <v>2003</v>
      </c>
      <c r="L51" s="6" t="s">
        <v>18</v>
      </c>
      <c r="M51" s="57">
        <v>828493.72632723057</v>
      </c>
      <c r="N51" s="57">
        <v>41288.265031706644</v>
      </c>
      <c r="O51" s="57">
        <v>110502.04296595968</v>
      </c>
      <c r="P51" s="57">
        <v>151790.30799766633</v>
      </c>
      <c r="Q51" s="58">
        <v>980284.03432489687</v>
      </c>
    </row>
    <row r="52" spans="1:17" s="6" customFormat="1">
      <c r="A52" s="6">
        <v>2003</v>
      </c>
      <c r="B52" s="6" t="s">
        <v>19</v>
      </c>
      <c r="C52" s="12">
        <v>-10434513.356302205</v>
      </c>
      <c r="D52" s="13"/>
      <c r="E52" s="12">
        <v>-867758.73925876757</v>
      </c>
      <c r="F52" s="12">
        <v>-8446900.1979847793</v>
      </c>
      <c r="G52" s="12">
        <v>-9314658.9372435473</v>
      </c>
      <c r="H52" s="13"/>
      <c r="I52" s="12">
        <v>-19749172.293545753</v>
      </c>
      <c r="K52" s="6">
        <v>2003</v>
      </c>
      <c r="L52" s="6" t="s">
        <v>19</v>
      </c>
      <c r="M52" s="57">
        <v>-410076.37490267667</v>
      </c>
      <c r="N52" s="57">
        <v>-40237.972739429053</v>
      </c>
      <c r="O52" s="57">
        <v>-164883.49186466288</v>
      </c>
      <c r="P52" s="57">
        <v>-205121.46460409195</v>
      </c>
      <c r="Q52" s="58">
        <v>-615197.83950676862</v>
      </c>
    </row>
    <row r="53" spans="1:17" s="6" customFormat="1">
      <c r="A53" s="6">
        <v>2003</v>
      </c>
      <c r="B53" s="6" t="s">
        <v>20</v>
      </c>
      <c r="C53" s="12">
        <v>-26530242.625163443</v>
      </c>
      <c r="D53" s="13"/>
      <c r="E53" s="12">
        <v>-771550.20149929333</v>
      </c>
      <c r="F53" s="12">
        <v>-2683282.8639300922</v>
      </c>
      <c r="G53" s="12">
        <v>-3454833.0654293858</v>
      </c>
      <c r="H53" s="13"/>
      <c r="I53" s="12">
        <v>-29985075.690592829</v>
      </c>
      <c r="K53" s="6">
        <v>2003</v>
      </c>
      <c r="L53" s="6" t="s">
        <v>20</v>
      </c>
      <c r="M53" s="57">
        <v>-1042638.5351689233</v>
      </c>
      <c r="N53" s="57">
        <v>-35776.782843522233</v>
      </c>
      <c r="O53" s="57">
        <v>-52377.681503915395</v>
      </c>
      <c r="P53" s="57">
        <v>-88154.464347437635</v>
      </c>
      <c r="Q53" s="58">
        <v>-1130792.9995163609</v>
      </c>
    </row>
    <row r="54" spans="1:17" s="6" customFormat="1">
      <c r="A54" s="6">
        <v>2004</v>
      </c>
      <c r="B54" s="6" t="s">
        <v>9</v>
      </c>
      <c r="C54" s="12">
        <v>-19956160.925906025</v>
      </c>
      <c r="D54" s="13"/>
      <c r="E54" s="12">
        <v>-568115.63647345873</v>
      </c>
      <c r="F54" s="12">
        <v>-2307911.4808384557</v>
      </c>
      <c r="G54" s="12">
        <v>-2876027.1173119145</v>
      </c>
      <c r="H54" s="13"/>
      <c r="I54" s="12">
        <v>-22832188.043217938</v>
      </c>
      <c r="K54" s="6">
        <v>2004</v>
      </c>
      <c r="L54" s="6" t="s">
        <v>9</v>
      </c>
      <c r="M54" s="57">
        <v>-784277.12438810687</v>
      </c>
      <c r="N54" s="57">
        <v>-26343.522063274282</v>
      </c>
      <c r="O54" s="57">
        <v>-45050.432105966654</v>
      </c>
      <c r="P54" s="57">
        <v>-71393.95416924094</v>
      </c>
      <c r="Q54" s="58">
        <v>-855671.07855734776</v>
      </c>
    </row>
    <row r="55" spans="1:17" s="6" customFormat="1">
      <c r="A55" s="6">
        <v>2004</v>
      </c>
      <c r="B55" s="6" t="s">
        <v>10</v>
      </c>
      <c r="C55" s="12">
        <v>-32699077.162344985</v>
      </c>
      <c r="D55" s="13"/>
      <c r="E55" s="12">
        <v>-1005407.8470588528</v>
      </c>
      <c r="F55" s="12">
        <v>-1867385.7888975972</v>
      </c>
      <c r="G55" s="12">
        <v>-2872793.6359564499</v>
      </c>
      <c r="H55" s="13"/>
      <c r="I55" s="12">
        <v>-35571870.798301436</v>
      </c>
      <c r="K55" s="6">
        <v>2004</v>
      </c>
      <c r="L55" s="6" t="s">
        <v>10</v>
      </c>
      <c r="M55" s="57">
        <v>-1285073.7324801579</v>
      </c>
      <c r="N55" s="57">
        <v>-46620.761868119007</v>
      </c>
      <c r="O55" s="57">
        <v>-36451.370599281094</v>
      </c>
      <c r="P55" s="57">
        <v>-83072.132467400108</v>
      </c>
      <c r="Q55" s="58">
        <v>-1368145.8649475579</v>
      </c>
    </row>
    <row r="56" spans="1:17" s="6" customFormat="1">
      <c r="A56" s="6">
        <v>2004</v>
      </c>
      <c r="B56" s="6" t="s">
        <v>11</v>
      </c>
      <c r="C56" s="12">
        <v>20520240.437219609</v>
      </c>
      <c r="D56" s="13"/>
      <c r="E56" s="12">
        <v>560791.6546368869</v>
      </c>
      <c r="F56" s="12">
        <v>1750418.4400821151</v>
      </c>
      <c r="G56" s="12">
        <v>2311210.094719002</v>
      </c>
      <c r="H56" s="13"/>
      <c r="I56" s="12">
        <v>22831450.531938612</v>
      </c>
      <c r="K56" s="6">
        <v>2004</v>
      </c>
      <c r="L56" s="6" t="s">
        <v>11</v>
      </c>
      <c r="M56" s="57">
        <v>806445.44918273063</v>
      </c>
      <c r="N56" s="57">
        <v>26003.909025512447</v>
      </c>
      <c r="O56" s="57">
        <v>34168.167950402887</v>
      </c>
      <c r="P56" s="57">
        <v>60172.076975915334</v>
      </c>
      <c r="Q56" s="58">
        <v>866617.52615864598</v>
      </c>
    </row>
    <row r="57" spans="1:17" s="6" customFormat="1">
      <c r="A57" s="6">
        <v>2004</v>
      </c>
      <c r="B57" s="6" t="s">
        <v>12</v>
      </c>
      <c r="C57" s="12">
        <v>-5154042.4030850027</v>
      </c>
      <c r="D57" s="13"/>
      <c r="E57" s="12">
        <v>498470.35091507836</v>
      </c>
      <c r="F57" s="12">
        <v>4355654.1267450089</v>
      </c>
      <c r="G57" s="12">
        <v>4854124.4776600869</v>
      </c>
      <c r="H57" s="13"/>
      <c r="I57" s="12">
        <v>-299917.92542491574</v>
      </c>
      <c r="K57" s="6">
        <v>2004</v>
      </c>
      <c r="L57" s="6" t="s">
        <v>12</v>
      </c>
      <c r="M57" s="57">
        <v>-202553.86644124062</v>
      </c>
      <c r="N57" s="57">
        <v>23114.070171932184</v>
      </c>
      <c r="O57" s="57">
        <v>85022.368554062574</v>
      </c>
      <c r="P57" s="57">
        <v>108136.43872599475</v>
      </c>
      <c r="Q57" s="58">
        <v>-94417.427715245853</v>
      </c>
    </row>
    <row r="58" spans="1:17" s="6" customFormat="1">
      <c r="A58" s="6">
        <v>2004</v>
      </c>
      <c r="B58" s="6" t="s">
        <v>13</v>
      </c>
      <c r="C58" s="12">
        <v>240847.82698767836</v>
      </c>
      <c r="D58" s="13"/>
      <c r="E58" s="12">
        <v>9470.8589568223506</v>
      </c>
      <c r="F58" s="12">
        <v>6765.5095171581797</v>
      </c>
      <c r="G58" s="12">
        <v>16236.36847398053</v>
      </c>
      <c r="H58" s="13"/>
      <c r="I58" s="12">
        <v>257084.19546165888</v>
      </c>
      <c r="K58" s="6">
        <v>2004</v>
      </c>
      <c r="L58" s="6" t="s">
        <v>13</v>
      </c>
      <c r="M58" s="57">
        <v>9465.3196006157596</v>
      </c>
      <c r="N58" s="57">
        <v>439.16372982785242</v>
      </c>
      <c r="O58" s="57">
        <v>132.06274577492766</v>
      </c>
      <c r="P58" s="57">
        <v>571.22647560278006</v>
      </c>
      <c r="Q58" s="58">
        <v>10036.546076218539</v>
      </c>
    </row>
    <row r="59" spans="1:17" s="6" customFormat="1">
      <c r="A59" s="6">
        <v>2004</v>
      </c>
      <c r="B59" s="6" t="s">
        <v>14</v>
      </c>
      <c r="C59" s="12">
        <v>23452140.143981975</v>
      </c>
      <c r="D59" s="13"/>
      <c r="E59" s="12">
        <v>948834.20095418545</v>
      </c>
      <c r="F59" s="12">
        <v>5686338.9383428711</v>
      </c>
      <c r="G59" s="12">
        <v>6635173.1392970569</v>
      </c>
      <c r="H59" s="13"/>
      <c r="I59" s="12">
        <v>30087313.283279032</v>
      </c>
      <c r="K59" s="6">
        <v>2004</v>
      </c>
      <c r="L59" s="6" t="s">
        <v>14</v>
      </c>
      <c r="M59" s="57">
        <v>921669.10765849159</v>
      </c>
      <c r="N59" s="57">
        <v>43997.441898245583</v>
      </c>
      <c r="O59" s="57">
        <v>110997.33607645283</v>
      </c>
      <c r="P59" s="57">
        <v>154994.7779746984</v>
      </c>
      <c r="Q59" s="58">
        <v>1076663.8856331899</v>
      </c>
    </row>
    <row r="60" spans="1:17" s="6" customFormat="1">
      <c r="A60" s="6">
        <v>2004</v>
      </c>
      <c r="B60" s="6" t="s">
        <v>15</v>
      </c>
      <c r="C60" s="12">
        <v>15876830.537377687</v>
      </c>
      <c r="D60" s="13"/>
      <c r="E60" s="12">
        <v>634010.52431578888</v>
      </c>
      <c r="F60" s="12">
        <v>4245808.8584336992</v>
      </c>
      <c r="G60" s="12">
        <v>4879819.3827494886</v>
      </c>
      <c r="H60" s="13"/>
      <c r="I60" s="12">
        <v>20756649.920127176</v>
      </c>
      <c r="K60" s="6">
        <v>2004</v>
      </c>
      <c r="L60" s="6" t="s">
        <v>15</v>
      </c>
      <c r="M60" s="57">
        <v>623959.44011894311</v>
      </c>
      <c r="N60" s="57">
        <v>29399.06801252313</v>
      </c>
      <c r="O60" s="57">
        <v>82878.188916625804</v>
      </c>
      <c r="P60" s="57">
        <v>112277.25692914893</v>
      </c>
      <c r="Q60" s="58">
        <v>736236.69704809203</v>
      </c>
    </row>
    <row r="61" spans="1:17" s="6" customFormat="1">
      <c r="A61" s="6">
        <v>2004</v>
      </c>
      <c r="B61" s="6" t="s">
        <v>16</v>
      </c>
      <c r="C61" s="12">
        <v>46564945.010525815</v>
      </c>
      <c r="D61" s="13"/>
      <c r="E61" s="12">
        <v>1883903.6787144146</v>
      </c>
      <c r="F61" s="12">
        <v>12718728.909199314</v>
      </c>
      <c r="G61" s="12">
        <v>14602632.587913729</v>
      </c>
      <c r="H61" s="13"/>
      <c r="I61" s="12">
        <v>61167577.598439544</v>
      </c>
      <c r="K61" s="6">
        <v>2004</v>
      </c>
      <c r="L61" s="6" t="s">
        <v>16</v>
      </c>
      <c r="M61" s="57">
        <v>1830002.3389136647</v>
      </c>
      <c r="N61" s="57">
        <v>87356.613581987403</v>
      </c>
      <c r="O61" s="57">
        <v>248269.58830757061</v>
      </c>
      <c r="P61" s="57">
        <v>335626.201889558</v>
      </c>
      <c r="Q61" s="58">
        <v>2165628.5408032225</v>
      </c>
    </row>
    <row r="62" spans="1:17" s="6" customFormat="1">
      <c r="A62" s="6">
        <v>2004</v>
      </c>
      <c r="B62" s="6" t="s">
        <v>17</v>
      </c>
      <c r="C62" s="12">
        <v>-8824864.1091207284</v>
      </c>
      <c r="D62" s="13"/>
      <c r="E62" s="12">
        <v>-366168.51838139386</v>
      </c>
      <c r="F62" s="12">
        <v>-3144071.5149860396</v>
      </c>
      <c r="G62" s="12">
        <v>-3510240.0333674336</v>
      </c>
      <c r="H62" s="13"/>
      <c r="I62" s="12">
        <v>-12335104.142488163</v>
      </c>
      <c r="K62" s="6">
        <v>2004</v>
      </c>
      <c r="L62" s="6" t="s">
        <v>17</v>
      </c>
      <c r="M62" s="57">
        <v>-346817.15948844462</v>
      </c>
      <c r="N62" s="57">
        <v>-16979.234197345235</v>
      </c>
      <c r="O62" s="57">
        <v>-61372.275972527488</v>
      </c>
      <c r="P62" s="57">
        <v>-78351.510169872723</v>
      </c>
      <c r="Q62" s="58">
        <v>-425168.66965831735</v>
      </c>
    </row>
    <row r="63" spans="1:17" s="6" customFormat="1">
      <c r="A63" s="6">
        <v>2004</v>
      </c>
      <c r="B63" s="6" t="s">
        <v>18</v>
      </c>
      <c r="C63" s="12">
        <v>-40716858.099476635</v>
      </c>
      <c r="D63" s="13"/>
      <c r="E63" s="12">
        <v>-1747771.3832618489</v>
      </c>
      <c r="F63" s="12">
        <v>-17384181.667791285</v>
      </c>
      <c r="G63" s="12">
        <v>-19131953.051053133</v>
      </c>
      <c r="H63" s="13"/>
      <c r="I63" s="12">
        <v>-59848811.150529772</v>
      </c>
      <c r="K63" s="6">
        <v>2004</v>
      </c>
      <c r="L63" s="6" t="s">
        <v>18</v>
      </c>
      <c r="M63" s="57">
        <v>-1600172.5233094317</v>
      </c>
      <c r="N63" s="57">
        <v>-81044.159041851934</v>
      </c>
      <c r="O63" s="57">
        <v>-339339.22615528584</v>
      </c>
      <c r="P63" s="57">
        <v>-420383.38519713777</v>
      </c>
      <c r="Q63" s="58">
        <v>-2020555.9085065695</v>
      </c>
    </row>
    <row r="64" spans="1:17" s="6" customFormat="1">
      <c r="A64" s="6">
        <v>2004</v>
      </c>
      <c r="B64" s="6" t="s">
        <v>19</v>
      </c>
      <c r="C64" s="12">
        <v>16982162.829629257</v>
      </c>
      <c r="D64" s="13"/>
      <c r="E64" s="12">
        <v>-406829.18964094832</v>
      </c>
      <c r="F64" s="12">
        <v>-4196635.5221657529</v>
      </c>
      <c r="G64" s="12">
        <v>-4603464.7118067015</v>
      </c>
      <c r="H64" s="13"/>
      <c r="I64" s="12">
        <v>12378698.117822556</v>
      </c>
      <c r="K64" s="6">
        <v>2004</v>
      </c>
      <c r="L64" s="6" t="s">
        <v>19</v>
      </c>
      <c r="M64" s="57">
        <v>667398.9992044298</v>
      </c>
      <c r="N64" s="57">
        <v>-18864.669523650773</v>
      </c>
      <c r="O64" s="57">
        <v>-81918.325392675499</v>
      </c>
      <c r="P64" s="57">
        <v>-100782.99491632628</v>
      </c>
      <c r="Q64" s="58">
        <v>566616.00428810355</v>
      </c>
    </row>
    <row r="65" spans="1:17" s="6" customFormat="1">
      <c r="A65" s="6">
        <v>2004</v>
      </c>
      <c r="B65" s="6" t="s">
        <v>20</v>
      </c>
      <c r="C65" s="12">
        <v>-23705936.929615103</v>
      </c>
      <c r="D65" s="13"/>
      <c r="E65" s="12">
        <v>-579992.18455398025</v>
      </c>
      <c r="F65" s="12">
        <v>-2986873.8599666501</v>
      </c>
      <c r="G65" s="12">
        <v>-3566866.0445206305</v>
      </c>
      <c r="H65" s="13"/>
      <c r="I65" s="12">
        <v>-27272802.974135734</v>
      </c>
      <c r="K65" s="6">
        <v>2004</v>
      </c>
      <c r="L65" s="6" t="s">
        <v>20</v>
      </c>
      <c r="M65" s="57">
        <v>-931643.32133387355</v>
      </c>
      <c r="N65" s="57">
        <v>-26894.237597768064</v>
      </c>
      <c r="O65" s="57">
        <v>-58303.777746549007</v>
      </c>
      <c r="P65" s="57">
        <v>-85198.015344317071</v>
      </c>
      <c r="Q65" s="58">
        <v>-1016841.3366781906</v>
      </c>
    </row>
    <row r="66" spans="1:17" s="6" customFormat="1">
      <c r="A66" s="6">
        <v>2005</v>
      </c>
      <c r="B66" s="6" t="s">
        <v>9</v>
      </c>
      <c r="C66" s="12">
        <v>44967634.066366076</v>
      </c>
      <c r="D66" s="13"/>
      <c r="E66" s="12">
        <v>1284492.6201661772</v>
      </c>
      <c r="F66" s="12">
        <v>7051841.4607075108</v>
      </c>
      <c r="G66" s="12">
        <v>8336334.0808736878</v>
      </c>
      <c r="H66" s="13"/>
      <c r="I66" s="12">
        <v>53303968.147239767</v>
      </c>
      <c r="K66" s="6">
        <v>2005</v>
      </c>
      <c r="L66" s="6" t="s">
        <v>9</v>
      </c>
      <c r="M66" s="57">
        <v>1767228.018808187</v>
      </c>
      <c r="N66" s="57">
        <v>59561.922797105639</v>
      </c>
      <c r="O66" s="57">
        <v>137651.9453130106</v>
      </c>
      <c r="P66" s="57">
        <v>197213.86811011622</v>
      </c>
      <c r="Q66" s="58">
        <v>1964441.8869183033</v>
      </c>
    </row>
    <row r="67" spans="1:17" s="6" customFormat="1">
      <c r="A67" s="6">
        <v>2005</v>
      </c>
      <c r="B67" s="6" t="s">
        <v>10</v>
      </c>
      <c r="C67" s="12">
        <v>38199643.803466797</v>
      </c>
      <c r="D67" s="13"/>
      <c r="E67" s="12">
        <v>1184055.5817843841</v>
      </c>
      <c r="F67" s="12">
        <v>4806180.2426473033</v>
      </c>
      <c r="G67" s="12">
        <v>5990235.8244316876</v>
      </c>
      <c r="H67" s="13"/>
      <c r="I67" s="12">
        <v>44189879.627898484</v>
      </c>
      <c r="K67" s="6">
        <v>2005</v>
      </c>
      <c r="L67" s="6" t="s">
        <v>10</v>
      </c>
      <c r="M67" s="57">
        <v>1501246.0014762452</v>
      </c>
      <c r="N67" s="57">
        <v>54904.657327341891</v>
      </c>
      <c r="O67" s="57">
        <v>93816.638336475356</v>
      </c>
      <c r="P67" s="57">
        <v>148721.29566381726</v>
      </c>
      <c r="Q67" s="58">
        <v>1649967.2971400623</v>
      </c>
    </row>
    <row r="68" spans="1:17" s="6" customFormat="1">
      <c r="A68" s="6">
        <v>2005</v>
      </c>
      <c r="B68" s="6" t="s">
        <v>11</v>
      </c>
      <c r="C68" s="12">
        <v>-7592778.6936965501</v>
      </c>
      <c r="D68" s="13"/>
      <c r="E68" s="12">
        <v>-335588.59741765761</v>
      </c>
      <c r="F68" s="12">
        <v>1459937.5491808362</v>
      </c>
      <c r="G68" s="12">
        <v>1124348.9517631787</v>
      </c>
      <c r="H68" s="13"/>
      <c r="I68" s="12">
        <v>-6468429.7419333719</v>
      </c>
      <c r="K68" s="6">
        <v>2005</v>
      </c>
      <c r="L68" s="6" t="s">
        <v>11</v>
      </c>
      <c r="M68" s="57">
        <v>-298396.20266227442</v>
      </c>
      <c r="N68" s="57">
        <v>-15561.243262256785</v>
      </c>
      <c r="O68" s="57">
        <v>28497.980960009922</v>
      </c>
      <c r="P68" s="57">
        <v>12936.737697753137</v>
      </c>
      <c r="Q68" s="58">
        <v>-285459.46496452129</v>
      </c>
    </row>
    <row r="69" spans="1:17" s="6" customFormat="1">
      <c r="A69" s="6">
        <v>2005</v>
      </c>
      <c r="B69" s="6" t="s">
        <v>12</v>
      </c>
      <c r="C69" s="12">
        <v>25790604.526825622</v>
      </c>
      <c r="D69" s="13"/>
      <c r="E69" s="12">
        <v>1104269.5970827676</v>
      </c>
      <c r="F69" s="12">
        <v>10022654.522139139</v>
      </c>
      <c r="G69" s="12">
        <v>11126924.119221907</v>
      </c>
      <c r="H69" s="13"/>
      <c r="I69" s="12">
        <v>36917528.646047533</v>
      </c>
      <c r="K69" s="6">
        <v>2005</v>
      </c>
      <c r="L69" s="6" t="s">
        <v>12</v>
      </c>
      <c r="M69" s="57">
        <v>1013570.757904247</v>
      </c>
      <c r="N69" s="57">
        <v>51204.981216727938</v>
      </c>
      <c r="O69" s="57">
        <v>195642.21627215599</v>
      </c>
      <c r="P69" s="57">
        <v>246847.19748888392</v>
      </c>
      <c r="Q69" s="58">
        <v>1260417.9553931309</v>
      </c>
    </row>
    <row r="70" spans="1:17" s="6" customFormat="1">
      <c r="A70" s="6">
        <v>2005</v>
      </c>
      <c r="B70" s="6" t="s">
        <v>13</v>
      </c>
      <c r="C70" s="12">
        <v>26059226.624977484</v>
      </c>
      <c r="D70" s="13"/>
      <c r="E70" s="12">
        <v>1031801.8156179431</v>
      </c>
      <c r="F70" s="12">
        <v>8374677.1456412841</v>
      </c>
      <c r="G70" s="12">
        <v>9406478.9612592272</v>
      </c>
      <c r="H70" s="13"/>
      <c r="I70" s="12">
        <v>35465705.586236715</v>
      </c>
      <c r="K70" s="6">
        <v>2005</v>
      </c>
      <c r="L70" s="6" t="s">
        <v>13</v>
      </c>
      <c r="M70" s="57">
        <v>1024127.6063616151</v>
      </c>
      <c r="N70" s="57">
        <v>47844.650190204018</v>
      </c>
      <c r="O70" s="57">
        <v>163473.69788291786</v>
      </c>
      <c r="P70" s="57">
        <v>211318.34807312186</v>
      </c>
      <c r="Q70" s="58">
        <v>1235445.9544347371</v>
      </c>
    </row>
    <row r="71" spans="1:17" s="6" customFormat="1">
      <c r="A71" s="6">
        <v>2005</v>
      </c>
      <c r="B71" s="6" t="s">
        <v>14</v>
      </c>
      <c r="C71" s="12">
        <v>19017456.845448513</v>
      </c>
      <c r="D71" s="13"/>
      <c r="E71" s="12">
        <v>776513.72419934685</v>
      </c>
      <c r="F71" s="12">
        <v>5184738.9394426821</v>
      </c>
      <c r="G71" s="12">
        <v>5961252.6636420293</v>
      </c>
      <c r="H71" s="13"/>
      <c r="I71" s="12">
        <v>24978709.509090543</v>
      </c>
      <c r="K71" s="6">
        <v>2005</v>
      </c>
      <c r="L71" s="6" t="s">
        <v>14</v>
      </c>
      <c r="M71" s="57">
        <v>747386.05402612663</v>
      </c>
      <c r="N71" s="57">
        <v>36006.941391123713</v>
      </c>
      <c r="O71" s="57">
        <v>101206.10409792115</v>
      </c>
      <c r="P71" s="57">
        <v>137213.04548904486</v>
      </c>
      <c r="Q71" s="58">
        <v>884599.09951517149</v>
      </c>
    </row>
    <row r="72" spans="1:17" s="6" customFormat="1">
      <c r="A72" s="6">
        <v>2005</v>
      </c>
      <c r="B72" s="6" t="s">
        <v>15</v>
      </c>
      <c r="C72" s="12">
        <v>-9889619.3373739459</v>
      </c>
      <c r="D72" s="13"/>
      <c r="E72" s="12">
        <v>-397209.90216188959</v>
      </c>
      <c r="F72" s="12">
        <v>-2637248.0653405706</v>
      </c>
      <c r="G72" s="12">
        <v>-3034457.9675024603</v>
      </c>
      <c r="H72" s="13"/>
      <c r="I72" s="12">
        <v>-12924077.304876406</v>
      </c>
      <c r="K72" s="6">
        <v>2005</v>
      </c>
      <c r="L72" s="6" t="s">
        <v>15</v>
      </c>
      <c r="M72" s="57">
        <v>-388662.03995879611</v>
      </c>
      <c r="N72" s="57">
        <v>-18418.623163246823</v>
      </c>
      <c r="O72" s="57">
        <v>-51479.082235447939</v>
      </c>
      <c r="P72" s="57">
        <v>-69897.705398694758</v>
      </c>
      <c r="Q72" s="58">
        <v>-458559.7453574909</v>
      </c>
    </row>
    <row r="73" spans="1:17" s="6" customFormat="1">
      <c r="A73" s="6">
        <v>2005</v>
      </c>
      <c r="B73" s="6" t="s">
        <v>16</v>
      </c>
      <c r="C73" s="12">
        <v>13223874.928224199</v>
      </c>
      <c r="D73" s="13"/>
      <c r="E73" s="12">
        <v>537634.59055229917</v>
      </c>
      <c r="F73" s="12">
        <v>3511657.9850724218</v>
      </c>
      <c r="G73" s="12">
        <v>4049292.5756247211</v>
      </c>
      <c r="H73" s="13"/>
      <c r="I73" s="12">
        <v>17273167.503848918</v>
      </c>
      <c r="K73" s="6">
        <v>2005</v>
      </c>
      <c r="L73" s="6" t="s">
        <v>16</v>
      </c>
      <c r="M73" s="57">
        <v>519698.28467921104</v>
      </c>
      <c r="N73" s="57">
        <v>24930.115963910113</v>
      </c>
      <c r="O73" s="57">
        <v>68547.563868613666</v>
      </c>
      <c r="P73" s="57">
        <v>93477.679832523776</v>
      </c>
      <c r="Q73" s="58">
        <v>613175.96451173478</v>
      </c>
    </row>
    <row r="74" spans="1:17" s="6" customFormat="1">
      <c r="A74" s="6">
        <v>2005</v>
      </c>
      <c r="B74" s="6" t="s">
        <v>17</v>
      </c>
      <c r="C74" s="12">
        <v>-61708776.631368592</v>
      </c>
      <c r="D74" s="13"/>
      <c r="E74" s="12">
        <v>-2570262.5024285931</v>
      </c>
      <c r="F74" s="12">
        <v>-18017230.072757576</v>
      </c>
      <c r="G74" s="12">
        <v>-20587492.575186171</v>
      </c>
      <c r="H74" s="13"/>
      <c r="I74" s="12">
        <v>-82296269.20655477</v>
      </c>
      <c r="K74" s="6">
        <v>2005</v>
      </c>
      <c r="L74" s="6" t="s">
        <v>17</v>
      </c>
      <c r="M74" s="57">
        <v>-2425154.9216127857</v>
      </c>
      <c r="N74" s="57">
        <v>-119183.07223761387</v>
      </c>
      <c r="O74" s="57">
        <v>-351696.33102022787</v>
      </c>
      <c r="P74" s="57">
        <v>-470879.40325784171</v>
      </c>
      <c r="Q74" s="58">
        <v>-2896034.3248706274</v>
      </c>
    </row>
    <row r="75" spans="1:17" s="6" customFormat="1">
      <c r="A75" s="6">
        <v>2005</v>
      </c>
      <c r="B75" s="6" t="s">
        <v>18</v>
      </c>
      <c r="C75" s="12">
        <v>-12705542.17962555</v>
      </c>
      <c r="D75" s="13"/>
      <c r="E75" s="12">
        <v>-542485.32594878809</v>
      </c>
      <c r="F75" s="12">
        <v>-2580332.3119370784</v>
      </c>
      <c r="G75" s="12">
        <v>-3122817.6378858667</v>
      </c>
      <c r="H75" s="13"/>
      <c r="I75" s="12">
        <v>-15828359.817511417</v>
      </c>
      <c r="K75" s="6">
        <v>2005</v>
      </c>
      <c r="L75" s="6" t="s">
        <v>18</v>
      </c>
      <c r="M75" s="57">
        <v>-499327.80765928415</v>
      </c>
      <c r="N75" s="57">
        <v>-25155.044564245305</v>
      </c>
      <c r="O75" s="57">
        <v>-50368.086729011768</v>
      </c>
      <c r="P75" s="57">
        <v>-75523.131293257073</v>
      </c>
      <c r="Q75" s="58">
        <v>-574850.93895254121</v>
      </c>
    </row>
    <row r="76" spans="1:17" s="6" customFormat="1">
      <c r="A76" s="6">
        <v>2005</v>
      </c>
      <c r="B76" s="6" t="s">
        <v>19</v>
      </c>
      <c r="C76" s="12">
        <v>3052297.4448017124</v>
      </c>
      <c r="D76" s="13"/>
      <c r="E76" s="12">
        <v>-498292.17551644036</v>
      </c>
      <c r="F76" s="12">
        <v>-4915314.3306060284</v>
      </c>
      <c r="G76" s="12">
        <v>-5413606.506122469</v>
      </c>
      <c r="H76" s="13"/>
      <c r="I76" s="12">
        <v>-2361309.0613207566</v>
      </c>
      <c r="K76" s="6">
        <v>2005</v>
      </c>
      <c r="L76" s="6" t="s">
        <v>19</v>
      </c>
      <c r="M76" s="57">
        <v>119955.28958070731</v>
      </c>
      <c r="N76" s="57">
        <v>-23105.808178697342</v>
      </c>
      <c r="O76" s="57">
        <v>-95946.935733429666</v>
      </c>
      <c r="P76" s="57">
        <v>-119052.74391212701</v>
      </c>
      <c r="Q76" s="58">
        <v>902.54566858029284</v>
      </c>
    </row>
    <row r="77" spans="1:17" s="6" customFormat="1">
      <c r="A77" s="6">
        <v>2005</v>
      </c>
      <c r="B77" s="6" t="s">
        <v>20</v>
      </c>
      <c r="C77" s="12">
        <v>-493384.16916627483</v>
      </c>
      <c r="D77" s="13"/>
      <c r="E77" s="12">
        <v>-60128.146558572036</v>
      </c>
      <c r="F77" s="12">
        <v>773077.71793300018</v>
      </c>
      <c r="G77" s="12">
        <v>712949.57137442811</v>
      </c>
      <c r="H77" s="13"/>
      <c r="I77" s="12">
        <v>219565.40220815327</v>
      </c>
      <c r="K77" s="6">
        <v>2005</v>
      </c>
      <c r="L77" s="6" t="s">
        <v>20</v>
      </c>
      <c r="M77" s="57">
        <v>-19389.997848234601</v>
      </c>
      <c r="N77" s="57">
        <v>-2788.1421559209853</v>
      </c>
      <c r="O77" s="57">
        <v>15090.477054052162</v>
      </c>
      <c r="P77" s="57">
        <v>12302.334898131177</v>
      </c>
      <c r="Q77" s="58">
        <v>-7087.662950103424</v>
      </c>
    </row>
    <row r="78" spans="1:17" s="6" customFormat="1">
      <c r="A78" s="6">
        <v>2006</v>
      </c>
      <c r="B78" s="6" t="s">
        <v>9</v>
      </c>
      <c r="C78" s="12">
        <v>92351801.875420481</v>
      </c>
      <c r="D78" s="13"/>
      <c r="E78" s="12">
        <v>2645763.0693604527</v>
      </c>
      <c r="F78" s="12">
        <v>13372333.857257944</v>
      </c>
      <c r="G78" s="12">
        <v>16018096.926618397</v>
      </c>
      <c r="H78" s="13"/>
      <c r="I78" s="12">
        <v>108369898.80203888</v>
      </c>
      <c r="K78" s="6">
        <v>2006</v>
      </c>
      <c r="L78" s="6" t="s">
        <v>9</v>
      </c>
      <c r="M78" s="57">
        <v>3629425.813704025</v>
      </c>
      <c r="N78" s="57">
        <v>122684.03352624419</v>
      </c>
      <c r="O78" s="57">
        <v>261027.95689367506</v>
      </c>
      <c r="P78" s="57">
        <v>383711.99041991925</v>
      </c>
      <c r="Q78" s="58">
        <v>4013137.8041239441</v>
      </c>
    </row>
    <row r="79" spans="1:17" s="6" customFormat="1">
      <c r="A79" s="6">
        <v>2006</v>
      </c>
      <c r="B79" s="6" t="s">
        <v>10</v>
      </c>
      <c r="C79" s="12">
        <v>7306891.0246385103</v>
      </c>
      <c r="D79" s="13"/>
      <c r="E79" s="12">
        <v>225426.98257642266</v>
      </c>
      <c r="F79" s="12">
        <v>1138548.8767486815</v>
      </c>
      <c r="G79" s="12">
        <v>1363975.8593251042</v>
      </c>
      <c r="H79" s="13"/>
      <c r="I79" s="12">
        <v>8670866.8839636147</v>
      </c>
      <c r="K79" s="6">
        <v>2006</v>
      </c>
      <c r="L79" s="6" t="s">
        <v>10</v>
      </c>
      <c r="M79" s="57">
        <v>287160.81726829347</v>
      </c>
      <c r="N79" s="57">
        <v>10453.049182068718</v>
      </c>
      <c r="O79" s="57">
        <v>22224.474074134261</v>
      </c>
      <c r="P79" s="57">
        <v>32677.523256202978</v>
      </c>
      <c r="Q79" s="58">
        <v>319838.34052449645</v>
      </c>
    </row>
    <row r="80" spans="1:17" s="6" customFormat="1">
      <c r="A80" s="6">
        <v>2006</v>
      </c>
      <c r="B80" s="6" t="s">
        <v>11</v>
      </c>
      <c r="C80" s="12">
        <v>8587341.6321412772</v>
      </c>
      <c r="D80" s="13"/>
      <c r="E80" s="12">
        <v>375677.48251226614</v>
      </c>
      <c r="F80" s="12">
        <v>-310996.6621366844</v>
      </c>
      <c r="G80" s="12">
        <v>64680.820375581738</v>
      </c>
      <c r="H80" s="13"/>
      <c r="I80" s="12">
        <v>8652022.4525168594</v>
      </c>
      <c r="K80" s="6">
        <v>2006</v>
      </c>
      <c r="L80" s="6" t="s">
        <v>11</v>
      </c>
      <c r="M80" s="57">
        <v>337482.52614315221</v>
      </c>
      <c r="N80" s="57">
        <v>17420.164864093782</v>
      </c>
      <c r="O80" s="57">
        <v>-6070.6548449080792</v>
      </c>
      <c r="P80" s="57">
        <v>11349.510019185702</v>
      </c>
      <c r="Q80" s="58">
        <v>348832.03616233787</v>
      </c>
    </row>
    <row r="81" spans="1:17" s="6" customFormat="1">
      <c r="A81" s="6">
        <v>2006</v>
      </c>
      <c r="B81" s="6" t="s">
        <v>12</v>
      </c>
      <c r="C81" s="12">
        <v>-22781279.711677276</v>
      </c>
      <c r="D81" s="13"/>
      <c r="E81" s="12">
        <v>-1587443.2836853925</v>
      </c>
      <c r="F81" s="12">
        <v>-14152660.767992361</v>
      </c>
      <c r="G81" s="12">
        <v>-15740104.051677752</v>
      </c>
      <c r="H81" s="13"/>
      <c r="I81" s="12">
        <v>-38521383.763355032</v>
      </c>
      <c r="K81" s="6">
        <v>2006</v>
      </c>
      <c r="L81" s="6" t="s">
        <v>12</v>
      </c>
      <c r="M81" s="57">
        <v>-895304.29266891698</v>
      </c>
      <c r="N81" s="57">
        <v>-73609.745064491653</v>
      </c>
      <c r="O81" s="57">
        <v>-276259.93819121085</v>
      </c>
      <c r="P81" s="57">
        <v>-349869.68325570249</v>
      </c>
      <c r="Q81" s="58">
        <v>-1245173.9759246195</v>
      </c>
    </row>
    <row r="82" spans="1:17" s="6" customFormat="1">
      <c r="A82" s="6">
        <v>2006</v>
      </c>
      <c r="B82" s="6" t="s">
        <v>13</v>
      </c>
      <c r="C82" s="12">
        <v>-5475358.9685957963</v>
      </c>
      <c r="D82" s="13"/>
      <c r="E82" s="12">
        <v>-212865.5836507598</v>
      </c>
      <c r="F82" s="12">
        <v>-1714042.6212348503</v>
      </c>
      <c r="G82" s="12">
        <v>-1926908.2048856101</v>
      </c>
      <c r="H82" s="13"/>
      <c r="I82" s="12">
        <v>-7402267.1734814066</v>
      </c>
      <c r="K82" s="6">
        <v>2006</v>
      </c>
      <c r="L82" s="6" t="s">
        <v>13</v>
      </c>
      <c r="M82" s="57">
        <v>-215181.6074658148</v>
      </c>
      <c r="N82" s="57">
        <v>-9870.5771138857326</v>
      </c>
      <c r="O82" s="57">
        <v>-33458.111966504279</v>
      </c>
      <c r="P82" s="57">
        <v>-43328.68908039001</v>
      </c>
      <c r="Q82" s="58">
        <v>-258510.2965462048</v>
      </c>
    </row>
    <row r="83" spans="1:17" s="6" customFormat="1">
      <c r="A83" s="6">
        <v>2006</v>
      </c>
      <c r="B83" s="6" t="s">
        <v>14</v>
      </c>
      <c r="C83" s="12">
        <v>-30515909.531049892</v>
      </c>
      <c r="D83" s="13"/>
      <c r="E83" s="12">
        <v>-1214378.3758796526</v>
      </c>
      <c r="F83" s="12">
        <v>-8161392.1717769625</v>
      </c>
      <c r="G83" s="12">
        <v>-9375770.5476566143</v>
      </c>
      <c r="H83" s="13"/>
      <c r="I83" s="12">
        <v>-39891680.078706503</v>
      </c>
      <c r="K83" s="6">
        <v>2006</v>
      </c>
      <c r="L83" s="6" t="s">
        <v>14</v>
      </c>
      <c r="M83" s="57">
        <v>-1199275.2445702609</v>
      </c>
      <c r="N83" s="57">
        <v>-56310.725289539492</v>
      </c>
      <c r="O83" s="57">
        <v>-159310.37519308631</v>
      </c>
      <c r="P83" s="57">
        <v>-215621.1004826258</v>
      </c>
      <c r="Q83" s="58">
        <v>-1414896.3450528865</v>
      </c>
    </row>
    <row r="84" spans="1:17" s="6" customFormat="1">
      <c r="A84" s="6">
        <v>2006</v>
      </c>
      <c r="B84" s="6" t="s">
        <v>15</v>
      </c>
      <c r="C84" s="12">
        <v>-16615831.906571005</v>
      </c>
      <c r="D84" s="13"/>
      <c r="E84" s="12">
        <v>-647971.60958740185</v>
      </c>
      <c r="F84" s="12">
        <v>-4367986.1403386593</v>
      </c>
      <c r="G84" s="12">
        <v>-5015957.7499260614</v>
      </c>
      <c r="H84" s="13"/>
      <c r="I84" s="12">
        <v>-21631789.656497065</v>
      </c>
      <c r="K84" s="6">
        <v>2006</v>
      </c>
      <c r="L84" s="6" t="s">
        <v>15</v>
      </c>
      <c r="M84" s="57">
        <v>-653002.19392824045</v>
      </c>
      <c r="N84" s="57">
        <v>-30046.443536567826</v>
      </c>
      <c r="O84" s="57">
        <v>-85263.089459410621</v>
      </c>
      <c r="P84" s="57">
        <v>-115309.53299597844</v>
      </c>
      <c r="Q84" s="58">
        <v>-768311.72692421894</v>
      </c>
    </row>
    <row r="85" spans="1:17" s="6" customFormat="1">
      <c r="A85" s="6">
        <v>2006</v>
      </c>
      <c r="B85" s="6" t="s">
        <v>16</v>
      </c>
      <c r="C85" s="12">
        <v>-3627962.7206873666</v>
      </c>
      <c r="D85" s="13"/>
      <c r="E85" s="12">
        <v>-143227.39254770486</v>
      </c>
      <c r="F85" s="12">
        <v>-949572.76055153599</v>
      </c>
      <c r="G85" s="12">
        <v>-1092800.1530992407</v>
      </c>
      <c r="H85" s="13"/>
      <c r="I85" s="12">
        <v>-4720762.8737866078</v>
      </c>
      <c r="K85" s="6">
        <v>2006</v>
      </c>
      <c r="L85" s="6" t="s">
        <v>16</v>
      </c>
      <c r="M85" s="57">
        <v>-142578.9349230135</v>
      </c>
      <c r="N85" s="57">
        <v>-6641.4541924370742</v>
      </c>
      <c r="O85" s="57">
        <v>-18535.660285965983</v>
      </c>
      <c r="P85" s="57">
        <v>-25177.114478403058</v>
      </c>
      <c r="Q85" s="58">
        <v>-167756.04940141656</v>
      </c>
    </row>
    <row r="86" spans="1:17" s="6" customFormat="1">
      <c r="A86" s="6">
        <v>2006</v>
      </c>
      <c r="B86" s="6" t="s">
        <v>17</v>
      </c>
      <c r="C86" s="12">
        <v>15195380.079676501</v>
      </c>
      <c r="D86" s="13"/>
      <c r="E86" s="12">
        <v>611949.57661434065</v>
      </c>
      <c r="F86" s="12">
        <v>4710662.6884384621</v>
      </c>
      <c r="G86" s="12">
        <v>5322612.2650528029</v>
      </c>
      <c r="H86" s="13"/>
      <c r="I86" s="12">
        <v>20517992.344729304</v>
      </c>
      <c r="K86" s="6">
        <v>2006</v>
      </c>
      <c r="L86" s="6" t="s">
        <v>17</v>
      </c>
      <c r="M86" s="57">
        <v>597178.43713128648</v>
      </c>
      <c r="N86" s="57">
        <v>28376.101867606976</v>
      </c>
      <c r="O86" s="57">
        <v>91952.13567831878</v>
      </c>
      <c r="P86" s="57">
        <v>120328.23754592576</v>
      </c>
      <c r="Q86" s="58">
        <v>717506.67467721226</v>
      </c>
    </row>
    <row r="87" spans="1:17" s="6" customFormat="1">
      <c r="A87" s="6">
        <v>2006</v>
      </c>
      <c r="B87" s="6" t="s">
        <v>18</v>
      </c>
      <c r="C87" s="12">
        <v>-4213704.7321017338</v>
      </c>
      <c r="D87" s="13"/>
      <c r="E87" s="12">
        <v>-172997.30334043221</v>
      </c>
      <c r="F87" s="12">
        <v>-465094.51729001233</v>
      </c>
      <c r="G87" s="12">
        <v>-638091.82063044456</v>
      </c>
      <c r="H87" s="13"/>
      <c r="I87" s="12">
        <v>-4851796.552732178</v>
      </c>
      <c r="K87" s="6">
        <v>2006</v>
      </c>
      <c r="L87" s="6" t="s">
        <v>18</v>
      </c>
      <c r="M87" s="57">
        <v>-165598.59597159814</v>
      </c>
      <c r="N87" s="57">
        <v>-8021.8849558958418</v>
      </c>
      <c r="O87" s="57">
        <v>-9078.6449775010406</v>
      </c>
      <c r="P87" s="57">
        <v>-17100.529933396883</v>
      </c>
      <c r="Q87" s="58">
        <v>-182699.12590499502</v>
      </c>
    </row>
    <row r="88" spans="1:17" s="6" customFormat="1">
      <c r="A88" s="6">
        <v>2006</v>
      </c>
      <c r="B88" s="6" t="s">
        <v>19</v>
      </c>
      <c r="C88" s="12">
        <v>-5304585.6865053475</v>
      </c>
      <c r="D88" s="13"/>
      <c r="E88" s="12">
        <v>500800.95318699809</v>
      </c>
      <c r="F88" s="12">
        <v>4792791.3577943612</v>
      </c>
      <c r="G88" s="12">
        <v>5293592.3109813593</v>
      </c>
      <c r="H88" s="13"/>
      <c r="I88" s="12">
        <v>-10993.375523988158</v>
      </c>
      <c r="K88" s="6">
        <v>2006</v>
      </c>
      <c r="L88" s="6" t="s">
        <v>19</v>
      </c>
      <c r="M88" s="57">
        <v>-208470.21747966018</v>
      </c>
      <c r="N88" s="57">
        <v>23222.140199281101</v>
      </c>
      <c r="O88" s="57">
        <v>93555.287304145924</v>
      </c>
      <c r="P88" s="57">
        <v>116777.42750342702</v>
      </c>
      <c r="Q88" s="58">
        <v>-91692.789976233151</v>
      </c>
    </row>
    <row r="89" spans="1:17" s="6" customFormat="1">
      <c r="A89" s="6">
        <v>2006</v>
      </c>
      <c r="B89" s="6" t="s">
        <v>20</v>
      </c>
      <c r="C89" s="12">
        <v>28023362.32051263</v>
      </c>
      <c r="D89" s="13"/>
      <c r="E89" s="12">
        <v>614514.57859456679</v>
      </c>
      <c r="F89" s="12">
        <v>2925313.1024997365</v>
      </c>
      <c r="G89" s="12">
        <v>3539827.6810943033</v>
      </c>
      <c r="H89" s="13"/>
      <c r="I89" s="12">
        <v>31563190.001606934</v>
      </c>
      <c r="K89" s="6">
        <v>2006</v>
      </c>
      <c r="L89" s="6" t="s">
        <v>20</v>
      </c>
      <c r="M89" s="57">
        <v>1101318.1391961465</v>
      </c>
      <c r="N89" s="57">
        <v>28495.041009430064</v>
      </c>
      <c r="O89" s="57">
        <v>57102.111760794854</v>
      </c>
      <c r="P89" s="57">
        <v>85597.152770224915</v>
      </c>
      <c r="Q89" s="58">
        <v>1186915.2919663715</v>
      </c>
    </row>
    <row r="90" spans="1:17" s="6" customFormat="1">
      <c r="A90" s="6">
        <v>2007</v>
      </c>
      <c r="B90" s="6" t="s">
        <v>9</v>
      </c>
      <c r="C90" s="12">
        <v>17549629.165272329</v>
      </c>
      <c r="D90" s="13"/>
      <c r="E90" s="12">
        <v>480523.27559932641</v>
      </c>
      <c r="F90" s="12">
        <v>4465601.5336802732</v>
      </c>
      <c r="G90" s="12">
        <v>4946124.8092795992</v>
      </c>
      <c r="H90" s="13"/>
      <c r="I90" s="12">
        <v>22495753.974551927</v>
      </c>
      <c r="K90" s="6">
        <v>2007</v>
      </c>
      <c r="L90" s="6" t="s">
        <v>9</v>
      </c>
      <c r="M90" s="57">
        <v>689700.42619520251</v>
      </c>
      <c r="N90" s="57">
        <v>22281.864289540768</v>
      </c>
      <c r="O90" s="57">
        <v>87168.541937438931</v>
      </c>
      <c r="P90" s="57">
        <v>109450.4062269797</v>
      </c>
      <c r="Q90" s="58">
        <v>799150.8324221822</v>
      </c>
    </row>
    <row r="91" spans="1:17" s="6" customFormat="1">
      <c r="A91" s="6">
        <v>2007</v>
      </c>
      <c r="B91" s="6" t="s">
        <v>10</v>
      </c>
      <c r="C91" s="12">
        <v>-31637098.954589855</v>
      </c>
      <c r="D91" s="13"/>
      <c r="E91" s="12">
        <v>-929434.26896584919</v>
      </c>
      <c r="F91" s="12">
        <v>-3580801.4830693449</v>
      </c>
      <c r="G91" s="12">
        <v>-4510235.7520351941</v>
      </c>
      <c r="H91" s="13"/>
      <c r="I91" s="12">
        <v>-36147334.706625052</v>
      </c>
      <c r="K91" s="6">
        <v>2007</v>
      </c>
      <c r="L91" s="6" t="s">
        <v>10</v>
      </c>
      <c r="M91" s="57">
        <v>-1243337.9889153813</v>
      </c>
      <c r="N91" s="57">
        <v>-43097.867051946429</v>
      </c>
      <c r="O91" s="57">
        <v>-69897.24494951361</v>
      </c>
      <c r="P91" s="57">
        <v>-112995.11200146005</v>
      </c>
      <c r="Q91" s="58">
        <v>-1356333.1009168413</v>
      </c>
    </row>
    <row r="92" spans="1:17" s="6" customFormat="1">
      <c r="A92" s="6">
        <v>2007</v>
      </c>
      <c r="B92" s="6" t="s">
        <v>11</v>
      </c>
      <c r="C92" s="12">
        <v>12978818.034333667</v>
      </c>
      <c r="D92" s="13"/>
      <c r="E92" s="12">
        <v>392072.6666031059</v>
      </c>
      <c r="F92" s="12">
        <v>328122.49453834142</v>
      </c>
      <c r="G92" s="12">
        <v>720195.16114144726</v>
      </c>
      <c r="H92" s="13"/>
      <c r="I92" s="12">
        <v>13699013.195475115</v>
      </c>
      <c r="K92" s="6">
        <v>2007</v>
      </c>
      <c r="L92" s="6" t="s">
        <v>11</v>
      </c>
      <c r="M92" s="57">
        <v>510067.54874931311</v>
      </c>
      <c r="N92" s="57">
        <v>18180.409550386023</v>
      </c>
      <c r="O92" s="57">
        <v>6404.9510933884239</v>
      </c>
      <c r="P92" s="57">
        <v>24585.360643774446</v>
      </c>
      <c r="Q92" s="58">
        <v>534652.9093930875</v>
      </c>
    </row>
    <row r="93" spans="1:17" s="6" customFormat="1">
      <c r="A93" s="6">
        <v>2007</v>
      </c>
      <c r="B93" s="6" t="s">
        <v>12</v>
      </c>
      <c r="C93" s="12">
        <v>-14477708.940824641</v>
      </c>
      <c r="D93" s="13"/>
      <c r="E93" s="12">
        <v>-14115.039087099358</v>
      </c>
      <c r="F93" s="12">
        <v>1934207.8185610631</v>
      </c>
      <c r="G93" s="12">
        <v>1920092.7794739639</v>
      </c>
      <c r="H93" s="13"/>
      <c r="I93" s="12">
        <v>-12557616.161350677</v>
      </c>
      <c r="K93" s="6">
        <v>2007</v>
      </c>
      <c r="L93" s="6" t="s">
        <v>12</v>
      </c>
      <c r="M93" s="57">
        <v>-568973.96137440845</v>
      </c>
      <c r="N93" s="57">
        <v>-654.51436246879723</v>
      </c>
      <c r="O93" s="57">
        <v>37755.736618311952</v>
      </c>
      <c r="P93" s="57">
        <v>37101.222255843153</v>
      </c>
      <c r="Q93" s="58">
        <v>-531872.73911856534</v>
      </c>
    </row>
    <row r="94" spans="1:17" s="6" customFormat="1">
      <c r="A94" s="6">
        <v>2007</v>
      </c>
      <c r="B94" s="6" t="s">
        <v>13</v>
      </c>
      <c r="C94" s="12">
        <v>19942109.569139734</v>
      </c>
      <c r="D94" s="13"/>
      <c r="E94" s="12">
        <v>737683.377280719</v>
      </c>
      <c r="F94" s="12">
        <v>5276945.644284497</v>
      </c>
      <c r="G94" s="12">
        <v>6014629.0215652157</v>
      </c>
      <c r="H94" s="13"/>
      <c r="I94" s="12">
        <v>25956738.590704948</v>
      </c>
      <c r="K94" s="6">
        <v>2007</v>
      </c>
      <c r="L94" s="6" t="s">
        <v>13</v>
      </c>
      <c r="M94" s="57">
        <v>783724.90606719162</v>
      </c>
      <c r="N94" s="57">
        <v>34206.378204506938</v>
      </c>
      <c r="O94" s="57">
        <v>103005.97897643338</v>
      </c>
      <c r="P94" s="57">
        <v>137212.35718094034</v>
      </c>
      <c r="Q94" s="58">
        <v>920937.26324813196</v>
      </c>
    </row>
    <row r="95" spans="1:17" s="6" customFormat="1">
      <c r="A95" s="6">
        <v>2007</v>
      </c>
      <c r="B95" s="6" t="s">
        <v>14</v>
      </c>
      <c r="C95" s="12">
        <v>1308110.5638606346</v>
      </c>
      <c r="D95" s="13"/>
      <c r="E95" s="12">
        <v>49666.918488966396</v>
      </c>
      <c r="F95" s="12">
        <v>351228.37833953975</v>
      </c>
      <c r="G95" s="12">
        <v>400895.29682850617</v>
      </c>
      <c r="H95" s="13"/>
      <c r="I95" s="12">
        <v>1709005.8606891409</v>
      </c>
      <c r="K95" s="6">
        <v>2007</v>
      </c>
      <c r="L95" s="6" t="s">
        <v>14</v>
      </c>
      <c r="M95" s="57">
        <v>51408.745159722937</v>
      </c>
      <c r="N95" s="57">
        <v>2303.0550103333717</v>
      </c>
      <c r="O95" s="57">
        <v>6855.9779451878157</v>
      </c>
      <c r="P95" s="57">
        <v>9159.0329555211865</v>
      </c>
      <c r="Q95" s="58">
        <v>60567.778115244124</v>
      </c>
    </row>
    <row r="96" spans="1:17" s="6" customFormat="1">
      <c r="A96" s="6">
        <v>2007</v>
      </c>
      <c r="B96" s="6" t="s">
        <v>15</v>
      </c>
      <c r="C96" s="12">
        <v>14152894.376976943</v>
      </c>
      <c r="D96" s="13"/>
      <c r="E96" s="12">
        <v>531202.63513595622</v>
      </c>
      <c r="F96" s="12">
        <v>3714213.4937267024</v>
      </c>
      <c r="G96" s="12">
        <v>4245416.1288626585</v>
      </c>
      <c r="H96" s="13"/>
      <c r="I96" s="12">
        <v>18398310.505839601</v>
      </c>
      <c r="K96" s="6">
        <v>2007</v>
      </c>
      <c r="L96" s="6" t="s">
        <v>15</v>
      </c>
      <c r="M96" s="57">
        <v>556208.7490151939</v>
      </c>
      <c r="N96" s="57">
        <v>24631.866191254292</v>
      </c>
      <c r="O96" s="57">
        <v>72501.447397545227</v>
      </c>
      <c r="P96" s="57">
        <v>97133.313588799516</v>
      </c>
      <c r="Q96" s="58">
        <v>653342.06260399346</v>
      </c>
    </row>
    <row r="97" spans="1:17" s="6" customFormat="1">
      <c r="A97" s="6">
        <v>2007</v>
      </c>
      <c r="B97" s="6" t="s">
        <v>16</v>
      </c>
      <c r="C97" s="12">
        <v>-57418605.261516146</v>
      </c>
      <c r="D97" s="13"/>
      <c r="E97" s="12">
        <v>-2183347.9035499161</v>
      </c>
      <c r="F97" s="12">
        <v>-15024488.726095054</v>
      </c>
      <c r="G97" s="12">
        <v>-17207836.629644971</v>
      </c>
      <c r="H97" s="13"/>
      <c r="I97" s="12">
        <v>-74626441.891161114</v>
      </c>
      <c r="K97" s="6">
        <v>2007</v>
      </c>
      <c r="L97" s="6" t="s">
        <v>16</v>
      </c>
      <c r="M97" s="57">
        <v>-2256551.1867775847</v>
      </c>
      <c r="N97" s="57">
        <v>-101241.84228760962</v>
      </c>
      <c r="O97" s="57">
        <v>-293278.01993337547</v>
      </c>
      <c r="P97" s="57">
        <v>-394519.86222098512</v>
      </c>
      <c r="Q97" s="58">
        <v>-2651071.0489985701</v>
      </c>
    </row>
    <row r="98" spans="1:17" s="6" customFormat="1">
      <c r="A98" s="6">
        <v>2007</v>
      </c>
      <c r="B98" s="6" t="s">
        <v>17</v>
      </c>
      <c r="C98" s="12">
        <v>-21241295.876136839</v>
      </c>
      <c r="D98" s="13"/>
      <c r="E98" s="12">
        <v>-829846.28849951923</v>
      </c>
      <c r="F98" s="12">
        <v>-6617830.8187016128</v>
      </c>
      <c r="G98" s="12">
        <v>-7447677.107201132</v>
      </c>
      <c r="H98" s="13"/>
      <c r="I98" s="12">
        <v>-28688972.983337972</v>
      </c>
      <c r="K98" s="6">
        <v>2007</v>
      </c>
      <c r="L98" s="6" t="s">
        <v>17</v>
      </c>
      <c r="M98" s="57">
        <v>-834782.92793217779</v>
      </c>
      <c r="N98" s="57">
        <v>-38479.972397722711</v>
      </c>
      <c r="O98" s="57">
        <v>-129180.05758105547</v>
      </c>
      <c r="P98" s="57">
        <v>-167660.02997877818</v>
      </c>
      <c r="Q98" s="58">
        <v>-1002442.9579109559</v>
      </c>
    </row>
    <row r="99" spans="1:17" s="6" customFormat="1">
      <c r="A99" s="6">
        <v>2007</v>
      </c>
      <c r="B99" s="6" t="s">
        <v>18</v>
      </c>
      <c r="C99" s="12">
        <v>-30512366.104900703</v>
      </c>
      <c r="D99" s="13"/>
      <c r="E99" s="12">
        <v>-1218092.5041858163</v>
      </c>
      <c r="F99" s="12">
        <v>-9586978.1677857488</v>
      </c>
      <c r="G99" s="12">
        <v>-10805070.671971565</v>
      </c>
      <c r="H99" s="13"/>
      <c r="I99" s="12">
        <v>-41317436.77687227</v>
      </c>
      <c r="K99" s="6">
        <v>2007</v>
      </c>
      <c r="L99" s="6" t="s">
        <v>18</v>
      </c>
      <c r="M99" s="57">
        <v>-1199135.9879225977</v>
      </c>
      <c r="N99" s="57">
        <v>-56482.949419096301</v>
      </c>
      <c r="O99" s="57">
        <v>-187137.8138351778</v>
      </c>
      <c r="P99" s="57">
        <v>-243620.76325427409</v>
      </c>
      <c r="Q99" s="58">
        <v>-1442756.7511768718</v>
      </c>
    </row>
    <row r="100" spans="1:17" s="6" customFormat="1">
      <c r="A100" s="6">
        <v>2007</v>
      </c>
      <c r="B100" s="6" t="s">
        <v>19</v>
      </c>
      <c r="C100" s="12">
        <v>13076792.282497061</v>
      </c>
      <c r="D100" s="13"/>
      <c r="E100" s="12">
        <v>344553.90404277103</v>
      </c>
      <c r="F100" s="12">
        <v>3336378.4751314004</v>
      </c>
      <c r="G100" s="12">
        <v>3680932.3791741715</v>
      </c>
      <c r="H100" s="13"/>
      <c r="I100" s="12">
        <v>16757724.661671232</v>
      </c>
      <c r="K100" s="6">
        <v>2007</v>
      </c>
      <c r="L100" s="6" t="s">
        <v>19</v>
      </c>
      <c r="M100" s="57">
        <v>513917.93670213455</v>
      </c>
      <c r="N100" s="57">
        <v>15976.964530463292</v>
      </c>
      <c r="O100" s="57">
        <v>65126.107834564929</v>
      </c>
      <c r="P100" s="57">
        <v>81103.072365028216</v>
      </c>
      <c r="Q100" s="58">
        <v>595021.00906716287</v>
      </c>
    </row>
    <row r="101" spans="1:17" s="6" customFormat="1">
      <c r="A101" s="6">
        <v>2007</v>
      </c>
      <c r="B101" s="6" t="s">
        <v>20</v>
      </c>
      <c r="C101" s="12">
        <v>48963172.270526379</v>
      </c>
      <c r="D101" s="13"/>
      <c r="E101" s="12">
        <v>1241685.2905731038</v>
      </c>
      <c r="F101" s="12">
        <v>6472777.1073095165</v>
      </c>
      <c r="G101" s="12">
        <v>7714462.3978826199</v>
      </c>
      <c r="H101" s="13"/>
      <c r="I101" s="12">
        <v>56677634.668408997</v>
      </c>
      <c r="K101" s="6">
        <v>2007</v>
      </c>
      <c r="L101" s="6" t="s">
        <v>20</v>
      </c>
      <c r="M101" s="57">
        <v>1924252.6702316867</v>
      </c>
      <c r="N101" s="57">
        <v>57576.946923874828</v>
      </c>
      <c r="O101" s="57">
        <v>126348.60913468176</v>
      </c>
      <c r="P101" s="57">
        <v>183925.5560585566</v>
      </c>
      <c r="Q101" s="58">
        <v>2108178.2262902432</v>
      </c>
    </row>
    <row r="102" spans="1:17" s="6" customFormat="1">
      <c r="A102" s="6">
        <v>2008</v>
      </c>
      <c r="B102" s="6" t="s">
        <v>9</v>
      </c>
      <c r="C102" s="12">
        <v>-33669123.531942576</v>
      </c>
      <c r="D102" s="13"/>
      <c r="E102" s="12">
        <v>-891884.61276703619</v>
      </c>
      <c r="F102" s="12">
        <v>-3574829.7396171377</v>
      </c>
      <c r="G102" s="12">
        <v>-4466714.3523841742</v>
      </c>
      <c r="H102" s="13"/>
      <c r="I102" s="12">
        <v>-38135837.884326749</v>
      </c>
      <c r="K102" s="6">
        <v>2008</v>
      </c>
      <c r="L102" s="6" t="s">
        <v>9</v>
      </c>
      <c r="M102" s="57">
        <v>-1323196.5548053433</v>
      </c>
      <c r="N102" s="57">
        <v>-41356.689494007471</v>
      </c>
      <c r="O102" s="57">
        <v>-69780.67651732653</v>
      </c>
      <c r="P102" s="57">
        <v>-111137.366011334</v>
      </c>
      <c r="Q102" s="58">
        <v>-1434333.9208166774</v>
      </c>
    </row>
    <row r="103" spans="1:17" s="6" customFormat="1">
      <c r="A103" s="6">
        <v>2008</v>
      </c>
      <c r="B103" s="6" t="s">
        <v>10</v>
      </c>
      <c r="C103" s="12">
        <v>22183781.791128498</v>
      </c>
      <c r="D103" s="13"/>
      <c r="E103" s="12">
        <v>632222.14119286789</v>
      </c>
      <c r="F103" s="12">
        <v>2459441.857425008</v>
      </c>
      <c r="G103" s="12">
        <v>3091663.9986178759</v>
      </c>
      <c r="H103" s="13"/>
      <c r="I103" s="12">
        <v>25275445.789746374</v>
      </c>
      <c r="K103" s="6">
        <v>2008</v>
      </c>
      <c r="L103" s="6" t="s">
        <v>10</v>
      </c>
      <c r="M103" s="57">
        <v>871822.62439134996</v>
      </c>
      <c r="N103" s="57">
        <v>29316.140687113286</v>
      </c>
      <c r="O103" s="57">
        <v>48008.305056936151</v>
      </c>
      <c r="P103" s="57">
        <v>77324.445744049444</v>
      </c>
      <c r="Q103" s="58">
        <v>949147.07013539935</v>
      </c>
    </row>
    <row r="104" spans="1:17" s="6" customFormat="1">
      <c r="A104" s="6">
        <v>2008</v>
      </c>
      <c r="B104" s="6" t="s">
        <v>11</v>
      </c>
      <c r="C104" s="12">
        <v>-201124.95678071864</v>
      </c>
      <c r="D104" s="13"/>
      <c r="E104" s="12">
        <v>-180395.34605659757</v>
      </c>
      <c r="F104" s="12">
        <v>1598760.4396914733</v>
      </c>
      <c r="G104" s="12">
        <v>1418365.0936348757</v>
      </c>
      <c r="H104" s="13"/>
      <c r="I104" s="12">
        <v>1217240.1368541571</v>
      </c>
      <c r="K104" s="6">
        <v>2008</v>
      </c>
      <c r="L104" s="6" t="s">
        <v>11</v>
      </c>
      <c r="M104" s="57">
        <v>-7904.2108014822425</v>
      </c>
      <c r="N104" s="57">
        <v>-8364.9321966444295</v>
      </c>
      <c r="O104" s="57">
        <v>31207.803782777555</v>
      </c>
      <c r="P104" s="57">
        <v>22842.871586133126</v>
      </c>
      <c r="Q104" s="58">
        <v>14938.660784650883</v>
      </c>
    </row>
    <row r="105" spans="1:17" s="6" customFormat="1">
      <c r="A105" s="6">
        <v>2008</v>
      </c>
      <c r="B105" s="6" t="s">
        <v>12</v>
      </c>
      <c r="C105" s="12">
        <v>4363494.9536097068</v>
      </c>
      <c r="D105" s="13"/>
      <c r="E105" s="12">
        <v>234730.34221031159</v>
      </c>
      <c r="F105" s="12">
        <v>1585233.7603138646</v>
      </c>
      <c r="G105" s="12">
        <v>1819964.1025241762</v>
      </c>
      <c r="H105" s="13"/>
      <c r="I105" s="12">
        <v>6183459.0561338831</v>
      </c>
      <c r="K105" s="6">
        <v>2008</v>
      </c>
      <c r="L105" s="6" t="s">
        <v>12</v>
      </c>
      <c r="M105" s="57">
        <v>171485.35167686149</v>
      </c>
      <c r="N105" s="57">
        <v>10884.445968292148</v>
      </c>
      <c r="O105" s="57">
        <v>30943.763001326635</v>
      </c>
      <c r="P105" s="57">
        <v>41828.208969618783</v>
      </c>
      <c r="Q105" s="58">
        <v>213313.5606464803</v>
      </c>
    </row>
    <row r="106" spans="1:17" s="6" customFormat="1">
      <c r="A106" s="6">
        <v>2008</v>
      </c>
      <c r="B106" s="6" t="s">
        <v>13</v>
      </c>
      <c r="C106" s="12">
        <v>-1407993.1394915031</v>
      </c>
      <c r="D106" s="13"/>
      <c r="E106" s="12">
        <v>-50865.723912064183</v>
      </c>
      <c r="F106" s="12">
        <v>-799426.59613681096</v>
      </c>
      <c r="G106" s="12">
        <v>-850292.32004887518</v>
      </c>
      <c r="H106" s="13"/>
      <c r="I106" s="12">
        <v>-2258285.4595403783</v>
      </c>
      <c r="K106" s="6">
        <v>2008</v>
      </c>
      <c r="L106" s="6" t="s">
        <v>13</v>
      </c>
      <c r="M106" s="57">
        <v>-55334.130382016076</v>
      </c>
      <c r="N106" s="57">
        <v>-2358.6436178024164</v>
      </c>
      <c r="O106" s="57">
        <v>-15604.807156590548</v>
      </c>
      <c r="P106" s="57">
        <v>-17963.450774392964</v>
      </c>
      <c r="Q106" s="58">
        <v>-73297.58115640904</v>
      </c>
    </row>
    <row r="107" spans="1:17" s="6" customFormat="1">
      <c r="A107" s="6">
        <v>2008</v>
      </c>
      <c r="B107" s="6" t="s">
        <v>14</v>
      </c>
      <c r="C107" s="12">
        <v>-41692445.405897945</v>
      </c>
      <c r="D107" s="13"/>
      <c r="E107" s="12">
        <v>-1544629.778901713</v>
      </c>
      <c r="F107" s="12">
        <v>-11381310.126292113</v>
      </c>
      <c r="G107" s="12">
        <v>-12925939.905193826</v>
      </c>
      <c r="H107" s="13"/>
      <c r="I107" s="12">
        <v>-54618385.311091773</v>
      </c>
      <c r="K107" s="6">
        <v>2008</v>
      </c>
      <c r="L107" s="6" t="s">
        <v>14</v>
      </c>
      <c r="M107" s="57">
        <v>-1638513.1044517893</v>
      </c>
      <c r="N107" s="57">
        <v>-71624.482847672436</v>
      </c>
      <c r="O107" s="57">
        <v>-222163.17366522204</v>
      </c>
      <c r="P107" s="57">
        <v>-293787.65651289449</v>
      </c>
      <c r="Q107" s="58">
        <v>-1932300.7609646837</v>
      </c>
    </row>
    <row r="108" spans="1:17" s="6" customFormat="1">
      <c r="A108" s="6">
        <v>2008</v>
      </c>
      <c r="B108" s="6" t="s">
        <v>15</v>
      </c>
      <c r="C108" s="12">
        <v>-30685255.697466798</v>
      </c>
      <c r="D108" s="13"/>
      <c r="E108" s="12">
        <v>-1124276.6606382336</v>
      </c>
      <c r="F108" s="12">
        <v>-8185361.9333619028</v>
      </c>
      <c r="G108" s="12">
        <v>-9309638.5940001365</v>
      </c>
      <c r="H108" s="13"/>
      <c r="I108" s="12">
        <v>-39994894.291466936</v>
      </c>
      <c r="K108" s="6">
        <v>2008</v>
      </c>
      <c r="L108" s="6" t="s">
        <v>15</v>
      </c>
      <c r="M108" s="57">
        <v>-1205930.5489104453</v>
      </c>
      <c r="N108" s="57">
        <v>-52132.708753794897</v>
      </c>
      <c r="O108" s="57">
        <v>-159778.26493922435</v>
      </c>
      <c r="P108" s="57">
        <v>-211910.97369301924</v>
      </c>
      <c r="Q108" s="58">
        <v>-1417841.5226034645</v>
      </c>
    </row>
    <row r="109" spans="1:17" s="6" customFormat="1">
      <c r="A109" s="6">
        <v>2008</v>
      </c>
      <c r="B109" s="6" t="s">
        <v>16</v>
      </c>
      <c r="C109" s="12">
        <v>-19428915.702233523</v>
      </c>
      <c r="D109" s="13"/>
      <c r="E109" s="12">
        <v>-719233.87839687802</v>
      </c>
      <c r="F109" s="12">
        <v>-5177267.7255329899</v>
      </c>
      <c r="G109" s="12">
        <v>-5896501.603929868</v>
      </c>
      <c r="H109" s="13"/>
      <c r="I109" s="12">
        <v>-25325417.306163393</v>
      </c>
      <c r="K109" s="6">
        <v>2008</v>
      </c>
      <c r="L109" s="6" t="s">
        <v>16</v>
      </c>
      <c r="M109" s="57">
        <v>-763556.38709777745</v>
      </c>
      <c r="N109" s="57">
        <v>-33350.874941263231</v>
      </c>
      <c r="O109" s="57">
        <v>-101060.26600240397</v>
      </c>
      <c r="P109" s="57">
        <v>-134411.14094366721</v>
      </c>
      <c r="Q109" s="58">
        <v>-897967.5280414446</v>
      </c>
    </row>
    <row r="110" spans="1:17" s="6" customFormat="1">
      <c r="A110" s="6">
        <v>2008</v>
      </c>
      <c r="B110" s="6" t="s">
        <v>17</v>
      </c>
      <c r="C110" s="12">
        <v>-4120345.7942631021</v>
      </c>
      <c r="D110" s="13"/>
      <c r="E110" s="12">
        <v>-155839.60529729549</v>
      </c>
      <c r="F110" s="12">
        <v>-1054112.1587917169</v>
      </c>
      <c r="G110" s="12">
        <v>-1209951.7640890125</v>
      </c>
      <c r="H110" s="13"/>
      <c r="I110" s="12">
        <v>-5330297.5583521146</v>
      </c>
      <c r="K110" s="6">
        <v>2008</v>
      </c>
      <c r="L110" s="6" t="s">
        <v>17</v>
      </c>
      <c r="M110" s="57">
        <v>-161929.58971453991</v>
      </c>
      <c r="N110" s="57">
        <v>-7226.2824976355923</v>
      </c>
      <c r="O110" s="57">
        <v>-20576.269339614315</v>
      </c>
      <c r="P110" s="57">
        <v>-27802.551837249906</v>
      </c>
      <c r="Q110" s="58">
        <v>-189732.14155178983</v>
      </c>
    </row>
    <row r="111" spans="1:17" s="6" customFormat="1">
      <c r="A111" s="6">
        <v>2008</v>
      </c>
      <c r="B111" s="6" t="s">
        <v>18</v>
      </c>
      <c r="C111" s="12">
        <v>22498898.701662183</v>
      </c>
      <c r="D111" s="13"/>
      <c r="E111" s="12">
        <v>870282.35737223492</v>
      </c>
      <c r="F111" s="12">
        <v>8735806.9937318638</v>
      </c>
      <c r="G111" s="12">
        <v>9606089.3511040993</v>
      </c>
      <c r="H111" s="13"/>
      <c r="I111" s="12">
        <v>32104988.052766282</v>
      </c>
      <c r="K111" s="6">
        <v>2008</v>
      </c>
      <c r="L111" s="6" t="s">
        <v>18</v>
      </c>
      <c r="M111" s="57">
        <v>884206.71897532383</v>
      </c>
      <c r="N111" s="57">
        <v>40354.992911350535</v>
      </c>
      <c r="O111" s="57">
        <v>170522.95251764599</v>
      </c>
      <c r="P111" s="57">
        <v>210877.94542899652</v>
      </c>
      <c r="Q111" s="58">
        <v>1095084.6644043203</v>
      </c>
    </row>
    <row r="112" spans="1:17" s="6" customFormat="1">
      <c r="A112" s="6">
        <v>2008</v>
      </c>
      <c r="B112" s="6" t="s">
        <v>19</v>
      </c>
      <c r="C112" s="12">
        <v>-9667559.8731568251</v>
      </c>
      <c r="D112" s="13"/>
      <c r="E112" s="12">
        <v>287700.98193319159</v>
      </c>
      <c r="F112" s="12">
        <v>3296557.99764563</v>
      </c>
      <c r="G112" s="12">
        <v>3584258.9795788215</v>
      </c>
      <c r="H112" s="13"/>
      <c r="I112" s="12">
        <v>-6083300.8935780041</v>
      </c>
      <c r="K112" s="6">
        <v>2008</v>
      </c>
      <c r="L112" s="6" t="s">
        <v>19</v>
      </c>
      <c r="M112" s="57">
        <v>-379935.10301506321</v>
      </c>
      <c r="N112" s="57">
        <v>13340.694532242094</v>
      </c>
      <c r="O112" s="57">
        <v>64348.812114042696</v>
      </c>
      <c r="P112" s="57">
        <v>77689.50664628479</v>
      </c>
      <c r="Q112" s="58">
        <v>-302245.59636877844</v>
      </c>
    </row>
    <row r="113" spans="1:17" s="6" customFormat="1">
      <c r="A113" s="6">
        <v>2008</v>
      </c>
      <c r="B113" s="6" t="s">
        <v>20</v>
      </c>
      <c r="C113" s="12">
        <v>31326028.914862022</v>
      </c>
      <c r="D113" s="13"/>
      <c r="E113" s="12">
        <v>749995.3635903158</v>
      </c>
      <c r="F113" s="12">
        <v>3428372.6317544808</v>
      </c>
      <c r="G113" s="12">
        <v>4178367.9953447967</v>
      </c>
      <c r="H113" s="13"/>
      <c r="I113" s="12">
        <v>35504396.910206817</v>
      </c>
      <c r="K113" s="6">
        <v>2008</v>
      </c>
      <c r="L113" s="6" t="s">
        <v>20</v>
      </c>
      <c r="M113" s="57">
        <v>1231112.9363540774</v>
      </c>
      <c r="N113" s="57">
        <v>34777.285009682942</v>
      </c>
      <c r="O113" s="57">
        <v>66921.833771847465</v>
      </c>
      <c r="P113" s="57">
        <v>101699.11878153041</v>
      </c>
      <c r="Q113" s="58">
        <v>1332812.0551356077</v>
      </c>
    </row>
    <row r="114" spans="1:17" s="6" customFormat="1">
      <c r="A114" s="6">
        <v>2009</v>
      </c>
      <c r="B114" s="6" t="s">
        <v>9</v>
      </c>
      <c r="C114" s="12">
        <v>9265050.2608947214</v>
      </c>
      <c r="D114" s="13"/>
      <c r="E114" s="12">
        <v>238924.34746272818</v>
      </c>
      <c r="F114" s="12">
        <v>1441036.7576866644</v>
      </c>
      <c r="G114" s="12">
        <v>1679961.1051493925</v>
      </c>
      <c r="H114" s="13"/>
      <c r="I114" s="12">
        <v>10945011.366044113</v>
      </c>
      <c r="K114" s="6">
        <v>2009</v>
      </c>
      <c r="L114" s="6" t="s">
        <v>9</v>
      </c>
      <c r="M114" s="57">
        <v>364116.47525316256</v>
      </c>
      <c r="N114" s="57">
        <v>11078.921991846706</v>
      </c>
      <c r="O114" s="57">
        <v>28129.037510043687</v>
      </c>
      <c r="P114" s="57">
        <v>39207.959501890393</v>
      </c>
      <c r="Q114" s="58">
        <v>403324.43475505296</v>
      </c>
    </row>
    <row r="115" spans="1:17" s="6" customFormat="1">
      <c r="A115" s="6">
        <v>2009</v>
      </c>
      <c r="B115" s="6" t="s">
        <v>10</v>
      </c>
      <c r="C115" s="12">
        <v>-6117737.6822145162</v>
      </c>
      <c r="D115" s="13"/>
      <c r="E115" s="12">
        <v>-170004.06950533032</v>
      </c>
      <c r="F115" s="12">
        <v>-937867.78802498325</v>
      </c>
      <c r="G115" s="12">
        <v>-1107871.8575303135</v>
      </c>
      <c r="H115" s="13"/>
      <c r="I115" s="12">
        <v>-7225609.5397448298</v>
      </c>
      <c r="K115" s="6">
        <v>2009</v>
      </c>
      <c r="L115" s="6" t="s">
        <v>10</v>
      </c>
      <c r="M115" s="57">
        <v>-240427.09091103051</v>
      </c>
      <c r="N115" s="57">
        <v>-7883.0887029621672</v>
      </c>
      <c r="O115" s="57">
        <v>-18307.179222247672</v>
      </c>
      <c r="P115" s="57">
        <v>-26190.267925209839</v>
      </c>
      <c r="Q115" s="58">
        <v>-266617.35883624037</v>
      </c>
    </row>
    <row r="116" spans="1:17" s="6" customFormat="1">
      <c r="A116" s="6">
        <v>2009</v>
      </c>
      <c r="B116" s="6" t="s">
        <v>11</v>
      </c>
      <c r="C116" s="12">
        <v>10317200.102401569</v>
      </c>
      <c r="D116" s="13"/>
      <c r="E116" s="12">
        <v>219048.52064848505</v>
      </c>
      <c r="F116" s="12">
        <v>15384.78177203692</v>
      </c>
      <c r="G116" s="12">
        <v>234433.30242052197</v>
      </c>
      <c r="H116" s="13"/>
      <c r="I116" s="12">
        <v>10551633.404822091</v>
      </c>
      <c r="K116" s="6">
        <v>2009</v>
      </c>
      <c r="L116" s="6" t="s">
        <v>11</v>
      </c>
      <c r="M116" s="57">
        <v>405465.96402438171</v>
      </c>
      <c r="N116" s="57">
        <v>10157.279902470253</v>
      </c>
      <c r="O116" s="57">
        <v>300.31094019016069</v>
      </c>
      <c r="P116" s="57">
        <v>10457.590842660413</v>
      </c>
      <c r="Q116" s="58">
        <v>415923.55486704211</v>
      </c>
    </row>
    <row r="117" spans="1:17" s="6" customFormat="1">
      <c r="A117" s="6">
        <v>2009</v>
      </c>
      <c r="B117" s="6" t="s">
        <v>12</v>
      </c>
      <c r="C117" s="12">
        <v>12631804.867138173</v>
      </c>
      <c r="D117" s="13"/>
      <c r="E117" s="12">
        <v>578417.25632681092</v>
      </c>
      <c r="F117" s="12">
        <v>5229210.3331833677</v>
      </c>
      <c r="G117" s="12">
        <v>5807627.5895101782</v>
      </c>
      <c r="H117" s="13"/>
      <c r="I117" s="12">
        <v>18439432.45664835</v>
      </c>
      <c r="K117" s="6">
        <v>2009</v>
      </c>
      <c r="L117" s="6" t="s">
        <v>12</v>
      </c>
      <c r="M117" s="57">
        <v>496429.93127853022</v>
      </c>
      <c r="N117" s="57">
        <v>26821.208175874224</v>
      </c>
      <c r="O117" s="57">
        <v>102074.18570373933</v>
      </c>
      <c r="P117" s="57">
        <v>128895.39387961356</v>
      </c>
      <c r="Q117" s="58">
        <v>625325.32515814377</v>
      </c>
    </row>
    <row r="118" spans="1:17" s="6" customFormat="1">
      <c r="A118" s="6">
        <v>2009</v>
      </c>
      <c r="B118" s="6" t="s">
        <v>13</v>
      </c>
      <c r="C118" s="12">
        <v>9200832.9536947682</v>
      </c>
      <c r="D118" s="13"/>
      <c r="E118" s="12">
        <v>324512.58812384517</v>
      </c>
      <c r="F118" s="12">
        <v>1774454.6261181191</v>
      </c>
      <c r="G118" s="12">
        <v>2098967.2142419643</v>
      </c>
      <c r="H118" s="13"/>
      <c r="I118" s="12">
        <v>11299800.167936733</v>
      </c>
      <c r="K118" s="6">
        <v>2009</v>
      </c>
      <c r="L118" s="6" t="s">
        <v>13</v>
      </c>
      <c r="M118" s="57">
        <v>361592.73508020438</v>
      </c>
      <c r="N118" s="57">
        <v>15047.648711302701</v>
      </c>
      <c r="O118" s="57">
        <v>34637.354301825682</v>
      </c>
      <c r="P118" s="57">
        <v>49685.003013128386</v>
      </c>
      <c r="Q118" s="58">
        <v>411277.73809333279</v>
      </c>
    </row>
    <row r="119" spans="1:17" s="6" customFormat="1">
      <c r="A119" s="6">
        <v>2009</v>
      </c>
      <c r="B119" s="6" t="s">
        <v>14</v>
      </c>
      <c r="C119" s="12">
        <v>-43051163.446152277</v>
      </c>
      <c r="D119" s="13"/>
      <c r="E119" s="12">
        <v>-1557745.0256083941</v>
      </c>
      <c r="F119" s="12">
        <v>-12609455.359423557</v>
      </c>
      <c r="G119" s="12">
        <v>-14167200.385031952</v>
      </c>
      <c r="H119" s="13"/>
      <c r="I119" s="12">
        <v>-57218363.831184231</v>
      </c>
      <c r="K119" s="6">
        <v>2009</v>
      </c>
      <c r="L119" s="6" t="s">
        <v>14</v>
      </c>
      <c r="M119" s="57">
        <v>-1691910.7234337847</v>
      </c>
      <c r="N119" s="57">
        <v>-72232.636837461236</v>
      </c>
      <c r="O119" s="57">
        <v>-246136.56861594782</v>
      </c>
      <c r="P119" s="57">
        <v>-318369.20545340906</v>
      </c>
      <c r="Q119" s="58">
        <v>-2010279.9288871938</v>
      </c>
    </row>
    <row r="120" spans="1:17" s="6" customFormat="1">
      <c r="A120" s="6">
        <v>2009</v>
      </c>
      <c r="B120" s="6" t="s">
        <v>15</v>
      </c>
      <c r="C120" s="12">
        <v>17069827.379828658</v>
      </c>
      <c r="D120" s="13"/>
      <c r="E120" s="12">
        <v>609716.64315240399</v>
      </c>
      <c r="F120" s="12">
        <v>4635405.0415961621</v>
      </c>
      <c r="G120" s="12">
        <v>5245121.6847485658</v>
      </c>
      <c r="H120" s="13"/>
      <c r="I120" s="12">
        <v>22314949.064577222</v>
      </c>
      <c r="K120" s="6">
        <v>2009</v>
      </c>
      <c r="L120" s="6" t="s">
        <v>15</v>
      </c>
      <c r="M120" s="57">
        <v>670844.21602726623</v>
      </c>
      <c r="N120" s="57">
        <v>28272.560742976973</v>
      </c>
      <c r="O120" s="57">
        <v>90483.10641195708</v>
      </c>
      <c r="P120" s="57">
        <v>118755.66715493405</v>
      </c>
      <c r="Q120" s="58">
        <v>789599.88318220025</v>
      </c>
    </row>
    <row r="121" spans="1:17" s="6" customFormat="1">
      <c r="A121" s="6">
        <v>2009</v>
      </c>
      <c r="B121" s="6" t="s">
        <v>16</v>
      </c>
      <c r="C121" s="12">
        <v>51553180.572586603</v>
      </c>
      <c r="D121" s="13"/>
      <c r="E121" s="12">
        <v>1868768.3262383041</v>
      </c>
      <c r="F121" s="12">
        <v>14047938.450153541</v>
      </c>
      <c r="G121" s="12">
        <v>15916706.776391845</v>
      </c>
      <c r="H121" s="13"/>
      <c r="I121" s="12">
        <v>67469887.348978445</v>
      </c>
      <c r="K121" s="6">
        <v>2009</v>
      </c>
      <c r="L121" s="6" t="s">
        <v>16</v>
      </c>
      <c r="M121" s="57">
        <v>2026039.9965026537</v>
      </c>
      <c r="N121" s="57">
        <v>86654.787287670173</v>
      </c>
      <c r="O121" s="57">
        <v>274215.75854699709</v>
      </c>
      <c r="P121" s="57">
        <v>360870.54583466728</v>
      </c>
      <c r="Q121" s="58">
        <v>2386910.5423373207</v>
      </c>
    </row>
    <row r="122" spans="1:17" s="6" customFormat="1">
      <c r="A122" s="6">
        <v>2009</v>
      </c>
      <c r="B122" s="6" t="s">
        <v>17</v>
      </c>
      <c r="C122" s="12">
        <v>-3131964.257673373</v>
      </c>
      <c r="D122" s="13"/>
      <c r="E122" s="12">
        <v>-116610.74981947802</v>
      </c>
      <c r="F122" s="12">
        <v>-1138828.0714360182</v>
      </c>
      <c r="G122" s="12">
        <v>-1255438.8212554962</v>
      </c>
      <c r="H122" s="13"/>
      <c r="I122" s="12">
        <v>-4387403.0789288692</v>
      </c>
      <c r="K122" s="6">
        <v>2009</v>
      </c>
      <c r="L122" s="6" t="s">
        <v>17</v>
      </c>
      <c r="M122" s="57">
        <v>-123086.19532656357</v>
      </c>
      <c r="N122" s="57">
        <v>-5407.2404691291958</v>
      </c>
      <c r="O122" s="57">
        <v>-22229.923954431073</v>
      </c>
      <c r="P122" s="57">
        <v>-27637.164423560269</v>
      </c>
      <c r="Q122" s="58">
        <v>-150723.35975012384</v>
      </c>
    </row>
    <row r="123" spans="1:17" s="6" customFormat="1">
      <c r="A123" s="6">
        <v>2009</v>
      </c>
      <c r="B123" s="6" t="s">
        <v>18</v>
      </c>
      <c r="C123" s="12">
        <v>-27364706.562457532</v>
      </c>
      <c r="D123" s="13"/>
      <c r="E123" s="12">
        <v>-1044211.6887163506</v>
      </c>
      <c r="F123" s="12">
        <v>-8096715.2333834227</v>
      </c>
      <c r="G123" s="12">
        <v>-9140926.9220997728</v>
      </c>
      <c r="H123" s="13"/>
      <c r="I123" s="12">
        <v>-36505633.484557301</v>
      </c>
      <c r="K123" s="6">
        <v>2009</v>
      </c>
      <c r="L123" s="6" t="s">
        <v>18</v>
      </c>
      <c r="M123" s="57">
        <v>-1075432.967904581</v>
      </c>
      <c r="N123" s="57">
        <v>-48420.096005777181</v>
      </c>
      <c r="O123" s="57">
        <v>-158047.88135564441</v>
      </c>
      <c r="P123" s="57">
        <v>-206467.9773614216</v>
      </c>
      <c r="Q123" s="58">
        <v>-1281900.9452660026</v>
      </c>
    </row>
    <row r="124" spans="1:17" s="6" customFormat="1">
      <c r="A124" s="6">
        <v>2009</v>
      </c>
      <c r="B124" s="6" t="s">
        <v>19</v>
      </c>
      <c r="C124" s="12">
        <v>16186491.001043282</v>
      </c>
      <c r="D124" s="13"/>
      <c r="E124" s="12">
        <v>639749.6672744127</v>
      </c>
      <c r="F124" s="12">
        <v>7353867.2284368956</v>
      </c>
      <c r="G124" s="12">
        <v>7993616.8957113083</v>
      </c>
      <c r="H124" s="13"/>
      <c r="I124" s="12">
        <v>24180107.896754593</v>
      </c>
      <c r="K124" s="6">
        <v>2009</v>
      </c>
      <c r="L124" s="6" t="s">
        <v>19</v>
      </c>
      <c r="M124" s="57">
        <v>636129.09634100099</v>
      </c>
      <c r="N124" s="57">
        <v>29665.192071514517</v>
      </c>
      <c r="O124" s="57">
        <v>143547.4882990882</v>
      </c>
      <c r="P124" s="57">
        <v>173212.68037060273</v>
      </c>
      <c r="Q124" s="58">
        <v>809341.77671160374</v>
      </c>
    </row>
    <row r="125" spans="1:17" s="6" customFormat="1">
      <c r="A125" s="6">
        <v>2009</v>
      </c>
      <c r="B125" s="6" t="s">
        <v>20</v>
      </c>
      <c r="C125" s="12">
        <v>-20035187.116817061</v>
      </c>
      <c r="D125" s="13"/>
      <c r="E125" s="12">
        <v>-496206.51507600094</v>
      </c>
      <c r="F125" s="12">
        <v>-1431969.9120622275</v>
      </c>
      <c r="G125" s="12">
        <v>-1928176.4271382284</v>
      </c>
      <c r="H125" s="13"/>
      <c r="I125" s="12">
        <v>-21963363.543955289</v>
      </c>
      <c r="K125" s="6">
        <v>2009</v>
      </c>
      <c r="L125" s="6" t="s">
        <v>20</v>
      </c>
      <c r="M125" s="57">
        <v>-787382.8536909105</v>
      </c>
      <c r="N125" s="57">
        <v>-23009.096104074164</v>
      </c>
      <c r="O125" s="57">
        <v>-27952.05268345468</v>
      </c>
      <c r="P125" s="57">
        <v>-50961.148787528844</v>
      </c>
      <c r="Q125" s="58">
        <v>-838344.00247843936</v>
      </c>
    </row>
    <row r="126" spans="1:17" s="6" customFormat="1">
      <c r="A126" s="6">
        <v>2010</v>
      </c>
      <c r="B126" s="6" t="s">
        <v>9</v>
      </c>
      <c r="C126" s="12">
        <v>-109936793.53508551</v>
      </c>
      <c r="D126" s="13"/>
      <c r="E126" s="12">
        <v>-2808244.5742084696</v>
      </c>
      <c r="F126" s="12">
        <v>-17526494.65265622</v>
      </c>
      <c r="G126" s="12">
        <v>-20334739.226864688</v>
      </c>
      <c r="H126" s="13"/>
      <c r="I126" s="12">
        <v>-130271532.76195019</v>
      </c>
      <c r="K126" s="6">
        <v>2010</v>
      </c>
      <c r="L126" s="6" t="s">
        <v>9</v>
      </c>
      <c r="M126" s="57">
        <v>-4320515.9859288605</v>
      </c>
      <c r="N126" s="57">
        <v>-130218.30090604674</v>
      </c>
      <c r="O126" s="57">
        <v>-342117.17561984941</v>
      </c>
      <c r="P126" s="57">
        <v>-472335.47652589617</v>
      </c>
      <c r="Q126" s="58">
        <v>-4792851.4624547558</v>
      </c>
    </row>
    <row r="127" spans="1:17" s="6" customFormat="1">
      <c r="A127" s="6">
        <v>2010</v>
      </c>
      <c r="B127" s="6" t="s">
        <v>10</v>
      </c>
      <c r="C127" s="12">
        <v>-116682595.24922837</v>
      </c>
      <c r="D127" s="13"/>
      <c r="E127" s="12">
        <v>-3223625.8642576337</v>
      </c>
      <c r="F127" s="12">
        <v>-12790770.365103252</v>
      </c>
      <c r="G127" s="12">
        <v>-16014396.229360886</v>
      </c>
      <c r="H127" s="13"/>
      <c r="I127" s="12">
        <v>-132696991.47858927</v>
      </c>
      <c r="K127" s="6">
        <v>2010</v>
      </c>
      <c r="L127" s="6" t="s">
        <v>10</v>
      </c>
      <c r="M127" s="57">
        <v>-4585625.9932946749</v>
      </c>
      <c r="N127" s="57">
        <v>-149479.53132562648</v>
      </c>
      <c r="O127" s="57">
        <v>-249675.83752681548</v>
      </c>
      <c r="P127" s="57">
        <v>-399155.36885244196</v>
      </c>
      <c r="Q127" s="58">
        <v>-4984781.362147117</v>
      </c>
    </row>
    <row r="128" spans="1:17" s="6" customFormat="1">
      <c r="A128" s="6">
        <v>2010</v>
      </c>
      <c r="B128" s="6" t="s">
        <v>11</v>
      </c>
      <c r="C128" s="12">
        <v>-29076993.763120454</v>
      </c>
      <c r="D128" s="13"/>
      <c r="E128" s="12">
        <v>-980847.17925232637</v>
      </c>
      <c r="F128" s="12">
        <v>2118642.0446722135</v>
      </c>
      <c r="G128" s="12">
        <v>1137794.865419887</v>
      </c>
      <c r="H128" s="13"/>
      <c r="I128" s="12">
        <v>-27939198.897700567</v>
      </c>
      <c r="K128" s="6">
        <v>2010</v>
      </c>
      <c r="L128" s="6" t="s">
        <v>11</v>
      </c>
      <c r="M128" s="57">
        <v>-1142725.8548906338</v>
      </c>
      <c r="N128" s="57">
        <v>-45481.883701930376</v>
      </c>
      <c r="O128" s="57">
        <v>41355.892712001609</v>
      </c>
      <c r="P128" s="57">
        <v>-4125.9909899287668</v>
      </c>
      <c r="Q128" s="58">
        <v>-1146851.8458805624</v>
      </c>
    </row>
    <row r="129" spans="1:17" s="6" customFormat="1">
      <c r="A129" s="6">
        <v>2010</v>
      </c>
      <c r="B129" s="6" t="s">
        <v>12</v>
      </c>
      <c r="C129" s="12">
        <v>14566373.397459364</v>
      </c>
      <c r="D129" s="13"/>
      <c r="E129" s="12">
        <v>247841.12005735625</v>
      </c>
      <c r="F129" s="12">
        <v>3193723.9984995178</v>
      </c>
      <c r="G129" s="12">
        <v>3441565.1185568739</v>
      </c>
      <c r="H129" s="13"/>
      <c r="I129" s="12">
        <v>18007938.516016237</v>
      </c>
      <c r="K129" s="6">
        <v>2010</v>
      </c>
      <c r="L129" s="6" t="s">
        <v>12</v>
      </c>
      <c r="M129" s="57">
        <v>572458.47452015302</v>
      </c>
      <c r="N129" s="57">
        <v>11492.39273705961</v>
      </c>
      <c r="O129" s="57">
        <v>62341.492450710582</v>
      </c>
      <c r="P129" s="57">
        <v>73833.885187770196</v>
      </c>
      <c r="Q129" s="58">
        <v>646292.35970792326</v>
      </c>
    </row>
    <row r="130" spans="1:17" s="6" customFormat="1">
      <c r="A130" s="6">
        <v>2010</v>
      </c>
      <c r="B130" s="6" t="s">
        <v>13</v>
      </c>
      <c r="C130" s="12">
        <v>-6452839.5154762724</v>
      </c>
      <c r="D130" s="13"/>
      <c r="E130" s="12">
        <v>-226354.20212402707</v>
      </c>
      <c r="F130" s="12">
        <v>-3197658.4083967055</v>
      </c>
      <c r="G130" s="12">
        <v>-3424012.6105207326</v>
      </c>
      <c r="H130" s="13"/>
      <c r="I130" s="12">
        <v>-9876852.125997005</v>
      </c>
      <c r="K130" s="6">
        <v>2010</v>
      </c>
      <c r="L130" s="6" t="s">
        <v>13</v>
      </c>
      <c r="M130" s="57">
        <v>-253596.59295821752</v>
      </c>
      <c r="N130" s="57">
        <v>-10496.044352491135</v>
      </c>
      <c r="O130" s="57">
        <v>-62418.29213190369</v>
      </c>
      <c r="P130" s="57">
        <v>-72914.336484394822</v>
      </c>
      <c r="Q130" s="58">
        <v>-326510.92944261234</v>
      </c>
    </row>
    <row r="131" spans="1:17" s="6" customFormat="1">
      <c r="A131" s="6">
        <v>2010</v>
      </c>
      <c r="B131" s="6" t="s">
        <v>14</v>
      </c>
      <c r="C131" s="12">
        <v>-27865896.632217888</v>
      </c>
      <c r="D131" s="13"/>
      <c r="E131" s="12">
        <v>-1001698.4014519814</v>
      </c>
      <c r="F131" s="12">
        <v>-7730109.2225347413</v>
      </c>
      <c r="G131" s="12">
        <v>-8731807.6239867229</v>
      </c>
      <c r="H131" s="13"/>
      <c r="I131" s="12">
        <v>-36597704.256204613</v>
      </c>
      <c r="K131" s="6">
        <v>2010</v>
      </c>
      <c r="L131" s="6" t="s">
        <v>14</v>
      </c>
      <c r="M131" s="57">
        <v>-1095129.737646163</v>
      </c>
      <c r="N131" s="57">
        <v>-46448.754875328377</v>
      </c>
      <c r="O131" s="57">
        <v>-150891.73202387814</v>
      </c>
      <c r="P131" s="57">
        <v>-197340.48689920653</v>
      </c>
      <c r="Q131" s="58">
        <v>-1292470.2245453694</v>
      </c>
    </row>
    <row r="132" spans="1:17" s="6" customFormat="1">
      <c r="A132" s="6">
        <v>2010</v>
      </c>
      <c r="B132" s="6" t="s">
        <v>15</v>
      </c>
      <c r="C132" s="12">
        <v>-32392527.948234241</v>
      </c>
      <c r="D132" s="13"/>
      <c r="E132" s="12">
        <v>-1144787.296963949</v>
      </c>
      <c r="F132" s="12">
        <v>-8785031.2607400399</v>
      </c>
      <c r="G132" s="12">
        <v>-9929818.5577039886</v>
      </c>
      <c r="H132" s="13"/>
      <c r="I132" s="12">
        <v>-42322346.505938232</v>
      </c>
      <c r="K132" s="6">
        <v>2010</v>
      </c>
      <c r="L132" s="6" t="s">
        <v>15</v>
      </c>
      <c r="M132" s="57">
        <v>-1273026.3483656058</v>
      </c>
      <c r="N132" s="57">
        <v>-53083.786960218313</v>
      </c>
      <c r="O132" s="57">
        <v>-171483.81020964557</v>
      </c>
      <c r="P132" s="57">
        <v>-224567.59716986388</v>
      </c>
      <c r="Q132" s="58">
        <v>-1497593.9455354698</v>
      </c>
    </row>
    <row r="133" spans="1:17" s="6" customFormat="1">
      <c r="A133" s="6">
        <v>2010</v>
      </c>
      <c r="B133" s="6" t="s">
        <v>16</v>
      </c>
      <c r="C133" s="12">
        <v>-25382894.011469692</v>
      </c>
      <c r="D133" s="13"/>
      <c r="E133" s="12">
        <v>-907719.38224844146</v>
      </c>
      <c r="F133" s="12">
        <v>-6883673.9695100645</v>
      </c>
      <c r="G133" s="12">
        <v>-7791393.3517585061</v>
      </c>
      <c r="H133" s="13"/>
      <c r="I133" s="12">
        <v>-33174287.363228198</v>
      </c>
      <c r="K133" s="6">
        <v>2010</v>
      </c>
      <c r="L133" s="6" t="s">
        <v>16</v>
      </c>
      <c r="M133" s="57">
        <v>-997547.73465075891</v>
      </c>
      <c r="N133" s="57">
        <v>-42090.94775486023</v>
      </c>
      <c r="O133" s="57">
        <v>-134369.31588483645</v>
      </c>
      <c r="P133" s="57">
        <v>-176460.2636396967</v>
      </c>
      <c r="Q133" s="58">
        <v>-1174007.9982904557</v>
      </c>
    </row>
    <row r="134" spans="1:17" s="6" customFormat="1">
      <c r="A134" s="6">
        <v>2010</v>
      </c>
      <c r="B134" s="6" t="s">
        <v>17</v>
      </c>
      <c r="C134" s="12">
        <v>-39015114.453431986</v>
      </c>
      <c r="D134" s="13"/>
      <c r="E134" s="12">
        <v>-1432661.92803447</v>
      </c>
      <c r="F134" s="12">
        <v>-11524810.677451283</v>
      </c>
      <c r="G134" s="12">
        <v>-12957472.605485752</v>
      </c>
      <c r="H134" s="13"/>
      <c r="I134" s="12">
        <v>-51972587.058917738</v>
      </c>
      <c r="K134" s="6">
        <v>2010</v>
      </c>
      <c r="L134" s="6" t="s">
        <v>17</v>
      </c>
      <c r="M134" s="57">
        <v>-1533293.9980198771</v>
      </c>
      <c r="N134" s="57">
        <v>-66432.53360295837</v>
      </c>
      <c r="O134" s="57">
        <v>-224964.30442384904</v>
      </c>
      <c r="P134" s="57">
        <v>-291396.83802680741</v>
      </c>
      <c r="Q134" s="58">
        <v>-1824690.8360466845</v>
      </c>
    </row>
    <row r="135" spans="1:17" s="6" customFormat="1">
      <c r="A135" s="6">
        <v>2010</v>
      </c>
      <c r="B135" s="6" t="s">
        <v>18</v>
      </c>
      <c r="C135" s="12">
        <v>-10617162.203086423</v>
      </c>
      <c r="D135" s="13"/>
      <c r="E135" s="12">
        <v>-399632.71127251437</v>
      </c>
      <c r="F135" s="12">
        <v>-2672446.9368872656</v>
      </c>
      <c r="G135" s="12">
        <v>-3072079.6481597801</v>
      </c>
      <c r="H135" s="13"/>
      <c r="I135" s="12">
        <v>-13689241.851246202</v>
      </c>
      <c r="K135" s="6">
        <v>2010</v>
      </c>
      <c r="L135" s="6" t="s">
        <v>18</v>
      </c>
      <c r="M135" s="57">
        <v>-417254.47458129644</v>
      </c>
      <c r="N135" s="57">
        <v>-18530.96882170649</v>
      </c>
      <c r="O135" s="57">
        <v>-52166.164208039423</v>
      </c>
      <c r="P135" s="57">
        <v>-70697.133029745921</v>
      </c>
      <c r="Q135" s="58">
        <v>-487951.60761104233</v>
      </c>
    </row>
    <row r="136" spans="1:17" s="6" customFormat="1">
      <c r="A136" s="6">
        <v>2010</v>
      </c>
      <c r="B136" s="6" t="s">
        <v>19</v>
      </c>
      <c r="C136" s="12">
        <v>5967884.0219390038</v>
      </c>
      <c r="D136" s="13"/>
      <c r="E136" s="12">
        <v>-31041.588322612046</v>
      </c>
      <c r="F136" s="12">
        <v>-1942961.7386909139</v>
      </c>
      <c r="G136" s="12">
        <v>-1974003.3270135259</v>
      </c>
      <c r="H136" s="13"/>
      <c r="I136" s="12">
        <v>3993880.6949254777</v>
      </c>
      <c r="K136" s="6">
        <v>2010</v>
      </c>
      <c r="L136" s="6" t="s">
        <v>19</v>
      </c>
      <c r="M136" s="57">
        <v>234537.84206220286</v>
      </c>
      <c r="N136" s="57">
        <v>-1439.3984505195206</v>
      </c>
      <c r="O136" s="57">
        <v>-37926.613139246634</v>
      </c>
      <c r="P136" s="57">
        <v>-39366.011589766153</v>
      </c>
      <c r="Q136" s="58">
        <v>195171.83047243673</v>
      </c>
    </row>
    <row r="137" spans="1:17" s="6" customFormat="1">
      <c r="A137" s="6">
        <v>2010</v>
      </c>
      <c r="B137" s="6" t="s">
        <v>20</v>
      </c>
      <c r="C137" s="12">
        <v>-85734673.869832337</v>
      </c>
      <c r="D137" s="13"/>
      <c r="E137" s="12">
        <v>-1993694.6217417689</v>
      </c>
      <c r="F137" s="12">
        <v>-11544766.202670362</v>
      </c>
      <c r="G137" s="12">
        <v>-13538460.82441213</v>
      </c>
      <c r="H137" s="13"/>
      <c r="I137" s="12">
        <v>-99273134.694244474</v>
      </c>
      <c r="K137" s="6">
        <v>2010</v>
      </c>
      <c r="L137" s="6" t="s">
        <v>20</v>
      </c>
      <c r="M137" s="57">
        <v>-3369372.6830844111</v>
      </c>
      <c r="N137" s="57">
        <v>-92447.619610165828</v>
      </c>
      <c r="O137" s="57">
        <v>-225353.83627612545</v>
      </c>
      <c r="P137" s="57">
        <v>-317801.45588629128</v>
      </c>
      <c r="Q137" s="58">
        <v>-3687174.1389707024</v>
      </c>
    </row>
    <row r="138" spans="1:17" s="6" customFormat="1">
      <c r="A138" s="6">
        <v>2011</v>
      </c>
      <c r="B138" s="6" t="s">
        <v>9</v>
      </c>
      <c r="C138" s="12">
        <v>-44327802.773254625</v>
      </c>
      <c r="D138" s="13"/>
      <c r="E138" s="12">
        <v>-1116784.4629898025</v>
      </c>
      <c r="F138" s="12">
        <v>-5066364.6235047933</v>
      </c>
      <c r="G138" s="12">
        <v>-6183149.0864945957</v>
      </c>
      <c r="H138" s="13"/>
      <c r="I138" s="12">
        <v>-50510951.85974922</v>
      </c>
      <c r="K138" s="6">
        <v>2011</v>
      </c>
      <c r="L138" s="6" t="s">
        <v>9</v>
      </c>
      <c r="M138" s="57">
        <v>-1742082.6489889068</v>
      </c>
      <c r="N138" s="57">
        <v>-51785.295548837144</v>
      </c>
      <c r="O138" s="57">
        <v>-98895.437450813566</v>
      </c>
      <c r="P138" s="57">
        <v>-150680.7329996507</v>
      </c>
      <c r="Q138" s="58">
        <v>-1892763.3819885575</v>
      </c>
    </row>
    <row r="139" spans="1:17" s="6" customFormat="1">
      <c r="A139" s="6">
        <v>2011</v>
      </c>
      <c r="B139" s="6" t="s">
        <v>10</v>
      </c>
      <c r="C139" s="12">
        <v>-22252031.522463236</v>
      </c>
      <c r="D139" s="13"/>
      <c r="E139" s="12">
        <v>-605666.5112276423</v>
      </c>
      <c r="F139" s="12">
        <v>-3167419.2742668246</v>
      </c>
      <c r="G139" s="12">
        <v>-3773085.7854944668</v>
      </c>
      <c r="H139" s="13"/>
      <c r="I139" s="12">
        <v>-26025117.307957701</v>
      </c>
      <c r="K139" s="6">
        <v>2011</v>
      </c>
      <c r="L139" s="6" t="s">
        <v>10</v>
      </c>
      <c r="M139" s="57">
        <v>-874504.83883280517</v>
      </c>
      <c r="N139" s="57">
        <v>-28084.756125625776</v>
      </c>
      <c r="O139" s="57">
        <v>-61828.024233688411</v>
      </c>
      <c r="P139" s="57">
        <v>-89912.780359314187</v>
      </c>
      <c r="Q139" s="58">
        <v>-964417.61919211934</v>
      </c>
    </row>
    <row r="140" spans="1:17" s="6" customFormat="1">
      <c r="A140" s="6">
        <v>2011</v>
      </c>
      <c r="B140" s="6" t="s">
        <v>11</v>
      </c>
      <c r="C140" s="12">
        <v>11175386.504119804</v>
      </c>
      <c r="D140" s="13"/>
      <c r="E140" s="12">
        <v>435948.37767914264</v>
      </c>
      <c r="F140" s="12">
        <v>-389356.57264041761</v>
      </c>
      <c r="G140" s="12">
        <v>46591.805038725026</v>
      </c>
      <c r="H140" s="13"/>
      <c r="I140" s="12">
        <v>11221978.30915853</v>
      </c>
      <c r="K140" s="6">
        <v>2011</v>
      </c>
      <c r="L140" s="6" t="s">
        <v>11</v>
      </c>
      <c r="M140" s="57">
        <v>439192.68961190834</v>
      </c>
      <c r="N140" s="57">
        <v>20214.926272981844</v>
      </c>
      <c r="O140" s="57">
        <v>-7600.2402979409517</v>
      </c>
      <c r="P140" s="57">
        <v>12614.685975040891</v>
      </c>
      <c r="Q140" s="58">
        <v>451807.37558694923</v>
      </c>
    </row>
    <row r="141" spans="1:17" s="6" customFormat="1">
      <c r="A141" s="6">
        <v>2011</v>
      </c>
      <c r="B141" s="6" t="s">
        <v>12</v>
      </c>
      <c r="C141" s="12">
        <v>-24746114.459983636</v>
      </c>
      <c r="D141" s="13"/>
      <c r="E141" s="12">
        <v>-1247863.817925903</v>
      </c>
      <c r="F141" s="12">
        <v>-12780324.205276346</v>
      </c>
      <c r="G141" s="12">
        <v>-14028188.023202248</v>
      </c>
      <c r="H141" s="13"/>
      <c r="I141" s="12">
        <v>-38774302.483185887</v>
      </c>
      <c r="K141" s="6">
        <v>2011</v>
      </c>
      <c r="L141" s="6" t="s">
        <v>12</v>
      </c>
      <c r="M141" s="57">
        <v>-972522.29827735689</v>
      </c>
      <c r="N141" s="57">
        <v>-57863.445237224121</v>
      </c>
      <c r="O141" s="57">
        <v>-249471.92848699426</v>
      </c>
      <c r="P141" s="57">
        <v>-307335.3737242184</v>
      </c>
      <c r="Q141" s="58">
        <v>-1279857.6720015754</v>
      </c>
    </row>
    <row r="142" spans="1:17" s="6" customFormat="1">
      <c r="A142" s="6">
        <v>2011</v>
      </c>
      <c r="B142" s="6" t="s">
        <v>13</v>
      </c>
      <c r="C142" s="12">
        <v>14243396.930516506</v>
      </c>
      <c r="D142" s="13"/>
      <c r="E142" s="12">
        <v>490998.49408023141</v>
      </c>
      <c r="F142" s="12">
        <v>5394060.225322105</v>
      </c>
      <c r="G142" s="12">
        <v>5885058.7194023365</v>
      </c>
      <c r="H142" s="13"/>
      <c r="I142" s="12">
        <v>20128455.649918843</v>
      </c>
      <c r="K142" s="6">
        <v>2011</v>
      </c>
      <c r="L142" s="6" t="s">
        <v>13</v>
      </c>
      <c r="M142" s="57">
        <v>559765.49936929869</v>
      </c>
      <c r="N142" s="57">
        <v>22767.600170500333</v>
      </c>
      <c r="O142" s="57">
        <v>105292.05559828748</v>
      </c>
      <c r="P142" s="57">
        <v>128059.65576878781</v>
      </c>
      <c r="Q142" s="58">
        <v>687825.15513808653</v>
      </c>
    </row>
    <row r="143" spans="1:17" s="6" customFormat="1">
      <c r="A143" s="6">
        <v>2011</v>
      </c>
      <c r="B143" s="6" t="s">
        <v>14</v>
      </c>
      <c r="C143" s="12">
        <v>-66117259.335965402</v>
      </c>
      <c r="D143" s="13"/>
      <c r="E143" s="12">
        <v>-2344177.3967622262</v>
      </c>
      <c r="F143" s="12">
        <v>-18394360.215834241</v>
      </c>
      <c r="G143" s="12">
        <v>-20738537.612596467</v>
      </c>
      <c r="H143" s="13"/>
      <c r="I143" s="12">
        <v>-86855796.948561877</v>
      </c>
      <c r="K143" s="6">
        <v>2011</v>
      </c>
      <c r="L143" s="6" t="s">
        <v>14</v>
      </c>
      <c r="M143" s="57">
        <v>-2598408.2919034404</v>
      </c>
      <c r="N143" s="57">
        <v>-108699.50588786443</v>
      </c>
      <c r="O143" s="57">
        <v>-359057.91141308437</v>
      </c>
      <c r="P143" s="57">
        <v>-467757.41730094881</v>
      </c>
      <c r="Q143" s="58">
        <v>-3066165.7092043892</v>
      </c>
    </row>
    <row r="144" spans="1:17" s="6" customFormat="1">
      <c r="A144" s="6">
        <v>2011</v>
      </c>
      <c r="B144" s="6" t="s">
        <v>15</v>
      </c>
      <c r="C144" s="12">
        <v>-13743278.312005714</v>
      </c>
      <c r="D144" s="13"/>
      <c r="E144" s="12">
        <v>-481356.3519121338</v>
      </c>
      <c r="F144" s="12">
        <v>-3736080.0098583405</v>
      </c>
      <c r="G144" s="12">
        <v>-4217436.3617704744</v>
      </c>
      <c r="H144" s="13"/>
      <c r="I144" s="12">
        <v>-17960714.673776187</v>
      </c>
      <c r="K144" s="6">
        <v>2011</v>
      </c>
      <c r="L144" s="6" t="s">
        <v>15</v>
      </c>
      <c r="M144" s="57">
        <v>-540110.83766182454</v>
      </c>
      <c r="N144" s="57">
        <v>-22320.494038165645</v>
      </c>
      <c r="O144" s="57">
        <v>-72928.281792434806</v>
      </c>
      <c r="P144" s="57">
        <v>-95248.775830600454</v>
      </c>
      <c r="Q144" s="58">
        <v>-635359.61349242507</v>
      </c>
    </row>
    <row r="145" spans="1:18" s="6" customFormat="1">
      <c r="A145" s="6">
        <v>2011</v>
      </c>
      <c r="B145" s="6" t="s">
        <v>16</v>
      </c>
      <c r="C145" s="12">
        <v>-68659993.323247507</v>
      </c>
      <c r="D145" s="13"/>
      <c r="E145" s="12">
        <v>-2441000.2230795561</v>
      </c>
      <c r="F145" s="12">
        <v>-18646660.350200459</v>
      </c>
      <c r="G145" s="12">
        <v>-21087660.573280014</v>
      </c>
      <c r="H145" s="13"/>
      <c r="I145" s="12">
        <v>-89747653.896527529</v>
      </c>
      <c r="K145" s="6">
        <v>2011</v>
      </c>
      <c r="L145" s="6" t="s">
        <v>16</v>
      </c>
      <c r="M145" s="57">
        <v>-2698337.7376036271</v>
      </c>
      <c r="N145" s="57">
        <v>-113189.18034419902</v>
      </c>
      <c r="O145" s="57">
        <v>-363982.81003591296</v>
      </c>
      <c r="P145" s="57">
        <v>-477171.99038011197</v>
      </c>
      <c r="Q145" s="58">
        <v>-3175509.7279837388</v>
      </c>
    </row>
    <row r="146" spans="1:18" s="6" customFormat="1">
      <c r="A146" s="6">
        <v>2011</v>
      </c>
      <c r="B146" s="6" t="s">
        <v>17</v>
      </c>
      <c r="C146" s="12">
        <v>38807220.134221144</v>
      </c>
      <c r="D146" s="13"/>
      <c r="E146" s="12">
        <v>1420732.0395966743</v>
      </c>
      <c r="F146" s="12">
        <v>11526669.584796583</v>
      </c>
      <c r="G146" s="12">
        <v>12947401.624393258</v>
      </c>
      <c r="H146" s="13"/>
      <c r="I146" s="12">
        <v>51754621.758614406</v>
      </c>
      <c r="K146" s="6">
        <v>2011</v>
      </c>
      <c r="L146" s="6" t="s">
        <v>17</v>
      </c>
      <c r="M146" s="57">
        <v>1525123.751274891</v>
      </c>
      <c r="N146" s="57">
        <v>65879.344676097782</v>
      </c>
      <c r="O146" s="57">
        <v>225000.59029522928</v>
      </c>
      <c r="P146" s="57">
        <v>290879.93497132708</v>
      </c>
      <c r="Q146" s="58">
        <v>1816003.6862462182</v>
      </c>
    </row>
    <row r="147" spans="1:18" s="6" customFormat="1">
      <c r="A147" s="6">
        <v>2011</v>
      </c>
      <c r="B147" s="6" t="s">
        <v>18</v>
      </c>
      <c r="C147" s="12">
        <v>37701943.175089784</v>
      </c>
      <c r="D147" s="13"/>
      <c r="E147" s="12">
        <v>1413155.295035236</v>
      </c>
      <c r="F147" s="12">
        <v>14838780.190994082</v>
      </c>
      <c r="G147" s="12">
        <v>16251935.486029318</v>
      </c>
      <c r="H147" s="13"/>
      <c r="I147" s="12">
        <v>53953878.661119103</v>
      </c>
      <c r="K147" s="19">
        <v>2011</v>
      </c>
      <c r="L147" s="19" t="s">
        <v>18</v>
      </c>
      <c r="M147" s="59">
        <v>1613556.4534245401</v>
      </c>
      <c r="N147" s="59">
        <v>71360.00401252367</v>
      </c>
      <c r="O147" s="59">
        <v>315432.10537841468</v>
      </c>
      <c r="P147" s="59">
        <v>386792.10939093836</v>
      </c>
      <c r="Q147" s="60">
        <v>2000348.5628154785</v>
      </c>
      <c r="R147" s="14"/>
    </row>
    <row r="148" spans="1:18" s="6" customFormat="1">
      <c r="A148" s="6">
        <v>2011</v>
      </c>
      <c r="B148" s="6" t="s">
        <v>19</v>
      </c>
      <c r="C148" s="12">
        <v>6742632.9221531432</v>
      </c>
      <c r="D148" s="13"/>
      <c r="E148" s="12">
        <v>154939.36889891548</v>
      </c>
      <c r="F148" s="12">
        <v>309247.53341330466</v>
      </c>
      <c r="G148" s="12">
        <v>464186.90231222013</v>
      </c>
      <c r="H148" s="13"/>
      <c r="I148" s="12">
        <v>7206819.8244653633</v>
      </c>
      <c r="K148" s="19">
        <v>2011</v>
      </c>
      <c r="L148" s="19" t="s">
        <v>19</v>
      </c>
      <c r="M148" s="59">
        <v>288569.1810124336</v>
      </c>
      <c r="N148" s="59">
        <v>7823.9624655327125</v>
      </c>
      <c r="O148" s="59">
        <v>6573.7614070759728</v>
      </c>
      <c r="P148" s="59">
        <v>14397.723872608685</v>
      </c>
      <c r="Q148" s="60">
        <v>302966.90488504228</v>
      </c>
      <c r="R148" s="14"/>
    </row>
    <row r="149" spans="1:18" s="6" customFormat="1">
      <c r="A149" s="6">
        <v>2011</v>
      </c>
      <c r="B149" s="6" t="s">
        <v>20</v>
      </c>
      <c r="C149" s="12">
        <v>48878880.003584556</v>
      </c>
      <c r="D149" s="13"/>
      <c r="E149" s="12">
        <v>1100495.9816658387</v>
      </c>
      <c r="F149" s="12">
        <v>6379538.9692725781</v>
      </c>
      <c r="G149" s="12">
        <v>7480034.9509384166</v>
      </c>
      <c r="H149" s="13"/>
      <c r="I149" s="12">
        <v>56358914.954522975</v>
      </c>
      <c r="K149" s="19">
        <v>2011</v>
      </c>
      <c r="L149" s="19" t="s">
        <v>20</v>
      </c>
      <c r="M149" s="59">
        <v>2091903.6427294109</v>
      </c>
      <c r="N149" s="59">
        <v>55571.668551461145</v>
      </c>
      <c r="O149" s="59">
        <v>135611.64614073859</v>
      </c>
      <c r="P149" s="59">
        <v>191183.31469219975</v>
      </c>
      <c r="Q149" s="60">
        <v>2283086.9574216106</v>
      </c>
      <c r="R149" s="14"/>
    </row>
    <row r="150" spans="1:18" s="6" customFormat="1">
      <c r="A150" s="6">
        <v>2012</v>
      </c>
      <c r="B150" s="6" t="s">
        <v>9</v>
      </c>
      <c r="C150" s="12">
        <v>83336190.749893948</v>
      </c>
      <c r="D150" s="13"/>
      <c r="E150" s="12">
        <v>2098934.0648661554</v>
      </c>
      <c r="F150" s="12">
        <v>12409206.370907087</v>
      </c>
      <c r="G150" s="12">
        <v>14508140.435773242</v>
      </c>
      <c r="H150" s="13"/>
      <c r="I150" s="12">
        <v>97844331.185667187</v>
      </c>
      <c r="K150" s="19">
        <v>2012</v>
      </c>
      <c r="L150" s="19" t="s">
        <v>9</v>
      </c>
      <c r="M150" s="59">
        <v>3566597.2908567362</v>
      </c>
      <c r="N150" s="59">
        <v>105989.72654816171</v>
      </c>
      <c r="O150" s="59">
        <v>263785.9744041558</v>
      </c>
      <c r="P150" s="59">
        <v>369775.70095231751</v>
      </c>
      <c r="Q150" s="60">
        <v>3936372.9918090538</v>
      </c>
    </row>
    <row r="151" spans="1:18" s="6" customFormat="1">
      <c r="A151" s="6">
        <v>2012</v>
      </c>
      <c r="B151" s="6" t="s">
        <v>10</v>
      </c>
      <c r="C151" s="12">
        <v>60282001.523263209</v>
      </c>
      <c r="D151" s="13"/>
      <c r="E151" s="12">
        <v>1639358.417014403</v>
      </c>
      <c r="F151" s="12">
        <v>6261663.8984825406</v>
      </c>
      <c r="G151" s="12">
        <v>7901022.3154969439</v>
      </c>
      <c r="H151" s="13"/>
      <c r="I151" s="12">
        <v>68183023.838760152</v>
      </c>
      <c r="K151" s="19">
        <v>2012</v>
      </c>
      <c r="L151" s="19" t="s">
        <v>10</v>
      </c>
      <c r="M151" s="59">
        <v>2579931.0165921617</v>
      </c>
      <c r="N151" s="59">
        <v>82782.567228887128</v>
      </c>
      <c r="O151" s="59">
        <v>133105.94275593493</v>
      </c>
      <c r="P151" s="59">
        <v>215888.50998482207</v>
      </c>
      <c r="Q151" s="60">
        <v>2795819.5265769837</v>
      </c>
    </row>
    <row r="152" spans="1:18" s="6" customFormat="1">
      <c r="A152" s="6">
        <v>2012</v>
      </c>
      <c r="B152" s="6" t="s">
        <v>11</v>
      </c>
      <c r="C152" s="12">
        <v>23578187.033606887</v>
      </c>
      <c r="D152" s="13"/>
      <c r="E152" s="12">
        <v>1101150.0594131458</v>
      </c>
      <c r="F152" s="12">
        <v>-4453432.4048994966</v>
      </c>
      <c r="G152" s="12">
        <v>-3352282.3454863508</v>
      </c>
      <c r="H152" s="13"/>
      <c r="I152" s="12">
        <v>20225904.688120537</v>
      </c>
      <c r="K152" s="19">
        <v>2012</v>
      </c>
      <c r="L152" s="19" t="s">
        <v>11</v>
      </c>
      <c r="M152" s="59">
        <v>1009092.1752081974</v>
      </c>
      <c r="N152" s="59">
        <v>55604.697469681465</v>
      </c>
      <c r="O152" s="59">
        <v>-94667.859592021967</v>
      </c>
      <c r="P152" s="59">
        <v>-39063.162122340502</v>
      </c>
      <c r="Q152" s="60">
        <v>970029.01308585703</v>
      </c>
    </row>
    <row r="153" spans="1:18" s="6" customFormat="1">
      <c r="A153" s="6">
        <v>2012</v>
      </c>
      <c r="B153" s="6" t="s">
        <v>12</v>
      </c>
      <c r="C153" s="12">
        <v>-6730545.6170660555</v>
      </c>
      <c r="D153" s="13"/>
      <c r="E153" s="12">
        <v>-701761.20532697637</v>
      </c>
      <c r="F153" s="12">
        <v>-7578779.0916183237</v>
      </c>
      <c r="G153" s="12">
        <v>-8280540.2969453</v>
      </c>
      <c r="H153" s="13"/>
      <c r="I153" s="12">
        <v>-15011085.914011355</v>
      </c>
      <c r="K153" s="20">
        <v>2012</v>
      </c>
      <c r="L153" s="20" t="s">
        <v>12</v>
      </c>
      <c r="M153" s="61">
        <v>-287057.77056786726</v>
      </c>
      <c r="N153" s="61">
        <v>-33930.154277559304</v>
      </c>
      <c r="O153" s="61">
        <v>-162393.06304234578</v>
      </c>
      <c r="P153" s="61">
        <v>-196323.21731990509</v>
      </c>
      <c r="Q153" s="62">
        <v>-483380.98788777238</v>
      </c>
    </row>
    <row r="154" spans="1:18" s="6" customFormat="1">
      <c r="A154" s="6">
        <v>2012</v>
      </c>
      <c r="B154" s="6" t="s">
        <v>13</v>
      </c>
      <c r="C154" s="12">
        <v>-43865160.162898302</v>
      </c>
      <c r="D154" s="13"/>
      <c r="E154" s="12">
        <v>-1517150.1971613246</v>
      </c>
      <c r="F154" s="12">
        <v>-13999793.128755022</v>
      </c>
      <c r="G154" s="12">
        <v>-15516943.325916346</v>
      </c>
      <c r="H154" s="13"/>
      <c r="I154" s="12">
        <v>-59382103.488814652</v>
      </c>
      <c r="K154" s="20">
        <v>2012</v>
      </c>
      <c r="L154" s="20" t="s">
        <v>13</v>
      </c>
      <c r="M154" s="61">
        <v>-1870849.0809476126</v>
      </c>
      <c r="N154" s="61">
        <v>-73354.212032750045</v>
      </c>
      <c r="O154" s="61">
        <v>-299978.30265986174</v>
      </c>
      <c r="P154" s="61">
        <v>-373332.51469261176</v>
      </c>
      <c r="Q154" s="62">
        <v>-2244181.5956402244</v>
      </c>
    </row>
    <row r="155" spans="1:18" s="6" customFormat="1">
      <c r="A155" s="6">
        <v>2012</v>
      </c>
      <c r="B155" s="6" t="s">
        <v>14</v>
      </c>
      <c r="C155" s="12">
        <v>14038663.717755679</v>
      </c>
      <c r="D155" s="13"/>
      <c r="E155" s="12">
        <v>499718.6446276622</v>
      </c>
      <c r="F155" s="12">
        <v>3960840.5075399471</v>
      </c>
      <c r="G155" s="12">
        <v>4460559.152167609</v>
      </c>
      <c r="H155" s="13"/>
      <c r="I155" s="12">
        <v>18499222.869923286</v>
      </c>
      <c r="K155" s="20">
        <v>2012</v>
      </c>
      <c r="L155" s="20" t="s">
        <v>14</v>
      </c>
      <c r="M155" s="61">
        <v>598749.0075622797</v>
      </c>
      <c r="N155" s="61">
        <v>24161.396467747465</v>
      </c>
      <c r="O155" s="61">
        <v>84870.26926975172</v>
      </c>
      <c r="P155" s="61">
        <v>109031.66573749919</v>
      </c>
      <c r="Q155" s="62">
        <v>707780.67329977895</v>
      </c>
    </row>
    <row r="156" spans="1:18" s="6" customFormat="1">
      <c r="A156" s="6">
        <v>2012</v>
      </c>
      <c r="B156" s="6" t="s">
        <v>15</v>
      </c>
      <c r="C156" s="12">
        <v>62692.072620394902</v>
      </c>
      <c r="D156" s="13"/>
      <c r="E156" s="12">
        <v>2203.9653708322594</v>
      </c>
      <c r="F156" s="12">
        <v>17068.830671709053</v>
      </c>
      <c r="G156" s="12">
        <v>19272.796042541311</v>
      </c>
      <c r="H156" s="13"/>
      <c r="I156" s="12">
        <v>81964.868662936206</v>
      </c>
      <c r="K156" s="20">
        <v>2012</v>
      </c>
      <c r="L156" s="20" t="s">
        <v>15</v>
      </c>
      <c r="M156" s="61">
        <v>2673.8168972598428</v>
      </c>
      <c r="N156" s="61">
        <v>106.56172567973974</v>
      </c>
      <c r="O156" s="61">
        <v>365.73960816399625</v>
      </c>
      <c r="P156" s="61">
        <v>472.30133384373596</v>
      </c>
      <c r="Q156" s="62">
        <v>3146.1182311035786</v>
      </c>
    </row>
    <row r="157" spans="1:18" s="6" customFormat="1">
      <c r="A157" s="6">
        <v>2012</v>
      </c>
      <c r="B157" s="6" t="s">
        <v>16</v>
      </c>
      <c r="C157" s="12">
        <v>11453459.488464145</v>
      </c>
      <c r="D157" s="13"/>
      <c r="E157" s="12">
        <v>409603.93364893855</v>
      </c>
      <c r="F157" s="12">
        <v>3111383.4178204136</v>
      </c>
      <c r="G157" s="12">
        <v>3520987.3514693519</v>
      </c>
      <c r="H157" s="13"/>
      <c r="I157" s="12">
        <v>14974446.839933496</v>
      </c>
      <c r="K157" s="20">
        <v>2012</v>
      </c>
      <c r="L157" s="20" t="s">
        <v>16</v>
      </c>
      <c r="M157" s="61">
        <v>488490.04718299577</v>
      </c>
      <c r="N157" s="61">
        <v>19804.350191926176</v>
      </c>
      <c r="O157" s="61">
        <v>66668.664887965249</v>
      </c>
      <c r="P157" s="61">
        <v>86473.015079891426</v>
      </c>
      <c r="Q157" s="62">
        <v>574963.06226288714</v>
      </c>
    </row>
    <row r="158" spans="1:18" s="6" customFormat="1">
      <c r="A158" s="6">
        <v>2012</v>
      </c>
      <c r="B158" s="6" t="s">
        <v>17</v>
      </c>
      <c r="C158" s="12">
        <v>-2706049.0390161448</v>
      </c>
      <c r="D158" s="13"/>
      <c r="E158" s="12">
        <v>-99626.654961708584</v>
      </c>
      <c r="F158" s="12">
        <v>-1132144.3820431961</v>
      </c>
      <c r="G158" s="12">
        <v>-1231771.0370049048</v>
      </c>
      <c r="H158" s="13"/>
      <c r="I158" s="12">
        <v>-3937820.0760210496</v>
      </c>
      <c r="K158" s="20">
        <v>2012</v>
      </c>
      <c r="L158" s="20" t="s">
        <v>17</v>
      </c>
      <c r="M158" s="61">
        <v>-115412.99151403857</v>
      </c>
      <c r="N158" s="61">
        <v>-4816.9487673986096</v>
      </c>
      <c r="O158" s="61">
        <v>-24258.840610555344</v>
      </c>
      <c r="P158" s="61">
        <v>-29075.789377953952</v>
      </c>
      <c r="Q158" s="62">
        <v>-144488.78089199253</v>
      </c>
    </row>
    <row r="159" spans="1:18" s="6" customFormat="1">
      <c r="A159" s="6">
        <v>2012</v>
      </c>
      <c r="B159" s="6" t="s">
        <v>18</v>
      </c>
      <c r="C159" s="12">
        <v>5035233.2584186541</v>
      </c>
      <c r="D159" s="13"/>
      <c r="E159" s="12">
        <v>189870.99770463706</v>
      </c>
      <c r="F159" s="12">
        <v>1794309.3420056684</v>
      </c>
      <c r="G159" s="12">
        <v>1984180.3397103054</v>
      </c>
      <c r="H159" s="13"/>
      <c r="I159" s="12">
        <v>7019413.5981289595</v>
      </c>
      <c r="K159" s="20">
        <v>2012</v>
      </c>
      <c r="L159" s="20" t="s">
        <v>18</v>
      </c>
      <c r="M159" s="61">
        <v>214752.6984715556</v>
      </c>
      <c r="N159" s="61">
        <v>9180.262739019201</v>
      </c>
      <c r="O159" s="61">
        <v>38447.273178347299</v>
      </c>
      <c r="P159" s="61">
        <v>47627.535917366498</v>
      </c>
      <c r="Q159" s="62">
        <v>262380.23438892211</v>
      </c>
    </row>
    <row r="160" spans="1:18" s="6" customFormat="1">
      <c r="A160" s="6">
        <v>2012</v>
      </c>
      <c r="B160" s="6" t="s">
        <v>19</v>
      </c>
      <c r="C160" s="12">
        <v>2838587.1591255208</v>
      </c>
      <c r="D160" s="13"/>
      <c r="E160" s="12">
        <v>355649.44548369112</v>
      </c>
      <c r="F160" s="12">
        <v>4595401.0467947023</v>
      </c>
      <c r="G160" s="12">
        <v>4951050.4922783934</v>
      </c>
      <c r="H160" s="13"/>
      <c r="I160" s="12">
        <v>7789637.6514039142</v>
      </c>
      <c r="K160" s="20">
        <v>2012</v>
      </c>
      <c r="L160" s="20" t="s">
        <v>19</v>
      </c>
      <c r="M160" s="61">
        <v>121065.74233670346</v>
      </c>
      <c r="N160" s="61">
        <v>17195.650689136466</v>
      </c>
      <c r="O160" s="61">
        <v>98467.212578120147</v>
      </c>
      <c r="P160" s="61">
        <v>115662.86326725662</v>
      </c>
      <c r="Q160" s="62">
        <v>236728.60560396008</v>
      </c>
    </row>
    <row r="161" spans="1:17" s="6" customFormat="1">
      <c r="A161" s="6">
        <v>2012</v>
      </c>
      <c r="B161" s="6" t="s">
        <v>20</v>
      </c>
      <c r="C161" s="12">
        <v>33593626.579545245</v>
      </c>
      <c r="D161" s="13"/>
      <c r="E161" s="12">
        <v>919180.56715859263</v>
      </c>
      <c r="F161" s="12">
        <v>4383760.594470975</v>
      </c>
      <c r="G161" s="12">
        <v>5302941.1616295679</v>
      </c>
      <c r="H161" s="13"/>
      <c r="I161" s="12">
        <v>38896567.74117481</v>
      </c>
      <c r="K161" s="20">
        <v>2012</v>
      </c>
      <c r="L161" s="20" t="s">
        <v>20</v>
      </c>
      <c r="M161" s="61">
        <v>1432768.1736176047</v>
      </c>
      <c r="N161" s="61">
        <v>44442.380422117953</v>
      </c>
      <c r="O161" s="61">
        <v>93932.321020913048</v>
      </c>
      <c r="P161" s="61">
        <v>138374.70144303099</v>
      </c>
      <c r="Q161" s="62">
        <v>1571142.8750606356</v>
      </c>
    </row>
    <row r="162" spans="1:17" s="6" customFormat="1"/>
    <row r="163" spans="1:17" s="6" customFormat="1"/>
    <row r="164" spans="1:17">
      <c r="K164" s="48" t="s">
        <v>30</v>
      </c>
    </row>
    <row r="165" spans="1:17">
      <c r="N165" s="48" t="s">
        <v>31</v>
      </c>
      <c r="O165" s="48" t="s">
        <v>32</v>
      </c>
      <c r="Q165" s="48" t="s">
        <v>33</v>
      </c>
    </row>
    <row r="166" spans="1:17">
      <c r="M166" s="48" t="s">
        <v>2</v>
      </c>
      <c r="N166" s="48" t="s">
        <v>3</v>
      </c>
      <c r="O166" s="48" t="s">
        <v>3</v>
      </c>
      <c r="Q166" s="48" t="s">
        <v>34</v>
      </c>
    </row>
    <row r="167" spans="1:17">
      <c r="M167" s="48">
        <v>3.9300000000000002E-2</v>
      </c>
      <c r="N167" s="48">
        <v>4.6370000000000001E-2</v>
      </c>
      <c r="O167" s="48">
        <v>1.9519999999999999E-2</v>
      </c>
    </row>
    <row r="168" spans="1:17">
      <c r="M168" s="48">
        <v>4.2797700000000001E-2</v>
      </c>
      <c r="N168" s="48">
        <v>5.0496930000000002E-2</v>
      </c>
      <c r="O168" s="48">
        <v>2.125728E-2</v>
      </c>
      <c r="P168" s="48" t="s">
        <v>35</v>
      </c>
    </row>
    <row r="169" spans="1:17">
      <c r="M169" s="48">
        <v>4.265E-2</v>
      </c>
      <c r="N169" s="48">
        <v>4.8349999999999997E-2</v>
      </c>
      <c r="O169" s="48">
        <v>2.142733824E-2</v>
      </c>
      <c r="P169" s="48" t="s">
        <v>36</v>
      </c>
    </row>
    <row r="171" spans="1:17">
      <c r="A171" s="4" t="s">
        <v>38</v>
      </c>
      <c r="K171" s="48" t="s">
        <v>37</v>
      </c>
    </row>
    <row r="172" spans="1:17">
      <c r="A172" s="4">
        <v>2000</v>
      </c>
      <c r="C172" s="4">
        <v>-88391565.497092485</v>
      </c>
      <c r="E172" s="4">
        <v>-1586566.4814298584</v>
      </c>
      <c r="F172" s="4">
        <v>-11937860.354882147</v>
      </c>
      <c r="G172" s="4">
        <v>-13524426.836312005</v>
      </c>
      <c r="I172" s="4">
        <v>-101915992.3334045</v>
      </c>
    </row>
    <row r="173" spans="1:17">
      <c r="A173" s="4">
        <v>2001</v>
      </c>
      <c r="C173" s="4">
        <v>147594304.73348317</v>
      </c>
      <c r="E173" s="4">
        <v>4505420.6347165303</v>
      </c>
      <c r="F173" s="4">
        <v>35282465.472143382</v>
      </c>
      <c r="G173" s="4">
        <v>39787886.106859915</v>
      </c>
      <c r="I173" s="4">
        <v>187382190.84034309</v>
      </c>
    </row>
    <row r="174" spans="1:17">
      <c r="A174" s="4">
        <v>2002</v>
      </c>
      <c r="C174" s="4">
        <v>-72072571.627124995</v>
      </c>
      <c r="E174" s="4">
        <v>-1930475.9653277216</v>
      </c>
      <c r="F174" s="4">
        <v>-9831226.2720236387</v>
      </c>
      <c r="G174" s="4">
        <v>-11761702.23735136</v>
      </c>
      <c r="I174" s="4">
        <v>-83834273.864476353</v>
      </c>
    </row>
    <row r="175" spans="1:17">
      <c r="A175" s="4">
        <v>2003</v>
      </c>
      <c r="C175" s="4">
        <v>53462887.856831066</v>
      </c>
      <c r="E175" s="4">
        <v>2595051.1122565456</v>
      </c>
      <c r="F175" s="4">
        <v>17488325.783703066</v>
      </c>
      <c r="G175" s="4">
        <v>20083376.895959612</v>
      </c>
      <c r="I175" s="4">
        <v>73546264.752790675</v>
      </c>
      <c r="K175" s="48">
        <v>2003</v>
      </c>
      <c r="M175" s="48">
        <v>2101091.4927734612</v>
      </c>
      <c r="N175" s="48">
        <v>120332.52007533603</v>
      </c>
      <c r="O175" s="48">
        <v>341372.11929788382</v>
      </c>
      <c r="Q175" s="48">
        <v>2562796.1321466812</v>
      </c>
    </row>
    <row r="176" spans="1:17">
      <c r="A176" s="4">
        <v>2004</v>
      </c>
      <c r="C176" s="4">
        <v>-7419772.8438264579</v>
      </c>
      <c r="E176" s="4">
        <v>-138803.49087730644</v>
      </c>
      <c r="F176" s="4">
        <v>-3123345.0523256133</v>
      </c>
      <c r="G176" s="4">
        <v>-3262148.5432029199</v>
      </c>
      <c r="I176" s="4">
        <v>-10681921.387029378</v>
      </c>
      <c r="K176" s="48">
        <v>2004</v>
      </c>
      <c r="M176" s="48">
        <v>-291597.07276237983</v>
      </c>
      <c r="N176" s="48">
        <v>-6436.3178719807001</v>
      </c>
      <c r="O176" s="48">
        <v>-60967.695421395969</v>
      </c>
      <c r="Q176" s="48">
        <v>-359001.08605575655</v>
      </c>
    </row>
    <row r="177" spans="1:17">
      <c r="A177" s="4">
        <v>2005</v>
      </c>
      <c r="C177" s="4">
        <v>77920637.228879496</v>
      </c>
      <c r="E177" s="4">
        <v>1514801.2793709771</v>
      </c>
      <c r="F177" s="4">
        <v>13034640.782122916</v>
      </c>
      <c r="G177" s="4">
        <v>14549442.061493892</v>
      </c>
      <c r="I177" s="4">
        <v>92470079.290373385</v>
      </c>
      <c r="K177" s="48">
        <v>2005</v>
      </c>
      <c r="M177" s="48">
        <v>3062281.0430949642</v>
      </c>
      <c r="N177" s="48">
        <v>70241.335324432206</v>
      </c>
      <c r="O177" s="48">
        <v>254436.1880670393</v>
      </c>
      <c r="Q177" s="48">
        <v>3386958.5664864359</v>
      </c>
    </row>
    <row r="178" spans="1:17">
      <c r="A178" s="4">
        <v>2006</v>
      </c>
      <c r="C178" s="4">
        <v>62930143.675200984</v>
      </c>
      <c r="E178" s="4">
        <v>995249.09415370319</v>
      </c>
      <c r="F178" s="4">
        <v>-3182095.7585818823</v>
      </c>
      <c r="G178" s="4">
        <v>-2186846.6644281792</v>
      </c>
      <c r="I178" s="4">
        <v>60743297.010772802</v>
      </c>
      <c r="K178" s="48">
        <v>2006</v>
      </c>
      <c r="M178" s="48">
        <v>2473154.6464353986</v>
      </c>
      <c r="N178" s="48">
        <v>46149.700495907222</v>
      </c>
      <c r="O178" s="48">
        <v>-62114.509207518342</v>
      </c>
      <c r="Q178" s="48">
        <v>2457189.8377237874</v>
      </c>
    </row>
    <row r="179" spans="1:17">
      <c r="A179" s="4">
        <v>2007</v>
      </c>
      <c r="C179" s="4">
        <v>-27315548.875361428</v>
      </c>
      <c r="E179" s="4">
        <v>-1397447.9365642513</v>
      </c>
      <c r="F179" s="4">
        <v>-8930624.2500804253</v>
      </c>
      <c r="G179" s="4">
        <v>-10328072.186644677</v>
      </c>
      <c r="I179" s="4">
        <v>-37643621.062006101</v>
      </c>
      <c r="K179" s="48">
        <v>2007</v>
      </c>
      <c r="M179" s="48">
        <v>-1073501.0708017042</v>
      </c>
      <c r="N179" s="48">
        <v>-64799.660818484335</v>
      </c>
      <c r="O179" s="48">
        <v>-174325.7853615699</v>
      </c>
      <c r="Q179" s="48">
        <v>-1312626.5169817584</v>
      </c>
    </row>
    <row r="180" spans="1:17">
      <c r="A180" s="4">
        <v>2008</v>
      </c>
      <c r="C180" s="4">
        <v>-60500559.739970595</v>
      </c>
      <c r="E180" s="4">
        <v>-1892194.4196708961</v>
      </c>
      <c r="F180" s="4">
        <v>-9068134.5991703514</v>
      </c>
      <c r="G180" s="4">
        <v>-10960329.018841248</v>
      </c>
      <c r="I180" s="4">
        <v>-71460888.758811846</v>
      </c>
      <c r="K180" s="48">
        <v>2008</v>
      </c>
      <c r="M180" s="48">
        <v>-2377671.9977808446</v>
      </c>
      <c r="N180" s="48">
        <v>-87741.055240139453</v>
      </c>
      <c r="O180" s="48">
        <v>-177009.98737580524</v>
      </c>
      <c r="Q180" s="48">
        <v>-2642423.0403967891</v>
      </c>
    </row>
    <row r="181" spans="1:17">
      <c r="A181" s="4">
        <v>2009</v>
      </c>
      <c r="C181" s="4">
        <v>26523628.072273012</v>
      </c>
      <c r="E181" s="4">
        <v>1094359.3005014362</v>
      </c>
      <c r="F181" s="4">
        <v>10282460.854616579</v>
      </c>
      <c r="G181" s="4">
        <v>11376820.155118015</v>
      </c>
      <c r="I181" s="4">
        <v>37900448.227391027</v>
      </c>
      <c r="K181" s="48">
        <v>2009</v>
      </c>
      <c r="M181" s="48">
        <v>1042378.5832403294</v>
      </c>
      <c r="N181" s="48">
        <v>50745.440764251602</v>
      </c>
      <c r="O181" s="48">
        <v>200713.6358821156</v>
      </c>
      <c r="Q181" s="48">
        <v>1293837.6598866966</v>
      </c>
    </row>
    <row r="182" spans="1:17">
      <c r="A182" s="4">
        <v>2010</v>
      </c>
      <c r="C182" s="4">
        <v>-462623233.76178485</v>
      </c>
      <c r="E182" s="4">
        <v>-13902466.629820835</v>
      </c>
      <c r="F182" s="4">
        <v>-79286357.391469121</v>
      </c>
      <c r="G182" s="4">
        <v>-93188824.02128996</v>
      </c>
      <c r="I182" s="4">
        <v>-555812057.78307486</v>
      </c>
      <c r="K182" s="48">
        <v>2010</v>
      </c>
      <c r="M182" s="48">
        <v>-18181093.086838145</v>
      </c>
      <c r="N182" s="48">
        <v>-644657.37762479216</v>
      </c>
      <c r="O182" s="48">
        <v>-1547669.6962814771</v>
      </c>
      <c r="Q182" s="48">
        <v>-20373420.160744414</v>
      </c>
    </row>
    <row r="183" spans="1:17">
      <c r="A183" s="4">
        <v>2011</v>
      </c>
      <c r="B183" s="4" t="s">
        <v>39</v>
      </c>
      <c r="C183" s="4">
        <v>-175620476.1580627</v>
      </c>
      <c r="E183" s="4">
        <v>-5889169.8525412148</v>
      </c>
      <c r="F183" s="4">
        <v>-45259835.441462733</v>
      </c>
      <c r="G183" s="4">
        <v>-51149005.294003949</v>
      </c>
      <c r="I183" s="4">
        <v>-226769481.45206666</v>
      </c>
      <c r="K183" s="48">
        <v>2011</v>
      </c>
      <c r="L183" s="6" t="s">
        <v>39</v>
      </c>
      <c r="M183" s="48">
        <v>-6901884.7130118646</v>
      </c>
      <c r="N183" s="48">
        <v>-273080.80606233614</v>
      </c>
      <c r="O183" s="48">
        <v>-883471.98781735252</v>
      </c>
      <c r="Q183" s="48">
        <v>-8058437.5068915533</v>
      </c>
    </row>
    <row r="184" spans="1:17">
      <c r="A184" s="4">
        <v>2011</v>
      </c>
      <c r="B184" s="4" t="s">
        <v>40</v>
      </c>
      <c r="C184" s="4">
        <v>93323456.100827485</v>
      </c>
      <c r="E184" s="4">
        <v>2668590.6455999902</v>
      </c>
      <c r="F184" s="4">
        <v>21527566.693679966</v>
      </c>
      <c r="G184" s="4">
        <v>24196157.339279957</v>
      </c>
      <c r="I184" s="4">
        <v>117519613.44010743</v>
      </c>
      <c r="K184" s="48">
        <v>2011</v>
      </c>
      <c r="L184" s="6" t="s">
        <v>40</v>
      </c>
      <c r="M184" s="48">
        <v>3994029.2771663847</v>
      </c>
      <c r="N184" s="48">
        <v>134755.63502951752</v>
      </c>
      <c r="O184" s="48">
        <v>457617.51292622928</v>
      </c>
      <c r="Q184" s="48">
        <v>4586402.4251221316</v>
      </c>
    </row>
    <row r="185" spans="1:17">
      <c r="A185" s="4">
        <v>2012</v>
      </c>
      <c r="B185" s="4" t="s">
        <v>41</v>
      </c>
      <c r="C185" s="4">
        <v>167196379.30676404</v>
      </c>
      <c r="E185" s="4">
        <v>4839442.5412937049</v>
      </c>
      <c r="F185" s="4">
        <v>14217437.864490133</v>
      </c>
      <c r="G185" s="4">
        <v>19056880.40578384</v>
      </c>
      <c r="I185" s="4">
        <v>186253259.71254787</v>
      </c>
      <c r="K185" s="48">
        <v>2012</v>
      </c>
      <c r="L185" s="6" t="s">
        <v>41</v>
      </c>
      <c r="M185" s="48">
        <v>7155620.4826570954</v>
      </c>
      <c r="N185" s="48">
        <v>244376.99124673032</v>
      </c>
      <c r="O185" s="48">
        <v>302224.05756806879</v>
      </c>
      <c r="Q185" s="48">
        <v>7702221.5314718941</v>
      </c>
    </row>
    <row r="186" spans="1:17">
      <c r="A186" s="4">
        <v>2012</v>
      </c>
      <c r="B186" s="4" t="s">
        <v>42</v>
      </c>
      <c r="C186" s="4">
        <v>-36557042.062208682</v>
      </c>
      <c r="E186" s="4">
        <v>-1719192.7578606389</v>
      </c>
      <c r="F186" s="4">
        <v>-17617731.712833401</v>
      </c>
      <c r="G186" s="4">
        <v>-19336924.470694039</v>
      </c>
      <c r="I186" s="4">
        <v>-55893966.532902718</v>
      </c>
      <c r="K186" s="48">
        <v>2012</v>
      </c>
      <c r="L186" s="6" t="s">
        <v>42</v>
      </c>
      <c r="M186" s="48">
        <v>-1559157.8439532004</v>
      </c>
      <c r="N186" s="48">
        <v>-83122.969842561884</v>
      </c>
      <c r="O186" s="48">
        <v>-377501.09643245582</v>
      </c>
      <c r="Q186" s="48">
        <v>-2019781.9102282182</v>
      </c>
    </row>
    <row r="187" spans="1:17">
      <c r="A187" s="4">
        <v>2012</v>
      </c>
      <c r="B187" s="4" t="s">
        <v>43</v>
      </c>
      <c r="C187" s="4">
        <v>8810102.5220683962</v>
      </c>
      <c r="E187" s="4">
        <v>312181.24405806221</v>
      </c>
      <c r="F187" s="4">
        <v>1996307.8664489265</v>
      </c>
      <c r="G187" s="4">
        <v>2308489.1105069886</v>
      </c>
      <c r="I187" s="4">
        <v>11118591.632575385</v>
      </c>
      <c r="K187" s="48">
        <v>2012</v>
      </c>
      <c r="L187" s="6" t="s">
        <v>43</v>
      </c>
      <c r="M187" s="48">
        <v>375750.87256621709</v>
      </c>
      <c r="N187" s="48">
        <v>15093.963150207306</v>
      </c>
      <c r="O187" s="48">
        <v>42775.563885573894</v>
      </c>
      <c r="Q187" s="48">
        <v>433620.39960199827</v>
      </c>
    </row>
    <row r="188" spans="1:17">
      <c r="A188" s="4">
        <v>2012</v>
      </c>
      <c r="B188" s="4" t="s">
        <v>44</v>
      </c>
      <c r="C188" s="4">
        <v>41467446.997089416</v>
      </c>
      <c r="E188" s="4">
        <v>1464701.0103469207</v>
      </c>
      <c r="F188" s="4">
        <v>10773470.983271345</v>
      </c>
      <c r="G188" s="4">
        <v>12238171.993618267</v>
      </c>
      <c r="I188" s="4">
        <v>53705618.990707681</v>
      </c>
      <c r="K188" s="48">
        <v>2012</v>
      </c>
      <c r="L188" s="6" t="s">
        <v>44</v>
      </c>
      <c r="M188" s="48">
        <v>1768586.6144258636</v>
      </c>
      <c r="N188" s="48">
        <v>70818.293850273607</v>
      </c>
      <c r="O188" s="48">
        <v>230846.80677738049</v>
      </c>
      <c r="Q188" s="48">
        <v>2070251.7150535176</v>
      </c>
    </row>
    <row r="189" spans="1:17">
      <c r="A189" s="4">
        <v>2012</v>
      </c>
      <c r="C189" s="4">
        <v>180916886.76371312</v>
      </c>
      <c r="E189" s="4">
        <v>4897132.0378380502</v>
      </c>
      <c r="F189" s="4">
        <v>9369485.0013770051</v>
      </c>
      <c r="G189" s="4">
        <v>14266617.039215054</v>
      </c>
      <c r="I189" s="4">
        <v>195183503.80292818</v>
      </c>
      <c r="K189" s="48">
        <v>2012</v>
      </c>
      <c r="M189" s="48">
        <v>7110033.6498139258</v>
      </c>
      <c r="N189" s="48">
        <v>227080.01259455038</v>
      </c>
      <c r="O189" s="48">
        <v>182892.34722687912</v>
      </c>
      <c r="Q189" s="48">
        <v>7520006.0096353563</v>
      </c>
    </row>
    <row r="193" spans="11:22">
      <c r="K193" s="48">
        <v>2012</v>
      </c>
      <c r="L193" s="6">
        <v>2012</v>
      </c>
      <c r="M193" s="48">
        <v>2012</v>
      </c>
      <c r="N193" s="48">
        <v>2012</v>
      </c>
      <c r="O193" s="48">
        <v>2012</v>
      </c>
      <c r="P193" s="48">
        <v>2012</v>
      </c>
      <c r="Q193" s="48">
        <v>2012</v>
      </c>
      <c r="R193" s="4">
        <v>2012</v>
      </c>
      <c r="S193" s="4">
        <v>2012</v>
      </c>
      <c r="T193" s="4">
        <v>2012</v>
      </c>
      <c r="U193" s="4">
        <v>2012</v>
      </c>
      <c r="V193" s="4">
        <v>2012</v>
      </c>
    </row>
    <row r="194" spans="11:22">
      <c r="K194" s="48" t="s">
        <v>9</v>
      </c>
      <c r="L194" s="6" t="s">
        <v>10</v>
      </c>
      <c r="M194" s="48" t="s">
        <v>11</v>
      </c>
      <c r="N194" s="48" t="s">
        <v>12</v>
      </c>
      <c r="O194" s="48" t="s">
        <v>13</v>
      </c>
      <c r="P194" s="48" t="s">
        <v>14</v>
      </c>
      <c r="Q194" s="48" t="s">
        <v>15</v>
      </c>
      <c r="R194" s="4" t="s">
        <v>16</v>
      </c>
      <c r="S194" s="4" t="s">
        <v>17</v>
      </c>
      <c r="T194" s="4" t="s">
        <v>18</v>
      </c>
      <c r="U194" s="4" t="s">
        <v>19</v>
      </c>
      <c r="V194" s="4" t="s">
        <v>20</v>
      </c>
    </row>
    <row r="195" spans="11:22">
      <c r="K195" s="48">
        <v>3936372.9918090538</v>
      </c>
      <c r="L195" s="6">
        <v>2795819.5265769837</v>
      </c>
      <c r="M195" s="48">
        <v>970029.01308585703</v>
      </c>
      <c r="N195" s="48">
        <v>-483380.98788777238</v>
      </c>
      <c r="O195" s="48">
        <v>-2244181.5956402244</v>
      </c>
      <c r="P195" s="48">
        <v>707780.67329977895</v>
      </c>
      <c r="Q195" s="48">
        <v>3146.1182311035786</v>
      </c>
      <c r="R195" s="4">
        <v>574963.06226288714</v>
      </c>
      <c r="S195" s="4">
        <v>-144488.78089199253</v>
      </c>
      <c r="T195" s="4">
        <v>262380.23438892211</v>
      </c>
      <c r="U195" s="4">
        <v>236728.60560396008</v>
      </c>
      <c r="V195" s="4">
        <v>1571142.8750606356</v>
      </c>
    </row>
  </sheetData>
  <pageMargins left="0.7" right="0.7" top="0.75" bottom="0.75" header="0.3" footer="0.3"/>
  <pageSetup scale="26" orientation="portrait" r:id="rId1"/>
  <rowBreaks count="2" manualBreakCount="2">
    <brk id="53" max="8" man="1"/>
    <brk id="11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X80"/>
  <sheetViews>
    <sheetView workbookViewId="0">
      <selection activeCell="E1" sqref="E1:I3"/>
    </sheetView>
  </sheetViews>
  <sheetFormatPr defaultRowHeight="15"/>
  <cols>
    <col min="1" max="1" width="14.42578125" style="22" bestFit="1" customWidth="1"/>
    <col min="2" max="2" width="12.85546875" style="22" customWidth="1"/>
    <col min="3" max="3" width="10.42578125" style="22" customWidth="1"/>
    <col min="4" max="5" width="12" style="22" customWidth="1"/>
    <col min="6" max="6" width="5.5703125" style="22" customWidth="1"/>
    <col min="7" max="8" width="12" style="22" customWidth="1"/>
    <col min="9" max="9" width="5.5703125" style="22" customWidth="1"/>
    <col min="10" max="11" width="12" style="22" customWidth="1"/>
    <col min="12" max="12" width="5.5703125" style="22" customWidth="1"/>
    <col min="13" max="14" width="12" style="22" customWidth="1"/>
    <col min="15" max="15" width="5.5703125" style="22" customWidth="1"/>
    <col min="16" max="16" width="2.28515625" style="22" customWidth="1"/>
    <col min="17" max="17" width="9.28515625" style="22" customWidth="1"/>
    <col min="18" max="18" width="9.85546875" style="80" customWidth="1"/>
    <col min="19" max="21" width="11" style="80" customWidth="1"/>
    <col min="22" max="22" width="12.42578125" style="80" customWidth="1"/>
    <col min="23" max="256" width="9.140625" style="22"/>
    <col min="257" max="257" width="14.42578125" style="22" bestFit="1" customWidth="1"/>
    <col min="258" max="258" width="12.85546875" style="22" customWidth="1"/>
    <col min="259" max="259" width="10.42578125" style="22" customWidth="1"/>
    <col min="260" max="261" width="12" style="22" customWidth="1"/>
    <col min="262" max="262" width="5.5703125" style="22" customWidth="1"/>
    <col min="263" max="264" width="12" style="22" customWidth="1"/>
    <col min="265" max="265" width="5.5703125" style="22" customWidth="1"/>
    <col min="266" max="267" width="12" style="22" customWidth="1"/>
    <col min="268" max="268" width="5.5703125" style="22" customWidth="1"/>
    <col min="269" max="270" width="12" style="22" customWidth="1"/>
    <col min="271" max="271" width="5.5703125" style="22" customWidth="1"/>
    <col min="272" max="272" width="2.28515625" style="22" customWidth="1"/>
    <col min="273" max="273" width="9.28515625" style="22" customWidth="1"/>
    <col min="274" max="274" width="9.85546875" style="22" customWidth="1"/>
    <col min="275" max="277" width="11" style="22" customWidth="1"/>
    <col min="278" max="278" width="12.42578125" style="22" customWidth="1"/>
    <col min="279" max="512" width="9.140625" style="22"/>
    <col min="513" max="513" width="14.42578125" style="22" bestFit="1" customWidth="1"/>
    <col min="514" max="514" width="12.85546875" style="22" customWidth="1"/>
    <col min="515" max="515" width="10.42578125" style="22" customWidth="1"/>
    <col min="516" max="517" width="12" style="22" customWidth="1"/>
    <col min="518" max="518" width="5.5703125" style="22" customWidth="1"/>
    <col min="519" max="520" width="12" style="22" customWidth="1"/>
    <col min="521" max="521" width="5.5703125" style="22" customWidth="1"/>
    <col min="522" max="523" width="12" style="22" customWidth="1"/>
    <col min="524" max="524" width="5.5703125" style="22" customWidth="1"/>
    <col min="525" max="526" width="12" style="22" customWidth="1"/>
    <col min="527" max="527" width="5.5703125" style="22" customWidth="1"/>
    <col min="528" max="528" width="2.28515625" style="22" customWidth="1"/>
    <col min="529" max="529" width="9.28515625" style="22" customWidth="1"/>
    <col min="530" max="530" width="9.85546875" style="22" customWidth="1"/>
    <col min="531" max="533" width="11" style="22" customWidth="1"/>
    <col min="534" max="534" width="12.42578125" style="22" customWidth="1"/>
    <col min="535" max="768" width="9.140625" style="22"/>
    <col min="769" max="769" width="14.42578125" style="22" bestFit="1" customWidth="1"/>
    <col min="770" max="770" width="12.85546875" style="22" customWidth="1"/>
    <col min="771" max="771" width="10.42578125" style="22" customWidth="1"/>
    <col min="772" max="773" width="12" style="22" customWidth="1"/>
    <col min="774" max="774" width="5.5703125" style="22" customWidth="1"/>
    <col min="775" max="776" width="12" style="22" customWidth="1"/>
    <col min="777" max="777" width="5.5703125" style="22" customWidth="1"/>
    <col min="778" max="779" width="12" style="22" customWidth="1"/>
    <col min="780" max="780" width="5.5703125" style="22" customWidth="1"/>
    <col min="781" max="782" width="12" style="22" customWidth="1"/>
    <col min="783" max="783" width="5.5703125" style="22" customWidth="1"/>
    <col min="784" max="784" width="2.28515625" style="22" customWidth="1"/>
    <col min="785" max="785" width="9.28515625" style="22" customWidth="1"/>
    <col min="786" max="786" width="9.85546875" style="22" customWidth="1"/>
    <col min="787" max="789" width="11" style="22" customWidth="1"/>
    <col min="790" max="790" width="12.42578125" style="22" customWidth="1"/>
    <col min="791" max="1024" width="9.140625" style="22"/>
    <col min="1025" max="1025" width="14.42578125" style="22" bestFit="1" customWidth="1"/>
    <col min="1026" max="1026" width="12.85546875" style="22" customWidth="1"/>
    <col min="1027" max="1027" width="10.42578125" style="22" customWidth="1"/>
    <col min="1028" max="1029" width="12" style="22" customWidth="1"/>
    <col min="1030" max="1030" width="5.5703125" style="22" customWidth="1"/>
    <col min="1031" max="1032" width="12" style="22" customWidth="1"/>
    <col min="1033" max="1033" width="5.5703125" style="22" customWidth="1"/>
    <col min="1034" max="1035" width="12" style="22" customWidth="1"/>
    <col min="1036" max="1036" width="5.5703125" style="22" customWidth="1"/>
    <col min="1037" max="1038" width="12" style="22" customWidth="1"/>
    <col min="1039" max="1039" width="5.5703125" style="22" customWidth="1"/>
    <col min="1040" max="1040" width="2.28515625" style="22" customWidth="1"/>
    <col min="1041" max="1041" width="9.28515625" style="22" customWidth="1"/>
    <col min="1042" max="1042" width="9.85546875" style="22" customWidth="1"/>
    <col min="1043" max="1045" width="11" style="22" customWidth="1"/>
    <col min="1046" max="1046" width="12.42578125" style="22" customWidth="1"/>
    <col min="1047" max="1280" width="9.140625" style="22"/>
    <col min="1281" max="1281" width="14.42578125" style="22" bestFit="1" customWidth="1"/>
    <col min="1282" max="1282" width="12.85546875" style="22" customWidth="1"/>
    <col min="1283" max="1283" width="10.42578125" style="22" customWidth="1"/>
    <col min="1284" max="1285" width="12" style="22" customWidth="1"/>
    <col min="1286" max="1286" width="5.5703125" style="22" customWidth="1"/>
    <col min="1287" max="1288" width="12" style="22" customWidth="1"/>
    <col min="1289" max="1289" width="5.5703125" style="22" customWidth="1"/>
    <col min="1290" max="1291" width="12" style="22" customWidth="1"/>
    <col min="1292" max="1292" width="5.5703125" style="22" customWidth="1"/>
    <col min="1293" max="1294" width="12" style="22" customWidth="1"/>
    <col min="1295" max="1295" width="5.5703125" style="22" customWidth="1"/>
    <col min="1296" max="1296" width="2.28515625" style="22" customWidth="1"/>
    <col min="1297" max="1297" width="9.28515625" style="22" customWidth="1"/>
    <col min="1298" max="1298" width="9.85546875" style="22" customWidth="1"/>
    <col min="1299" max="1301" width="11" style="22" customWidth="1"/>
    <col min="1302" max="1302" width="12.42578125" style="22" customWidth="1"/>
    <col min="1303" max="1536" width="9.140625" style="22"/>
    <col min="1537" max="1537" width="14.42578125" style="22" bestFit="1" customWidth="1"/>
    <col min="1538" max="1538" width="12.85546875" style="22" customWidth="1"/>
    <col min="1539" max="1539" width="10.42578125" style="22" customWidth="1"/>
    <col min="1540" max="1541" width="12" style="22" customWidth="1"/>
    <col min="1542" max="1542" width="5.5703125" style="22" customWidth="1"/>
    <col min="1543" max="1544" width="12" style="22" customWidth="1"/>
    <col min="1545" max="1545" width="5.5703125" style="22" customWidth="1"/>
    <col min="1546" max="1547" width="12" style="22" customWidth="1"/>
    <col min="1548" max="1548" width="5.5703125" style="22" customWidth="1"/>
    <col min="1549" max="1550" width="12" style="22" customWidth="1"/>
    <col min="1551" max="1551" width="5.5703125" style="22" customWidth="1"/>
    <col min="1552" max="1552" width="2.28515625" style="22" customWidth="1"/>
    <col min="1553" max="1553" width="9.28515625" style="22" customWidth="1"/>
    <col min="1554" max="1554" width="9.85546875" style="22" customWidth="1"/>
    <col min="1555" max="1557" width="11" style="22" customWidth="1"/>
    <col min="1558" max="1558" width="12.42578125" style="22" customWidth="1"/>
    <col min="1559" max="1792" width="9.140625" style="22"/>
    <col min="1793" max="1793" width="14.42578125" style="22" bestFit="1" customWidth="1"/>
    <col min="1794" max="1794" width="12.85546875" style="22" customWidth="1"/>
    <col min="1795" max="1795" width="10.42578125" style="22" customWidth="1"/>
    <col min="1796" max="1797" width="12" style="22" customWidth="1"/>
    <col min="1798" max="1798" width="5.5703125" style="22" customWidth="1"/>
    <col min="1799" max="1800" width="12" style="22" customWidth="1"/>
    <col min="1801" max="1801" width="5.5703125" style="22" customWidth="1"/>
    <col min="1802" max="1803" width="12" style="22" customWidth="1"/>
    <col min="1804" max="1804" width="5.5703125" style="22" customWidth="1"/>
    <col min="1805" max="1806" width="12" style="22" customWidth="1"/>
    <col min="1807" max="1807" width="5.5703125" style="22" customWidth="1"/>
    <col min="1808" max="1808" width="2.28515625" style="22" customWidth="1"/>
    <col min="1809" max="1809" width="9.28515625" style="22" customWidth="1"/>
    <col min="1810" max="1810" width="9.85546875" style="22" customWidth="1"/>
    <col min="1811" max="1813" width="11" style="22" customWidth="1"/>
    <col min="1814" max="1814" width="12.42578125" style="22" customWidth="1"/>
    <col min="1815" max="2048" width="9.140625" style="22"/>
    <col min="2049" max="2049" width="14.42578125" style="22" bestFit="1" customWidth="1"/>
    <col min="2050" max="2050" width="12.85546875" style="22" customWidth="1"/>
    <col min="2051" max="2051" width="10.42578125" style="22" customWidth="1"/>
    <col min="2052" max="2053" width="12" style="22" customWidth="1"/>
    <col min="2054" max="2054" width="5.5703125" style="22" customWidth="1"/>
    <col min="2055" max="2056" width="12" style="22" customWidth="1"/>
    <col min="2057" max="2057" width="5.5703125" style="22" customWidth="1"/>
    <col min="2058" max="2059" width="12" style="22" customWidth="1"/>
    <col min="2060" max="2060" width="5.5703125" style="22" customWidth="1"/>
    <col min="2061" max="2062" width="12" style="22" customWidth="1"/>
    <col min="2063" max="2063" width="5.5703125" style="22" customWidth="1"/>
    <col min="2064" max="2064" width="2.28515625" style="22" customWidth="1"/>
    <col min="2065" max="2065" width="9.28515625" style="22" customWidth="1"/>
    <col min="2066" max="2066" width="9.85546875" style="22" customWidth="1"/>
    <col min="2067" max="2069" width="11" style="22" customWidth="1"/>
    <col min="2070" max="2070" width="12.42578125" style="22" customWidth="1"/>
    <col min="2071" max="2304" width="9.140625" style="22"/>
    <col min="2305" max="2305" width="14.42578125" style="22" bestFit="1" customWidth="1"/>
    <col min="2306" max="2306" width="12.85546875" style="22" customWidth="1"/>
    <col min="2307" max="2307" width="10.42578125" style="22" customWidth="1"/>
    <col min="2308" max="2309" width="12" style="22" customWidth="1"/>
    <col min="2310" max="2310" width="5.5703125" style="22" customWidth="1"/>
    <col min="2311" max="2312" width="12" style="22" customWidth="1"/>
    <col min="2313" max="2313" width="5.5703125" style="22" customWidth="1"/>
    <col min="2314" max="2315" width="12" style="22" customWidth="1"/>
    <col min="2316" max="2316" width="5.5703125" style="22" customWidth="1"/>
    <col min="2317" max="2318" width="12" style="22" customWidth="1"/>
    <col min="2319" max="2319" width="5.5703125" style="22" customWidth="1"/>
    <col min="2320" max="2320" width="2.28515625" style="22" customWidth="1"/>
    <col min="2321" max="2321" width="9.28515625" style="22" customWidth="1"/>
    <col min="2322" max="2322" width="9.85546875" style="22" customWidth="1"/>
    <col min="2323" max="2325" width="11" style="22" customWidth="1"/>
    <col min="2326" max="2326" width="12.42578125" style="22" customWidth="1"/>
    <col min="2327" max="2560" width="9.140625" style="22"/>
    <col min="2561" max="2561" width="14.42578125" style="22" bestFit="1" customWidth="1"/>
    <col min="2562" max="2562" width="12.85546875" style="22" customWidth="1"/>
    <col min="2563" max="2563" width="10.42578125" style="22" customWidth="1"/>
    <col min="2564" max="2565" width="12" style="22" customWidth="1"/>
    <col min="2566" max="2566" width="5.5703125" style="22" customWidth="1"/>
    <col min="2567" max="2568" width="12" style="22" customWidth="1"/>
    <col min="2569" max="2569" width="5.5703125" style="22" customWidth="1"/>
    <col min="2570" max="2571" width="12" style="22" customWidth="1"/>
    <col min="2572" max="2572" width="5.5703125" style="22" customWidth="1"/>
    <col min="2573" max="2574" width="12" style="22" customWidth="1"/>
    <col min="2575" max="2575" width="5.5703125" style="22" customWidth="1"/>
    <col min="2576" max="2576" width="2.28515625" style="22" customWidth="1"/>
    <col min="2577" max="2577" width="9.28515625" style="22" customWidth="1"/>
    <col min="2578" max="2578" width="9.85546875" style="22" customWidth="1"/>
    <col min="2579" max="2581" width="11" style="22" customWidth="1"/>
    <col min="2582" max="2582" width="12.42578125" style="22" customWidth="1"/>
    <col min="2583" max="2816" width="9.140625" style="22"/>
    <col min="2817" max="2817" width="14.42578125" style="22" bestFit="1" customWidth="1"/>
    <col min="2818" max="2818" width="12.85546875" style="22" customWidth="1"/>
    <col min="2819" max="2819" width="10.42578125" style="22" customWidth="1"/>
    <col min="2820" max="2821" width="12" style="22" customWidth="1"/>
    <col min="2822" max="2822" width="5.5703125" style="22" customWidth="1"/>
    <col min="2823" max="2824" width="12" style="22" customWidth="1"/>
    <col min="2825" max="2825" width="5.5703125" style="22" customWidth="1"/>
    <col min="2826" max="2827" width="12" style="22" customWidth="1"/>
    <col min="2828" max="2828" width="5.5703125" style="22" customWidth="1"/>
    <col min="2829" max="2830" width="12" style="22" customWidth="1"/>
    <col min="2831" max="2831" width="5.5703125" style="22" customWidth="1"/>
    <col min="2832" max="2832" width="2.28515625" style="22" customWidth="1"/>
    <col min="2833" max="2833" width="9.28515625" style="22" customWidth="1"/>
    <col min="2834" max="2834" width="9.85546875" style="22" customWidth="1"/>
    <col min="2835" max="2837" width="11" style="22" customWidth="1"/>
    <col min="2838" max="2838" width="12.42578125" style="22" customWidth="1"/>
    <col min="2839" max="3072" width="9.140625" style="22"/>
    <col min="3073" max="3073" width="14.42578125" style="22" bestFit="1" customWidth="1"/>
    <col min="3074" max="3074" width="12.85546875" style="22" customWidth="1"/>
    <col min="3075" max="3075" width="10.42578125" style="22" customWidth="1"/>
    <col min="3076" max="3077" width="12" style="22" customWidth="1"/>
    <col min="3078" max="3078" width="5.5703125" style="22" customWidth="1"/>
    <col min="3079" max="3080" width="12" style="22" customWidth="1"/>
    <col min="3081" max="3081" width="5.5703125" style="22" customWidth="1"/>
    <col min="3082" max="3083" width="12" style="22" customWidth="1"/>
    <col min="3084" max="3084" width="5.5703125" style="22" customWidth="1"/>
    <col min="3085" max="3086" width="12" style="22" customWidth="1"/>
    <col min="3087" max="3087" width="5.5703125" style="22" customWidth="1"/>
    <col min="3088" max="3088" width="2.28515625" style="22" customWidth="1"/>
    <col min="3089" max="3089" width="9.28515625" style="22" customWidth="1"/>
    <col min="3090" max="3090" width="9.85546875" style="22" customWidth="1"/>
    <col min="3091" max="3093" width="11" style="22" customWidth="1"/>
    <col min="3094" max="3094" width="12.42578125" style="22" customWidth="1"/>
    <col min="3095" max="3328" width="9.140625" style="22"/>
    <col min="3329" max="3329" width="14.42578125" style="22" bestFit="1" customWidth="1"/>
    <col min="3330" max="3330" width="12.85546875" style="22" customWidth="1"/>
    <col min="3331" max="3331" width="10.42578125" style="22" customWidth="1"/>
    <col min="3332" max="3333" width="12" style="22" customWidth="1"/>
    <col min="3334" max="3334" width="5.5703125" style="22" customWidth="1"/>
    <col min="3335" max="3336" width="12" style="22" customWidth="1"/>
    <col min="3337" max="3337" width="5.5703125" style="22" customWidth="1"/>
    <col min="3338" max="3339" width="12" style="22" customWidth="1"/>
    <col min="3340" max="3340" width="5.5703125" style="22" customWidth="1"/>
    <col min="3341" max="3342" width="12" style="22" customWidth="1"/>
    <col min="3343" max="3343" width="5.5703125" style="22" customWidth="1"/>
    <col min="3344" max="3344" width="2.28515625" style="22" customWidth="1"/>
    <col min="3345" max="3345" width="9.28515625" style="22" customWidth="1"/>
    <col min="3346" max="3346" width="9.85546875" style="22" customWidth="1"/>
    <col min="3347" max="3349" width="11" style="22" customWidth="1"/>
    <col min="3350" max="3350" width="12.42578125" style="22" customWidth="1"/>
    <col min="3351" max="3584" width="9.140625" style="22"/>
    <col min="3585" max="3585" width="14.42578125" style="22" bestFit="1" customWidth="1"/>
    <col min="3586" max="3586" width="12.85546875" style="22" customWidth="1"/>
    <col min="3587" max="3587" width="10.42578125" style="22" customWidth="1"/>
    <col min="3588" max="3589" width="12" style="22" customWidth="1"/>
    <col min="3590" max="3590" width="5.5703125" style="22" customWidth="1"/>
    <col min="3591" max="3592" width="12" style="22" customWidth="1"/>
    <col min="3593" max="3593" width="5.5703125" style="22" customWidth="1"/>
    <col min="3594" max="3595" width="12" style="22" customWidth="1"/>
    <col min="3596" max="3596" width="5.5703125" style="22" customWidth="1"/>
    <col min="3597" max="3598" width="12" style="22" customWidth="1"/>
    <col min="3599" max="3599" width="5.5703125" style="22" customWidth="1"/>
    <col min="3600" max="3600" width="2.28515625" style="22" customWidth="1"/>
    <col min="3601" max="3601" width="9.28515625" style="22" customWidth="1"/>
    <col min="3602" max="3602" width="9.85546875" style="22" customWidth="1"/>
    <col min="3603" max="3605" width="11" style="22" customWidth="1"/>
    <col min="3606" max="3606" width="12.42578125" style="22" customWidth="1"/>
    <col min="3607" max="3840" width="9.140625" style="22"/>
    <col min="3841" max="3841" width="14.42578125" style="22" bestFit="1" customWidth="1"/>
    <col min="3842" max="3842" width="12.85546875" style="22" customWidth="1"/>
    <col min="3843" max="3843" width="10.42578125" style="22" customWidth="1"/>
    <col min="3844" max="3845" width="12" style="22" customWidth="1"/>
    <col min="3846" max="3846" width="5.5703125" style="22" customWidth="1"/>
    <col min="3847" max="3848" width="12" style="22" customWidth="1"/>
    <col min="3849" max="3849" width="5.5703125" style="22" customWidth="1"/>
    <col min="3850" max="3851" width="12" style="22" customWidth="1"/>
    <col min="3852" max="3852" width="5.5703125" style="22" customWidth="1"/>
    <col min="3853" max="3854" width="12" style="22" customWidth="1"/>
    <col min="3855" max="3855" width="5.5703125" style="22" customWidth="1"/>
    <col min="3856" max="3856" width="2.28515625" style="22" customWidth="1"/>
    <col min="3857" max="3857" width="9.28515625" style="22" customWidth="1"/>
    <col min="3858" max="3858" width="9.85546875" style="22" customWidth="1"/>
    <col min="3859" max="3861" width="11" style="22" customWidth="1"/>
    <col min="3862" max="3862" width="12.42578125" style="22" customWidth="1"/>
    <col min="3863" max="4096" width="9.140625" style="22"/>
    <col min="4097" max="4097" width="14.42578125" style="22" bestFit="1" customWidth="1"/>
    <col min="4098" max="4098" width="12.85546875" style="22" customWidth="1"/>
    <col min="4099" max="4099" width="10.42578125" style="22" customWidth="1"/>
    <col min="4100" max="4101" width="12" style="22" customWidth="1"/>
    <col min="4102" max="4102" width="5.5703125" style="22" customWidth="1"/>
    <col min="4103" max="4104" width="12" style="22" customWidth="1"/>
    <col min="4105" max="4105" width="5.5703125" style="22" customWidth="1"/>
    <col min="4106" max="4107" width="12" style="22" customWidth="1"/>
    <col min="4108" max="4108" width="5.5703125" style="22" customWidth="1"/>
    <col min="4109" max="4110" width="12" style="22" customWidth="1"/>
    <col min="4111" max="4111" width="5.5703125" style="22" customWidth="1"/>
    <col min="4112" max="4112" width="2.28515625" style="22" customWidth="1"/>
    <col min="4113" max="4113" width="9.28515625" style="22" customWidth="1"/>
    <col min="4114" max="4114" width="9.85546875" style="22" customWidth="1"/>
    <col min="4115" max="4117" width="11" style="22" customWidth="1"/>
    <col min="4118" max="4118" width="12.42578125" style="22" customWidth="1"/>
    <col min="4119" max="4352" width="9.140625" style="22"/>
    <col min="4353" max="4353" width="14.42578125" style="22" bestFit="1" customWidth="1"/>
    <col min="4354" max="4354" width="12.85546875" style="22" customWidth="1"/>
    <col min="4355" max="4355" width="10.42578125" style="22" customWidth="1"/>
    <col min="4356" max="4357" width="12" style="22" customWidth="1"/>
    <col min="4358" max="4358" width="5.5703125" style="22" customWidth="1"/>
    <col min="4359" max="4360" width="12" style="22" customWidth="1"/>
    <col min="4361" max="4361" width="5.5703125" style="22" customWidth="1"/>
    <col min="4362" max="4363" width="12" style="22" customWidth="1"/>
    <col min="4364" max="4364" width="5.5703125" style="22" customWidth="1"/>
    <col min="4365" max="4366" width="12" style="22" customWidth="1"/>
    <col min="4367" max="4367" width="5.5703125" style="22" customWidth="1"/>
    <col min="4368" max="4368" width="2.28515625" style="22" customWidth="1"/>
    <col min="4369" max="4369" width="9.28515625" style="22" customWidth="1"/>
    <col min="4370" max="4370" width="9.85546875" style="22" customWidth="1"/>
    <col min="4371" max="4373" width="11" style="22" customWidth="1"/>
    <col min="4374" max="4374" width="12.42578125" style="22" customWidth="1"/>
    <col min="4375" max="4608" width="9.140625" style="22"/>
    <col min="4609" max="4609" width="14.42578125" style="22" bestFit="1" customWidth="1"/>
    <col min="4610" max="4610" width="12.85546875" style="22" customWidth="1"/>
    <col min="4611" max="4611" width="10.42578125" style="22" customWidth="1"/>
    <col min="4612" max="4613" width="12" style="22" customWidth="1"/>
    <col min="4614" max="4614" width="5.5703125" style="22" customWidth="1"/>
    <col min="4615" max="4616" width="12" style="22" customWidth="1"/>
    <col min="4617" max="4617" width="5.5703125" style="22" customWidth="1"/>
    <col min="4618" max="4619" width="12" style="22" customWidth="1"/>
    <col min="4620" max="4620" width="5.5703125" style="22" customWidth="1"/>
    <col min="4621" max="4622" width="12" style="22" customWidth="1"/>
    <col min="4623" max="4623" width="5.5703125" style="22" customWidth="1"/>
    <col min="4624" max="4624" width="2.28515625" style="22" customWidth="1"/>
    <col min="4625" max="4625" width="9.28515625" style="22" customWidth="1"/>
    <col min="4626" max="4626" width="9.85546875" style="22" customWidth="1"/>
    <col min="4627" max="4629" width="11" style="22" customWidth="1"/>
    <col min="4630" max="4630" width="12.42578125" style="22" customWidth="1"/>
    <col min="4631" max="4864" width="9.140625" style="22"/>
    <col min="4865" max="4865" width="14.42578125" style="22" bestFit="1" customWidth="1"/>
    <col min="4866" max="4866" width="12.85546875" style="22" customWidth="1"/>
    <col min="4867" max="4867" width="10.42578125" style="22" customWidth="1"/>
    <col min="4868" max="4869" width="12" style="22" customWidth="1"/>
    <col min="4870" max="4870" width="5.5703125" style="22" customWidth="1"/>
    <col min="4871" max="4872" width="12" style="22" customWidth="1"/>
    <col min="4873" max="4873" width="5.5703125" style="22" customWidth="1"/>
    <col min="4874" max="4875" width="12" style="22" customWidth="1"/>
    <col min="4876" max="4876" width="5.5703125" style="22" customWidth="1"/>
    <col min="4877" max="4878" width="12" style="22" customWidth="1"/>
    <col min="4879" max="4879" width="5.5703125" style="22" customWidth="1"/>
    <col min="4880" max="4880" width="2.28515625" style="22" customWidth="1"/>
    <col min="4881" max="4881" width="9.28515625" style="22" customWidth="1"/>
    <col min="4882" max="4882" width="9.85546875" style="22" customWidth="1"/>
    <col min="4883" max="4885" width="11" style="22" customWidth="1"/>
    <col min="4886" max="4886" width="12.42578125" style="22" customWidth="1"/>
    <col min="4887" max="5120" width="9.140625" style="22"/>
    <col min="5121" max="5121" width="14.42578125" style="22" bestFit="1" customWidth="1"/>
    <col min="5122" max="5122" width="12.85546875" style="22" customWidth="1"/>
    <col min="5123" max="5123" width="10.42578125" style="22" customWidth="1"/>
    <col min="5124" max="5125" width="12" style="22" customWidth="1"/>
    <col min="5126" max="5126" width="5.5703125" style="22" customWidth="1"/>
    <col min="5127" max="5128" width="12" style="22" customWidth="1"/>
    <col min="5129" max="5129" width="5.5703125" style="22" customWidth="1"/>
    <col min="5130" max="5131" width="12" style="22" customWidth="1"/>
    <col min="5132" max="5132" width="5.5703125" style="22" customWidth="1"/>
    <col min="5133" max="5134" width="12" style="22" customWidth="1"/>
    <col min="5135" max="5135" width="5.5703125" style="22" customWidth="1"/>
    <col min="5136" max="5136" width="2.28515625" style="22" customWidth="1"/>
    <col min="5137" max="5137" width="9.28515625" style="22" customWidth="1"/>
    <col min="5138" max="5138" width="9.85546875" style="22" customWidth="1"/>
    <col min="5139" max="5141" width="11" style="22" customWidth="1"/>
    <col min="5142" max="5142" width="12.42578125" style="22" customWidth="1"/>
    <col min="5143" max="5376" width="9.140625" style="22"/>
    <col min="5377" max="5377" width="14.42578125" style="22" bestFit="1" customWidth="1"/>
    <col min="5378" max="5378" width="12.85546875" style="22" customWidth="1"/>
    <col min="5379" max="5379" width="10.42578125" style="22" customWidth="1"/>
    <col min="5380" max="5381" width="12" style="22" customWidth="1"/>
    <col min="5382" max="5382" width="5.5703125" style="22" customWidth="1"/>
    <col min="5383" max="5384" width="12" style="22" customWidth="1"/>
    <col min="5385" max="5385" width="5.5703125" style="22" customWidth="1"/>
    <col min="5386" max="5387" width="12" style="22" customWidth="1"/>
    <col min="5388" max="5388" width="5.5703125" style="22" customWidth="1"/>
    <col min="5389" max="5390" width="12" style="22" customWidth="1"/>
    <col min="5391" max="5391" width="5.5703125" style="22" customWidth="1"/>
    <col min="5392" max="5392" width="2.28515625" style="22" customWidth="1"/>
    <col min="5393" max="5393" width="9.28515625" style="22" customWidth="1"/>
    <col min="5394" max="5394" width="9.85546875" style="22" customWidth="1"/>
    <col min="5395" max="5397" width="11" style="22" customWidth="1"/>
    <col min="5398" max="5398" width="12.42578125" style="22" customWidth="1"/>
    <col min="5399" max="5632" width="9.140625" style="22"/>
    <col min="5633" max="5633" width="14.42578125" style="22" bestFit="1" customWidth="1"/>
    <col min="5634" max="5634" width="12.85546875" style="22" customWidth="1"/>
    <col min="5635" max="5635" width="10.42578125" style="22" customWidth="1"/>
    <col min="5636" max="5637" width="12" style="22" customWidth="1"/>
    <col min="5638" max="5638" width="5.5703125" style="22" customWidth="1"/>
    <col min="5639" max="5640" width="12" style="22" customWidth="1"/>
    <col min="5641" max="5641" width="5.5703125" style="22" customWidth="1"/>
    <col min="5642" max="5643" width="12" style="22" customWidth="1"/>
    <col min="5644" max="5644" width="5.5703125" style="22" customWidth="1"/>
    <col min="5645" max="5646" width="12" style="22" customWidth="1"/>
    <col min="5647" max="5647" width="5.5703125" style="22" customWidth="1"/>
    <col min="5648" max="5648" width="2.28515625" style="22" customWidth="1"/>
    <col min="5649" max="5649" width="9.28515625" style="22" customWidth="1"/>
    <col min="5650" max="5650" width="9.85546875" style="22" customWidth="1"/>
    <col min="5651" max="5653" width="11" style="22" customWidth="1"/>
    <col min="5654" max="5654" width="12.42578125" style="22" customWidth="1"/>
    <col min="5655" max="5888" width="9.140625" style="22"/>
    <col min="5889" max="5889" width="14.42578125" style="22" bestFit="1" customWidth="1"/>
    <col min="5890" max="5890" width="12.85546875" style="22" customWidth="1"/>
    <col min="5891" max="5891" width="10.42578125" style="22" customWidth="1"/>
    <col min="5892" max="5893" width="12" style="22" customWidth="1"/>
    <col min="5894" max="5894" width="5.5703125" style="22" customWidth="1"/>
    <col min="5895" max="5896" width="12" style="22" customWidth="1"/>
    <col min="5897" max="5897" width="5.5703125" style="22" customWidth="1"/>
    <col min="5898" max="5899" width="12" style="22" customWidth="1"/>
    <col min="5900" max="5900" width="5.5703125" style="22" customWidth="1"/>
    <col min="5901" max="5902" width="12" style="22" customWidth="1"/>
    <col min="5903" max="5903" width="5.5703125" style="22" customWidth="1"/>
    <col min="5904" max="5904" width="2.28515625" style="22" customWidth="1"/>
    <col min="5905" max="5905" width="9.28515625" style="22" customWidth="1"/>
    <col min="5906" max="5906" width="9.85546875" style="22" customWidth="1"/>
    <col min="5907" max="5909" width="11" style="22" customWidth="1"/>
    <col min="5910" max="5910" width="12.42578125" style="22" customWidth="1"/>
    <col min="5911" max="6144" width="9.140625" style="22"/>
    <col min="6145" max="6145" width="14.42578125" style="22" bestFit="1" customWidth="1"/>
    <col min="6146" max="6146" width="12.85546875" style="22" customWidth="1"/>
    <col min="6147" max="6147" width="10.42578125" style="22" customWidth="1"/>
    <col min="6148" max="6149" width="12" style="22" customWidth="1"/>
    <col min="6150" max="6150" width="5.5703125" style="22" customWidth="1"/>
    <col min="6151" max="6152" width="12" style="22" customWidth="1"/>
    <col min="6153" max="6153" width="5.5703125" style="22" customWidth="1"/>
    <col min="6154" max="6155" width="12" style="22" customWidth="1"/>
    <col min="6156" max="6156" width="5.5703125" style="22" customWidth="1"/>
    <col min="6157" max="6158" width="12" style="22" customWidth="1"/>
    <col min="6159" max="6159" width="5.5703125" style="22" customWidth="1"/>
    <col min="6160" max="6160" width="2.28515625" style="22" customWidth="1"/>
    <col min="6161" max="6161" width="9.28515625" style="22" customWidth="1"/>
    <col min="6162" max="6162" width="9.85546875" style="22" customWidth="1"/>
    <col min="6163" max="6165" width="11" style="22" customWidth="1"/>
    <col min="6166" max="6166" width="12.42578125" style="22" customWidth="1"/>
    <col min="6167" max="6400" width="9.140625" style="22"/>
    <col min="6401" max="6401" width="14.42578125" style="22" bestFit="1" customWidth="1"/>
    <col min="6402" max="6402" width="12.85546875" style="22" customWidth="1"/>
    <col min="6403" max="6403" width="10.42578125" style="22" customWidth="1"/>
    <col min="6404" max="6405" width="12" style="22" customWidth="1"/>
    <col min="6406" max="6406" width="5.5703125" style="22" customWidth="1"/>
    <col min="6407" max="6408" width="12" style="22" customWidth="1"/>
    <col min="6409" max="6409" width="5.5703125" style="22" customWidth="1"/>
    <col min="6410" max="6411" width="12" style="22" customWidth="1"/>
    <col min="6412" max="6412" width="5.5703125" style="22" customWidth="1"/>
    <col min="6413" max="6414" width="12" style="22" customWidth="1"/>
    <col min="6415" max="6415" width="5.5703125" style="22" customWidth="1"/>
    <col min="6416" max="6416" width="2.28515625" style="22" customWidth="1"/>
    <col min="6417" max="6417" width="9.28515625" style="22" customWidth="1"/>
    <col min="6418" max="6418" width="9.85546875" style="22" customWidth="1"/>
    <col min="6419" max="6421" width="11" style="22" customWidth="1"/>
    <col min="6422" max="6422" width="12.42578125" style="22" customWidth="1"/>
    <col min="6423" max="6656" width="9.140625" style="22"/>
    <col min="6657" max="6657" width="14.42578125" style="22" bestFit="1" customWidth="1"/>
    <col min="6658" max="6658" width="12.85546875" style="22" customWidth="1"/>
    <col min="6659" max="6659" width="10.42578125" style="22" customWidth="1"/>
    <col min="6660" max="6661" width="12" style="22" customWidth="1"/>
    <col min="6662" max="6662" width="5.5703125" style="22" customWidth="1"/>
    <col min="6663" max="6664" width="12" style="22" customWidth="1"/>
    <col min="6665" max="6665" width="5.5703125" style="22" customWidth="1"/>
    <col min="6666" max="6667" width="12" style="22" customWidth="1"/>
    <col min="6668" max="6668" width="5.5703125" style="22" customWidth="1"/>
    <col min="6669" max="6670" width="12" style="22" customWidth="1"/>
    <col min="6671" max="6671" width="5.5703125" style="22" customWidth="1"/>
    <col min="6672" max="6672" width="2.28515625" style="22" customWidth="1"/>
    <col min="6673" max="6673" width="9.28515625" style="22" customWidth="1"/>
    <col min="6674" max="6674" width="9.85546875" style="22" customWidth="1"/>
    <col min="6675" max="6677" width="11" style="22" customWidth="1"/>
    <col min="6678" max="6678" width="12.42578125" style="22" customWidth="1"/>
    <col min="6679" max="6912" width="9.140625" style="22"/>
    <col min="6913" max="6913" width="14.42578125" style="22" bestFit="1" customWidth="1"/>
    <col min="6914" max="6914" width="12.85546875" style="22" customWidth="1"/>
    <col min="6915" max="6915" width="10.42578125" style="22" customWidth="1"/>
    <col min="6916" max="6917" width="12" style="22" customWidth="1"/>
    <col min="6918" max="6918" width="5.5703125" style="22" customWidth="1"/>
    <col min="6919" max="6920" width="12" style="22" customWidth="1"/>
    <col min="6921" max="6921" width="5.5703125" style="22" customWidth="1"/>
    <col min="6922" max="6923" width="12" style="22" customWidth="1"/>
    <col min="6924" max="6924" width="5.5703125" style="22" customWidth="1"/>
    <col min="6925" max="6926" width="12" style="22" customWidth="1"/>
    <col min="6927" max="6927" width="5.5703125" style="22" customWidth="1"/>
    <col min="6928" max="6928" width="2.28515625" style="22" customWidth="1"/>
    <col min="6929" max="6929" width="9.28515625" style="22" customWidth="1"/>
    <col min="6930" max="6930" width="9.85546875" style="22" customWidth="1"/>
    <col min="6931" max="6933" width="11" style="22" customWidth="1"/>
    <col min="6934" max="6934" width="12.42578125" style="22" customWidth="1"/>
    <col min="6935" max="7168" width="9.140625" style="22"/>
    <col min="7169" max="7169" width="14.42578125" style="22" bestFit="1" customWidth="1"/>
    <col min="7170" max="7170" width="12.85546875" style="22" customWidth="1"/>
    <col min="7171" max="7171" width="10.42578125" style="22" customWidth="1"/>
    <col min="7172" max="7173" width="12" style="22" customWidth="1"/>
    <col min="7174" max="7174" width="5.5703125" style="22" customWidth="1"/>
    <col min="7175" max="7176" width="12" style="22" customWidth="1"/>
    <col min="7177" max="7177" width="5.5703125" style="22" customWidth="1"/>
    <col min="7178" max="7179" width="12" style="22" customWidth="1"/>
    <col min="7180" max="7180" width="5.5703125" style="22" customWidth="1"/>
    <col min="7181" max="7182" width="12" style="22" customWidth="1"/>
    <col min="7183" max="7183" width="5.5703125" style="22" customWidth="1"/>
    <col min="7184" max="7184" width="2.28515625" style="22" customWidth="1"/>
    <col min="7185" max="7185" width="9.28515625" style="22" customWidth="1"/>
    <col min="7186" max="7186" width="9.85546875" style="22" customWidth="1"/>
    <col min="7187" max="7189" width="11" style="22" customWidth="1"/>
    <col min="7190" max="7190" width="12.42578125" style="22" customWidth="1"/>
    <col min="7191" max="7424" width="9.140625" style="22"/>
    <col min="7425" max="7425" width="14.42578125" style="22" bestFit="1" customWidth="1"/>
    <col min="7426" max="7426" width="12.85546875" style="22" customWidth="1"/>
    <col min="7427" max="7427" width="10.42578125" style="22" customWidth="1"/>
    <col min="7428" max="7429" width="12" style="22" customWidth="1"/>
    <col min="7430" max="7430" width="5.5703125" style="22" customWidth="1"/>
    <col min="7431" max="7432" width="12" style="22" customWidth="1"/>
    <col min="7433" max="7433" width="5.5703125" style="22" customWidth="1"/>
    <col min="7434" max="7435" width="12" style="22" customWidth="1"/>
    <col min="7436" max="7436" width="5.5703125" style="22" customWidth="1"/>
    <col min="7437" max="7438" width="12" style="22" customWidth="1"/>
    <col min="7439" max="7439" width="5.5703125" style="22" customWidth="1"/>
    <col min="7440" max="7440" width="2.28515625" style="22" customWidth="1"/>
    <col min="7441" max="7441" width="9.28515625" style="22" customWidth="1"/>
    <col min="7442" max="7442" width="9.85546875" style="22" customWidth="1"/>
    <col min="7443" max="7445" width="11" style="22" customWidth="1"/>
    <col min="7446" max="7446" width="12.42578125" style="22" customWidth="1"/>
    <col min="7447" max="7680" width="9.140625" style="22"/>
    <col min="7681" max="7681" width="14.42578125" style="22" bestFit="1" customWidth="1"/>
    <col min="7682" max="7682" width="12.85546875" style="22" customWidth="1"/>
    <col min="7683" max="7683" width="10.42578125" style="22" customWidth="1"/>
    <col min="7684" max="7685" width="12" style="22" customWidth="1"/>
    <col min="7686" max="7686" width="5.5703125" style="22" customWidth="1"/>
    <col min="7687" max="7688" width="12" style="22" customWidth="1"/>
    <col min="7689" max="7689" width="5.5703125" style="22" customWidth="1"/>
    <col min="7690" max="7691" width="12" style="22" customWidth="1"/>
    <col min="7692" max="7692" width="5.5703125" style="22" customWidth="1"/>
    <col min="7693" max="7694" width="12" style="22" customWidth="1"/>
    <col min="7695" max="7695" width="5.5703125" style="22" customWidth="1"/>
    <col min="7696" max="7696" width="2.28515625" style="22" customWidth="1"/>
    <col min="7697" max="7697" width="9.28515625" style="22" customWidth="1"/>
    <col min="7698" max="7698" width="9.85546875" style="22" customWidth="1"/>
    <col min="7699" max="7701" width="11" style="22" customWidth="1"/>
    <col min="7702" max="7702" width="12.42578125" style="22" customWidth="1"/>
    <col min="7703" max="7936" width="9.140625" style="22"/>
    <col min="7937" max="7937" width="14.42578125" style="22" bestFit="1" customWidth="1"/>
    <col min="7938" max="7938" width="12.85546875" style="22" customWidth="1"/>
    <col min="7939" max="7939" width="10.42578125" style="22" customWidth="1"/>
    <col min="7940" max="7941" width="12" style="22" customWidth="1"/>
    <col min="7942" max="7942" width="5.5703125" style="22" customWidth="1"/>
    <col min="7943" max="7944" width="12" style="22" customWidth="1"/>
    <col min="7945" max="7945" width="5.5703125" style="22" customWidth="1"/>
    <col min="7946" max="7947" width="12" style="22" customWidth="1"/>
    <col min="7948" max="7948" width="5.5703125" style="22" customWidth="1"/>
    <col min="7949" max="7950" width="12" style="22" customWidth="1"/>
    <col min="7951" max="7951" width="5.5703125" style="22" customWidth="1"/>
    <col min="7952" max="7952" width="2.28515625" style="22" customWidth="1"/>
    <col min="7953" max="7953" width="9.28515625" style="22" customWidth="1"/>
    <col min="7954" max="7954" width="9.85546875" style="22" customWidth="1"/>
    <col min="7955" max="7957" width="11" style="22" customWidth="1"/>
    <col min="7958" max="7958" width="12.42578125" style="22" customWidth="1"/>
    <col min="7959" max="8192" width="9.140625" style="22"/>
    <col min="8193" max="8193" width="14.42578125" style="22" bestFit="1" customWidth="1"/>
    <col min="8194" max="8194" width="12.85546875" style="22" customWidth="1"/>
    <col min="8195" max="8195" width="10.42578125" style="22" customWidth="1"/>
    <col min="8196" max="8197" width="12" style="22" customWidth="1"/>
    <col min="8198" max="8198" width="5.5703125" style="22" customWidth="1"/>
    <col min="8199" max="8200" width="12" style="22" customWidth="1"/>
    <col min="8201" max="8201" width="5.5703125" style="22" customWidth="1"/>
    <col min="8202" max="8203" width="12" style="22" customWidth="1"/>
    <col min="8204" max="8204" width="5.5703125" style="22" customWidth="1"/>
    <col min="8205" max="8206" width="12" style="22" customWidth="1"/>
    <col min="8207" max="8207" width="5.5703125" style="22" customWidth="1"/>
    <col min="8208" max="8208" width="2.28515625" style="22" customWidth="1"/>
    <col min="8209" max="8209" width="9.28515625" style="22" customWidth="1"/>
    <col min="8210" max="8210" width="9.85546875" style="22" customWidth="1"/>
    <col min="8211" max="8213" width="11" style="22" customWidth="1"/>
    <col min="8214" max="8214" width="12.42578125" style="22" customWidth="1"/>
    <col min="8215" max="8448" width="9.140625" style="22"/>
    <col min="8449" max="8449" width="14.42578125" style="22" bestFit="1" customWidth="1"/>
    <col min="8450" max="8450" width="12.85546875" style="22" customWidth="1"/>
    <col min="8451" max="8451" width="10.42578125" style="22" customWidth="1"/>
    <col min="8452" max="8453" width="12" style="22" customWidth="1"/>
    <col min="8454" max="8454" width="5.5703125" style="22" customWidth="1"/>
    <col min="8455" max="8456" width="12" style="22" customWidth="1"/>
    <col min="8457" max="8457" width="5.5703125" style="22" customWidth="1"/>
    <col min="8458" max="8459" width="12" style="22" customWidth="1"/>
    <col min="8460" max="8460" width="5.5703125" style="22" customWidth="1"/>
    <col min="8461" max="8462" width="12" style="22" customWidth="1"/>
    <col min="8463" max="8463" width="5.5703125" style="22" customWidth="1"/>
    <col min="8464" max="8464" width="2.28515625" style="22" customWidth="1"/>
    <col min="8465" max="8465" width="9.28515625" style="22" customWidth="1"/>
    <col min="8466" max="8466" width="9.85546875" style="22" customWidth="1"/>
    <col min="8467" max="8469" width="11" style="22" customWidth="1"/>
    <col min="8470" max="8470" width="12.42578125" style="22" customWidth="1"/>
    <col min="8471" max="8704" width="9.140625" style="22"/>
    <col min="8705" max="8705" width="14.42578125" style="22" bestFit="1" customWidth="1"/>
    <col min="8706" max="8706" width="12.85546875" style="22" customWidth="1"/>
    <col min="8707" max="8707" width="10.42578125" style="22" customWidth="1"/>
    <col min="8708" max="8709" width="12" style="22" customWidth="1"/>
    <col min="8710" max="8710" width="5.5703125" style="22" customWidth="1"/>
    <col min="8711" max="8712" width="12" style="22" customWidth="1"/>
    <col min="8713" max="8713" width="5.5703125" style="22" customWidth="1"/>
    <col min="8714" max="8715" width="12" style="22" customWidth="1"/>
    <col min="8716" max="8716" width="5.5703125" style="22" customWidth="1"/>
    <col min="8717" max="8718" width="12" style="22" customWidth="1"/>
    <col min="8719" max="8719" width="5.5703125" style="22" customWidth="1"/>
    <col min="8720" max="8720" width="2.28515625" style="22" customWidth="1"/>
    <col min="8721" max="8721" width="9.28515625" style="22" customWidth="1"/>
    <col min="8722" max="8722" width="9.85546875" style="22" customWidth="1"/>
    <col min="8723" max="8725" width="11" style="22" customWidth="1"/>
    <col min="8726" max="8726" width="12.42578125" style="22" customWidth="1"/>
    <col min="8727" max="8960" width="9.140625" style="22"/>
    <col min="8961" max="8961" width="14.42578125" style="22" bestFit="1" customWidth="1"/>
    <col min="8962" max="8962" width="12.85546875" style="22" customWidth="1"/>
    <col min="8963" max="8963" width="10.42578125" style="22" customWidth="1"/>
    <col min="8964" max="8965" width="12" style="22" customWidth="1"/>
    <col min="8966" max="8966" width="5.5703125" style="22" customWidth="1"/>
    <col min="8967" max="8968" width="12" style="22" customWidth="1"/>
    <col min="8969" max="8969" width="5.5703125" style="22" customWidth="1"/>
    <col min="8970" max="8971" width="12" style="22" customWidth="1"/>
    <col min="8972" max="8972" width="5.5703125" style="22" customWidth="1"/>
    <col min="8973" max="8974" width="12" style="22" customWidth="1"/>
    <col min="8975" max="8975" width="5.5703125" style="22" customWidth="1"/>
    <col min="8976" max="8976" width="2.28515625" style="22" customWidth="1"/>
    <col min="8977" max="8977" width="9.28515625" style="22" customWidth="1"/>
    <col min="8978" max="8978" width="9.85546875" style="22" customWidth="1"/>
    <col min="8979" max="8981" width="11" style="22" customWidth="1"/>
    <col min="8982" max="8982" width="12.42578125" style="22" customWidth="1"/>
    <col min="8983" max="9216" width="9.140625" style="22"/>
    <col min="9217" max="9217" width="14.42578125" style="22" bestFit="1" customWidth="1"/>
    <col min="9218" max="9218" width="12.85546875" style="22" customWidth="1"/>
    <col min="9219" max="9219" width="10.42578125" style="22" customWidth="1"/>
    <col min="9220" max="9221" width="12" style="22" customWidth="1"/>
    <col min="9222" max="9222" width="5.5703125" style="22" customWidth="1"/>
    <col min="9223" max="9224" width="12" style="22" customWidth="1"/>
    <col min="9225" max="9225" width="5.5703125" style="22" customWidth="1"/>
    <col min="9226" max="9227" width="12" style="22" customWidth="1"/>
    <col min="9228" max="9228" width="5.5703125" style="22" customWidth="1"/>
    <col min="9229" max="9230" width="12" style="22" customWidth="1"/>
    <col min="9231" max="9231" width="5.5703125" style="22" customWidth="1"/>
    <col min="9232" max="9232" width="2.28515625" style="22" customWidth="1"/>
    <col min="9233" max="9233" width="9.28515625" style="22" customWidth="1"/>
    <col min="9234" max="9234" width="9.85546875" style="22" customWidth="1"/>
    <col min="9235" max="9237" width="11" style="22" customWidth="1"/>
    <col min="9238" max="9238" width="12.42578125" style="22" customWidth="1"/>
    <col min="9239" max="9472" width="9.140625" style="22"/>
    <col min="9473" max="9473" width="14.42578125" style="22" bestFit="1" customWidth="1"/>
    <col min="9474" max="9474" width="12.85546875" style="22" customWidth="1"/>
    <col min="9475" max="9475" width="10.42578125" style="22" customWidth="1"/>
    <col min="9476" max="9477" width="12" style="22" customWidth="1"/>
    <col min="9478" max="9478" width="5.5703125" style="22" customWidth="1"/>
    <col min="9479" max="9480" width="12" style="22" customWidth="1"/>
    <col min="9481" max="9481" width="5.5703125" style="22" customWidth="1"/>
    <col min="9482" max="9483" width="12" style="22" customWidth="1"/>
    <col min="9484" max="9484" width="5.5703125" style="22" customWidth="1"/>
    <col min="9485" max="9486" width="12" style="22" customWidth="1"/>
    <col min="9487" max="9487" width="5.5703125" style="22" customWidth="1"/>
    <col min="9488" max="9488" width="2.28515625" style="22" customWidth="1"/>
    <col min="9489" max="9489" width="9.28515625" style="22" customWidth="1"/>
    <col min="9490" max="9490" width="9.85546875" style="22" customWidth="1"/>
    <col min="9491" max="9493" width="11" style="22" customWidth="1"/>
    <col min="9494" max="9494" width="12.42578125" style="22" customWidth="1"/>
    <col min="9495" max="9728" width="9.140625" style="22"/>
    <col min="9729" max="9729" width="14.42578125" style="22" bestFit="1" customWidth="1"/>
    <col min="9730" max="9730" width="12.85546875" style="22" customWidth="1"/>
    <col min="9731" max="9731" width="10.42578125" style="22" customWidth="1"/>
    <col min="9732" max="9733" width="12" style="22" customWidth="1"/>
    <col min="9734" max="9734" width="5.5703125" style="22" customWidth="1"/>
    <col min="9735" max="9736" width="12" style="22" customWidth="1"/>
    <col min="9737" max="9737" width="5.5703125" style="22" customWidth="1"/>
    <col min="9738" max="9739" width="12" style="22" customWidth="1"/>
    <col min="9740" max="9740" width="5.5703125" style="22" customWidth="1"/>
    <col min="9741" max="9742" width="12" style="22" customWidth="1"/>
    <col min="9743" max="9743" width="5.5703125" style="22" customWidth="1"/>
    <col min="9744" max="9744" width="2.28515625" style="22" customWidth="1"/>
    <col min="9745" max="9745" width="9.28515625" style="22" customWidth="1"/>
    <col min="9746" max="9746" width="9.85546875" style="22" customWidth="1"/>
    <col min="9747" max="9749" width="11" style="22" customWidth="1"/>
    <col min="9750" max="9750" width="12.42578125" style="22" customWidth="1"/>
    <col min="9751" max="9984" width="9.140625" style="22"/>
    <col min="9985" max="9985" width="14.42578125" style="22" bestFit="1" customWidth="1"/>
    <col min="9986" max="9986" width="12.85546875" style="22" customWidth="1"/>
    <col min="9987" max="9987" width="10.42578125" style="22" customWidth="1"/>
    <col min="9988" max="9989" width="12" style="22" customWidth="1"/>
    <col min="9990" max="9990" width="5.5703125" style="22" customWidth="1"/>
    <col min="9991" max="9992" width="12" style="22" customWidth="1"/>
    <col min="9993" max="9993" width="5.5703125" style="22" customWidth="1"/>
    <col min="9994" max="9995" width="12" style="22" customWidth="1"/>
    <col min="9996" max="9996" width="5.5703125" style="22" customWidth="1"/>
    <col min="9997" max="9998" width="12" style="22" customWidth="1"/>
    <col min="9999" max="9999" width="5.5703125" style="22" customWidth="1"/>
    <col min="10000" max="10000" width="2.28515625" style="22" customWidth="1"/>
    <col min="10001" max="10001" width="9.28515625" style="22" customWidth="1"/>
    <col min="10002" max="10002" width="9.85546875" style="22" customWidth="1"/>
    <col min="10003" max="10005" width="11" style="22" customWidth="1"/>
    <col min="10006" max="10006" width="12.42578125" style="22" customWidth="1"/>
    <col min="10007" max="10240" width="9.140625" style="22"/>
    <col min="10241" max="10241" width="14.42578125" style="22" bestFit="1" customWidth="1"/>
    <col min="10242" max="10242" width="12.85546875" style="22" customWidth="1"/>
    <col min="10243" max="10243" width="10.42578125" style="22" customWidth="1"/>
    <col min="10244" max="10245" width="12" style="22" customWidth="1"/>
    <col min="10246" max="10246" width="5.5703125" style="22" customWidth="1"/>
    <col min="10247" max="10248" width="12" style="22" customWidth="1"/>
    <col min="10249" max="10249" width="5.5703125" style="22" customWidth="1"/>
    <col min="10250" max="10251" width="12" style="22" customWidth="1"/>
    <col min="10252" max="10252" width="5.5703125" style="22" customWidth="1"/>
    <col min="10253" max="10254" width="12" style="22" customWidth="1"/>
    <col min="10255" max="10255" width="5.5703125" style="22" customWidth="1"/>
    <col min="10256" max="10256" width="2.28515625" style="22" customWidth="1"/>
    <col min="10257" max="10257" width="9.28515625" style="22" customWidth="1"/>
    <col min="10258" max="10258" width="9.85546875" style="22" customWidth="1"/>
    <col min="10259" max="10261" width="11" style="22" customWidth="1"/>
    <col min="10262" max="10262" width="12.42578125" style="22" customWidth="1"/>
    <col min="10263" max="10496" width="9.140625" style="22"/>
    <col min="10497" max="10497" width="14.42578125" style="22" bestFit="1" customWidth="1"/>
    <col min="10498" max="10498" width="12.85546875" style="22" customWidth="1"/>
    <col min="10499" max="10499" width="10.42578125" style="22" customWidth="1"/>
    <col min="10500" max="10501" width="12" style="22" customWidth="1"/>
    <col min="10502" max="10502" width="5.5703125" style="22" customWidth="1"/>
    <col min="10503" max="10504" width="12" style="22" customWidth="1"/>
    <col min="10505" max="10505" width="5.5703125" style="22" customWidth="1"/>
    <col min="10506" max="10507" width="12" style="22" customWidth="1"/>
    <col min="10508" max="10508" width="5.5703125" style="22" customWidth="1"/>
    <col min="10509" max="10510" width="12" style="22" customWidth="1"/>
    <col min="10511" max="10511" width="5.5703125" style="22" customWidth="1"/>
    <col min="10512" max="10512" width="2.28515625" style="22" customWidth="1"/>
    <col min="10513" max="10513" width="9.28515625" style="22" customWidth="1"/>
    <col min="10514" max="10514" width="9.85546875" style="22" customWidth="1"/>
    <col min="10515" max="10517" width="11" style="22" customWidth="1"/>
    <col min="10518" max="10518" width="12.42578125" style="22" customWidth="1"/>
    <col min="10519" max="10752" width="9.140625" style="22"/>
    <col min="10753" max="10753" width="14.42578125" style="22" bestFit="1" customWidth="1"/>
    <col min="10754" max="10754" width="12.85546875" style="22" customWidth="1"/>
    <col min="10755" max="10755" width="10.42578125" style="22" customWidth="1"/>
    <col min="10756" max="10757" width="12" style="22" customWidth="1"/>
    <col min="10758" max="10758" width="5.5703125" style="22" customWidth="1"/>
    <col min="10759" max="10760" width="12" style="22" customWidth="1"/>
    <col min="10761" max="10761" width="5.5703125" style="22" customWidth="1"/>
    <col min="10762" max="10763" width="12" style="22" customWidth="1"/>
    <col min="10764" max="10764" width="5.5703125" style="22" customWidth="1"/>
    <col min="10765" max="10766" width="12" style="22" customWidth="1"/>
    <col min="10767" max="10767" width="5.5703125" style="22" customWidth="1"/>
    <col min="10768" max="10768" width="2.28515625" style="22" customWidth="1"/>
    <col min="10769" max="10769" width="9.28515625" style="22" customWidth="1"/>
    <col min="10770" max="10770" width="9.85546875" style="22" customWidth="1"/>
    <col min="10771" max="10773" width="11" style="22" customWidth="1"/>
    <col min="10774" max="10774" width="12.42578125" style="22" customWidth="1"/>
    <col min="10775" max="11008" width="9.140625" style="22"/>
    <col min="11009" max="11009" width="14.42578125" style="22" bestFit="1" customWidth="1"/>
    <col min="11010" max="11010" width="12.85546875" style="22" customWidth="1"/>
    <col min="11011" max="11011" width="10.42578125" style="22" customWidth="1"/>
    <col min="11012" max="11013" width="12" style="22" customWidth="1"/>
    <col min="11014" max="11014" width="5.5703125" style="22" customWidth="1"/>
    <col min="11015" max="11016" width="12" style="22" customWidth="1"/>
    <col min="11017" max="11017" width="5.5703125" style="22" customWidth="1"/>
    <col min="11018" max="11019" width="12" style="22" customWidth="1"/>
    <col min="11020" max="11020" width="5.5703125" style="22" customWidth="1"/>
    <col min="11021" max="11022" width="12" style="22" customWidth="1"/>
    <col min="11023" max="11023" width="5.5703125" style="22" customWidth="1"/>
    <col min="11024" max="11024" width="2.28515625" style="22" customWidth="1"/>
    <col min="11025" max="11025" width="9.28515625" style="22" customWidth="1"/>
    <col min="11026" max="11026" width="9.85546875" style="22" customWidth="1"/>
    <col min="11027" max="11029" width="11" style="22" customWidth="1"/>
    <col min="11030" max="11030" width="12.42578125" style="22" customWidth="1"/>
    <col min="11031" max="11264" width="9.140625" style="22"/>
    <col min="11265" max="11265" width="14.42578125" style="22" bestFit="1" customWidth="1"/>
    <col min="11266" max="11266" width="12.85546875" style="22" customWidth="1"/>
    <col min="11267" max="11267" width="10.42578125" style="22" customWidth="1"/>
    <col min="11268" max="11269" width="12" style="22" customWidth="1"/>
    <col min="11270" max="11270" width="5.5703125" style="22" customWidth="1"/>
    <col min="11271" max="11272" width="12" style="22" customWidth="1"/>
    <col min="11273" max="11273" width="5.5703125" style="22" customWidth="1"/>
    <col min="11274" max="11275" width="12" style="22" customWidth="1"/>
    <col min="11276" max="11276" width="5.5703125" style="22" customWidth="1"/>
    <col min="11277" max="11278" width="12" style="22" customWidth="1"/>
    <col min="11279" max="11279" width="5.5703125" style="22" customWidth="1"/>
    <col min="11280" max="11280" width="2.28515625" style="22" customWidth="1"/>
    <col min="11281" max="11281" width="9.28515625" style="22" customWidth="1"/>
    <col min="11282" max="11282" width="9.85546875" style="22" customWidth="1"/>
    <col min="11283" max="11285" width="11" style="22" customWidth="1"/>
    <col min="11286" max="11286" width="12.42578125" style="22" customWidth="1"/>
    <col min="11287" max="11520" width="9.140625" style="22"/>
    <col min="11521" max="11521" width="14.42578125" style="22" bestFit="1" customWidth="1"/>
    <col min="11522" max="11522" width="12.85546875" style="22" customWidth="1"/>
    <col min="11523" max="11523" width="10.42578125" style="22" customWidth="1"/>
    <col min="11524" max="11525" width="12" style="22" customWidth="1"/>
    <col min="11526" max="11526" width="5.5703125" style="22" customWidth="1"/>
    <col min="11527" max="11528" width="12" style="22" customWidth="1"/>
    <col min="11529" max="11529" width="5.5703125" style="22" customWidth="1"/>
    <col min="11530" max="11531" width="12" style="22" customWidth="1"/>
    <col min="11532" max="11532" width="5.5703125" style="22" customWidth="1"/>
    <col min="11533" max="11534" width="12" style="22" customWidth="1"/>
    <col min="11535" max="11535" width="5.5703125" style="22" customWidth="1"/>
    <col min="11536" max="11536" width="2.28515625" style="22" customWidth="1"/>
    <col min="11537" max="11537" width="9.28515625" style="22" customWidth="1"/>
    <col min="11538" max="11538" width="9.85546875" style="22" customWidth="1"/>
    <col min="11539" max="11541" width="11" style="22" customWidth="1"/>
    <col min="11542" max="11542" width="12.42578125" style="22" customWidth="1"/>
    <col min="11543" max="11776" width="9.140625" style="22"/>
    <col min="11777" max="11777" width="14.42578125" style="22" bestFit="1" customWidth="1"/>
    <col min="11778" max="11778" width="12.85546875" style="22" customWidth="1"/>
    <col min="11779" max="11779" width="10.42578125" style="22" customWidth="1"/>
    <col min="11780" max="11781" width="12" style="22" customWidth="1"/>
    <col min="11782" max="11782" width="5.5703125" style="22" customWidth="1"/>
    <col min="11783" max="11784" width="12" style="22" customWidth="1"/>
    <col min="11785" max="11785" width="5.5703125" style="22" customWidth="1"/>
    <col min="11786" max="11787" width="12" style="22" customWidth="1"/>
    <col min="11788" max="11788" width="5.5703125" style="22" customWidth="1"/>
    <col min="11789" max="11790" width="12" style="22" customWidth="1"/>
    <col min="11791" max="11791" width="5.5703125" style="22" customWidth="1"/>
    <col min="11792" max="11792" width="2.28515625" style="22" customWidth="1"/>
    <col min="11793" max="11793" width="9.28515625" style="22" customWidth="1"/>
    <col min="11794" max="11794" width="9.85546875" style="22" customWidth="1"/>
    <col min="11795" max="11797" width="11" style="22" customWidth="1"/>
    <col min="11798" max="11798" width="12.42578125" style="22" customWidth="1"/>
    <col min="11799" max="12032" width="9.140625" style="22"/>
    <col min="12033" max="12033" width="14.42578125" style="22" bestFit="1" customWidth="1"/>
    <col min="12034" max="12034" width="12.85546875" style="22" customWidth="1"/>
    <col min="12035" max="12035" width="10.42578125" style="22" customWidth="1"/>
    <col min="12036" max="12037" width="12" style="22" customWidth="1"/>
    <col min="12038" max="12038" width="5.5703125" style="22" customWidth="1"/>
    <col min="12039" max="12040" width="12" style="22" customWidth="1"/>
    <col min="12041" max="12041" width="5.5703125" style="22" customWidth="1"/>
    <col min="12042" max="12043" width="12" style="22" customWidth="1"/>
    <col min="12044" max="12044" width="5.5703125" style="22" customWidth="1"/>
    <col min="12045" max="12046" width="12" style="22" customWidth="1"/>
    <col min="12047" max="12047" width="5.5703125" style="22" customWidth="1"/>
    <col min="12048" max="12048" width="2.28515625" style="22" customWidth="1"/>
    <col min="12049" max="12049" width="9.28515625" style="22" customWidth="1"/>
    <col min="12050" max="12050" width="9.85546875" style="22" customWidth="1"/>
    <col min="12051" max="12053" width="11" style="22" customWidth="1"/>
    <col min="12054" max="12054" width="12.42578125" style="22" customWidth="1"/>
    <col min="12055" max="12288" width="9.140625" style="22"/>
    <col min="12289" max="12289" width="14.42578125" style="22" bestFit="1" customWidth="1"/>
    <col min="12290" max="12290" width="12.85546875" style="22" customWidth="1"/>
    <col min="12291" max="12291" width="10.42578125" style="22" customWidth="1"/>
    <col min="12292" max="12293" width="12" style="22" customWidth="1"/>
    <col min="12294" max="12294" width="5.5703125" style="22" customWidth="1"/>
    <col min="12295" max="12296" width="12" style="22" customWidth="1"/>
    <col min="12297" max="12297" width="5.5703125" style="22" customWidth="1"/>
    <col min="12298" max="12299" width="12" style="22" customWidth="1"/>
    <col min="12300" max="12300" width="5.5703125" style="22" customWidth="1"/>
    <col min="12301" max="12302" width="12" style="22" customWidth="1"/>
    <col min="12303" max="12303" width="5.5703125" style="22" customWidth="1"/>
    <col min="12304" max="12304" width="2.28515625" style="22" customWidth="1"/>
    <col min="12305" max="12305" width="9.28515625" style="22" customWidth="1"/>
    <col min="12306" max="12306" width="9.85546875" style="22" customWidth="1"/>
    <col min="12307" max="12309" width="11" style="22" customWidth="1"/>
    <col min="12310" max="12310" width="12.42578125" style="22" customWidth="1"/>
    <col min="12311" max="12544" width="9.140625" style="22"/>
    <col min="12545" max="12545" width="14.42578125" style="22" bestFit="1" customWidth="1"/>
    <col min="12546" max="12546" width="12.85546875" style="22" customWidth="1"/>
    <col min="12547" max="12547" width="10.42578125" style="22" customWidth="1"/>
    <col min="12548" max="12549" width="12" style="22" customWidth="1"/>
    <col min="12550" max="12550" width="5.5703125" style="22" customWidth="1"/>
    <col min="12551" max="12552" width="12" style="22" customWidth="1"/>
    <col min="12553" max="12553" width="5.5703125" style="22" customWidth="1"/>
    <col min="12554" max="12555" width="12" style="22" customWidth="1"/>
    <col min="12556" max="12556" width="5.5703125" style="22" customWidth="1"/>
    <col min="12557" max="12558" width="12" style="22" customWidth="1"/>
    <col min="12559" max="12559" width="5.5703125" style="22" customWidth="1"/>
    <col min="12560" max="12560" width="2.28515625" style="22" customWidth="1"/>
    <col min="12561" max="12561" width="9.28515625" style="22" customWidth="1"/>
    <col min="12562" max="12562" width="9.85546875" style="22" customWidth="1"/>
    <col min="12563" max="12565" width="11" style="22" customWidth="1"/>
    <col min="12566" max="12566" width="12.42578125" style="22" customWidth="1"/>
    <col min="12567" max="12800" width="9.140625" style="22"/>
    <col min="12801" max="12801" width="14.42578125" style="22" bestFit="1" customWidth="1"/>
    <col min="12802" max="12802" width="12.85546875" style="22" customWidth="1"/>
    <col min="12803" max="12803" width="10.42578125" style="22" customWidth="1"/>
    <col min="12804" max="12805" width="12" style="22" customWidth="1"/>
    <col min="12806" max="12806" width="5.5703125" style="22" customWidth="1"/>
    <col min="12807" max="12808" width="12" style="22" customWidth="1"/>
    <col min="12809" max="12809" width="5.5703125" style="22" customWidth="1"/>
    <col min="12810" max="12811" width="12" style="22" customWidth="1"/>
    <col min="12812" max="12812" width="5.5703125" style="22" customWidth="1"/>
    <col min="12813" max="12814" width="12" style="22" customWidth="1"/>
    <col min="12815" max="12815" width="5.5703125" style="22" customWidth="1"/>
    <col min="12816" max="12816" width="2.28515625" style="22" customWidth="1"/>
    <col min="12817" max="12817" width="9.28515625" style="22" customWidth="1"/>
    <col min="12818" max="12818" width="9.85546875" style="22" customWidth="1"/>
    <col min="12819" max="12821" width="11" style="22" customWidth="1"/>
    <col min="12822" max="12822" width="12.42578125" style="22" customWidth="1"/>
    <col min="12823" max="13056" width="9.140625" style="22"/>
    <col min="13057" max="13057" width="14.42578125" style="22" bestFit="1" customWidth="1"/>
    <col min="13058" max="13058" width="12.85546875" style="22" customWidth="1"/>
    <col min="13059" max="13059" width="10.42578125" style="22" customWidth="1"/>
    <col min="13060" max="13061" width="12" style="22" customWidth="1"/>
    <col min="13062" max="13062" width="5.5703125" style="22" customWidth="1"/>
    <col min="13063" max="13064" width="12" style="22" customWidth="1"/>
    <col min="13065" max="13065" width="5.5703125" style="22" customWidth="1"/>
    <col min="13066" max="13067" width="12" style="22" customWidth="1"/>
    <col min="13068" max="13068" width="5.5703125" style="22" customWidth="1"/>
    <col min="13069" max="13070" width="12" style="22" customWidth="1"/>
    <col min="13071" max="13071" width="5.5703125" style="22" customWidth="1"/>
    <col min="13072" max="13072" width="2.28515625" style="22" customWidth="1"/>
    <col min="13073" max="13073" width="9.28515625" style="22" customWidth="1"/>
    <col min="13074" max="13074" width="9.85546875" style="22" customWidth="1"/>
    <col min="13075" max="13077" width="11" style="22" customWidth="1"/>
    <col min="13078" max="13078" width="12.42578125" style="22" customWidth="1"/>
    <col min="13079" max="13312" width="9.140625" style="22"/>
    <col min="13313" max="13313" width="14.42578125" style="22" bestFit="1" customWidth="1"/>
    <col min="13314" max="13314" width="12.85546875" style="22" customWidth="1"/>
    <col min="13315" max="13315" width="10.42578125" style="22" customWidth="1"/>
    <col min="13316" max="13317" width="12" style="22" customWidth="1"/>
    <col min="13318" max="13318" width="5.5703125" style="22" customWidth="1"/>
    <col min="13319" max="13320" width="12" style="22" customWidth="1"/>
    <col min="13321" max="13321" width="5.5703125" style="22" customWidth="1"/>
    <col min="13322" max="13323" width="12" style="22" customWidth="1"/>
    <col min="13324" max="13324" width="5.5703125" style="22" customWidth="1"/>
    <col min="13325" max="13326" width="12" style="22" customWidth="1"/>
    <col min="13327" max="13327" width="5.5703125" style="22" customWidth="1"/>
    <col min="13328" max="13328" width="2.28515625" style="22" customWidth="1"/>
    <col min="13329" max="13329" width="9.28515625" style="22" customWidth="1"/>
    <col min="13330" max="13330" width="9.85546875" style="22" customWidth="1"/>
    <col min="13331" max="13333" width="11" style="22" customWidth="1"/>
    <col min="13334" max="13334" width="12.42578125" style="22" customWidth="1"/>
    <col min="13335" max="13568" width="9.140625" style="22"/>
    <col min="13569" max="13569" width="14.42578125" style="22" bestFit="1" customWidth="1"/>
    <col min="13570" max="13570" width="12.85546875" style="22" customWidth="1"/>
    <col min="13571" max="13571" width="10.42578125" style="22" customWidth="1"/>
    <col min="13572" max="13573" width="12" style="22" customWidth="1"/>
    <col min="13574" max="13574" width="5.5703125" style="22" customWidth="1"/>
    <col min="13575" max="13576" width="12" style="22" customWidth="1"/>
    <col min="13577" max="13577" width="5.5703125" style="22" customWidth="1"/>
    <col min="13578" max="13579" width="12" style="22" customWidth="1"/>
    <col min="13580" max="13580" width="5.5703125" style="22" customWidth="1"/>
    <col min="13581" max="13582" width="12" style="22" customWidth="1"/>
    <col min="13583" max="13583" width="5.5703125" style="22" customWidth="1"/>
    <col min="13584" max="13584" width="2.28515625" style="22" customWidth="1"/>
    <col min="13585" max="13585" width="9.28515625" style="22" customWidth="1"/>
    <col min="13586" max="13586" width="9.85546875" style="22" customWidth="1"/>
    <col min="13587" max="13589" width="11" style="22" customWidth="1"/>
    <col min="13590" max="13590" width="12.42578125" style="22" customWidth="1"/>
    <col min="13591" max="13824" width="9.140625" style="22"/>
    <col min="13825" max="13825" width="14.42578125" style="22" bestFit="1" customWidth="1"/>
    <col min="13826" max="13826" width="12.85546875" style="22" customWidth="1"/>
    <col min="13827" max="13827" width="10.42578125" style="22" customWidth="1"/>
    <col min="13828" max="13829" width="12" style="22" customWidth="1"/>
    <col min="13830" max="13830" width="5.5703125" style="22" customWidth="1"/>
    <col min="13831" max="13832" width="12" style="22" customWidth="1"/>
    <col min="13833" max="13833" width="5.5703125" style="22" customWidth="1"/>
    <col min="13834" max="13835" width="12" style="22" customWidth="1"/>
    <col min="13836" max="13836" width="5.5703125" style="22" customWidth="1"/>
    <col min="13837" max="13838" width="12" style="22" customWidth="1"/>
    <col min="13839" max="13839" width="5.5703125" style="22" customWidth="1"/>
    <col min="13840" max="13840" width="2.28515625" style="22" customWidth="1"/>
    <col min="13841" max="13841" width="9.28515625" style="22" customWidth="1"/>
    <col min="13842" max="13842" width="9.85546875" style="22" customWidth="1"/>
    <col min="13843" max="13845" width="11" style="22" customWidth="1"/>
    <col min="13846" max="13846" width="12.42578125" style="22" customWidth="1"/>
    <col min="13847" max="14080" width="9.140625" style="22"/>
    <col min="14081" max="14081" width="14.42578125" style="22" bestFit="1" customWidth="1"/>
    <col min="14082" max="14082" width="12.85546875" style="22" customWidth="1"/>
    <col min="14083" max="14083" width="10.42578125" style="22" customWidth="1"/>
    <col min="14084" max="14085" width="12" style="22" customWidth="1"/>
    <col min="14086" max="14086" width="5.5703125" style="22" customWidth="1"/>
    <col min="14087" max="14088" width="12" style="22" customWidth="1"/>
    <col min="14089" max="14089" width="5.5703125" style="22" customWidth="1"/>
    <col min="14090" max="14091" width="12" style="22" customWidth="1"/>
    <col min="14092" max="14092" width="5.5703125" style="22" customWidth="1"/>
    <col min="14093" max="14094" width="12" style="22" customWidth="1"/>
    <col min="14095" max="14095" width="5.5703125" style="22" customWidth="1"/>
    <col min="14096" max="14096" width="2.28515625" style="22" customWidth="1"/>
    <col min="14097" max="14097" width="9.28515625" style="22" customWidth="1"/>
    <col min="14098" max="14098" width="9.85546875" style="22" customWidth="1"/>
    <col min="14099" max="14101" width="11" style="22" customWidth="1"/>
    <col min="14102" max="14102" width="12.42578125" style="22" customWidth="1"/>
    <col min="14103" max="14336" width="9.140625" style="22"/>
    <col min="14337" max="14337" width="14.42578125" style="22" bestFit="1" customWidth="1"/>
    <col min="14338" max="14338" width="12.85546875" style="22" customWidth="1"/>
    <col min="14339" max="14339" width="10.42578125" style="22" customWidth="1"/>
    <col min="14340" max="14341" width="12" style="22" customWidth="1"/>
    <col min="14342" max="14342" width="5.5703125" style="22" customWidth="1"/>
    <col min="14343" max="14344" width="12" style="22" customWidth="1"/>
    <col min="14345" max="14345" width="5.5703125" style="22" customWidth="1"/>
    <col min="14346" max="14347" width="12" style="22" customWidth="1"/>
    <col min="14348" max="14348" width="5.5703125" style="22" customWidth="1"/>
    <col min="14349" max="14350" width="12" style="22" customWidth="1"/>
    <col min="14351" max="14351" width="5.5703125" style="22" customWidth="1"/>
    <col min="14352" max="14352" width="2.28515625" style="22" customWidth="1"/>
    <col min="14353" max="14353" width="9.28515625" style="22" customWidth="1"/>
    <col min="14354" max="14354" width="9.85546875" style="22" customWidth="1"/>
    <col min="14355" max="14357" width="11" style="22" customWidth="1"/>
    <col min="14358" max="14358" width="12.42578125" style="22" customWidth="1"/>
    <col min="14359" max="14592" width="9.140625" style="22"/>
    <col min="14593" max="14593" width="14.42578125" style="22" bestFit="1" customWidth="1"/>
    <col min="14594" max="14594" width="12.85546875" style="22" customWidth="1"/>
    <col min="14595" max="14595" width="10.42578125" style="22" customWidth="1"/>
    <col min="14596" max="14597" width="12" style="22" customWidth="1"/>
    <col min="14598" max="14598" width="5.5703125" style="22" customWidth="1"/>
    <col min="14599" max="14600" width="12" style="22" customWidth="1"/>
    <col min="14601" max="14601" width="5.5703125" style="22" customWidth="1"/>
    <col min="14602" max="14603" width="12" style="22" customWidth="1"/>
    <col min="14604" max="14604" width="5.5703125" style="22" customWidth="1"/>
    <col min="14605" max="14606" width="12" style="22" customWidth="1"/>
    <col min="14607" max="14607" width="5.5703125" style="22" customWidth="1"/>
    <col min="14608" max="14608" width="2.28515625" style="22" customWidth="1"/>
    <col min="14609" max="14609" width="9.28515625" style="22" customWidth="1"/>
    <col min="14610" max="14610" width="9.85546875" style="22" customWidth="1"/>
    <col min="14611" max="14613" width="11" style="22" customWidth="1"/>
    <col min="14614" max="14614" width="12.42578125" style="22" customWidth="1"/>
    <col min="14615" max="14848" width="9.140625" style="22"/>
    <col min="14849" max="14849" width="14.42578125" style="22" bestFit="1" customWidth="1"/>
    <col min="14850" max="14850" width="12.85546875" style="22" customWidth="1"/>
    <col min="14851" max="14851" width="10.42578125" style="22" customWidth="1"/>
    <col min="14852" max="14853" width="12" style="22" customWidth="1"/>
    <col min="14854" max="14854" width="5.5703125" style="22" customWidth="1"/>
    <col min="14855" max="14856" width="12" style="22" customWidth="1"/>
    <col min="14857" max="14857" width="5.5703125" style="22" customWidth="1"/>
    <col min="14858" max="14859" width="12" style="22" customWidth="1"/>
    <col min="14860" max="14860" width="5.5703125" style="22" customWidth="1"/>
    <col min="14861" max="14862" width="12" style="22" customWidth="1"/>
    <col min="14863" max="14863" width="5.5703125" style="22" customWidth="1"/>
    <col min="14864" max="14864" width="2.28515625" style="22" customWidth="1"/>
    <col min="14865" max="14865" width="9.28515625" style="22" customWidth="1"/>
    <col min="14866" max="14866" width="9.85546875" style="22" customWidth="1"/>
    <col min="14867" max="14869" width="11" style="22" customWidth="1"/>
    <col min="14870" max="14870" width="12.42578125" style="22" customWidth="1"/>
    <col min="14871" max="15104" width="9.140625" style="22"/>
    <col min="15105" max="15105" width="14.42578125" style="22" bestFit="1" customWidth="1"/>
    <col min="15106" max="15106" width="12.85546875" style="22" customWidth="1"/>
    <col min="15107" max="15107" width="10.42578125" style="22" customWidth="1"/>
    <col min="15108" max="15109" width="12" style="22" customWidth="1"/>
    <col min="15110" max="15110" width="5.5703125" style="22" customWidth="1"/>
    <col min="15111" max="15112" width="12" style="22" customWidth="1"/>
    <col min="15113" max="15113" width="5.5703125" style="22" customWidth="1"/>
    <col min="15114" max="15115" width="12" style="22" customWidth="1"/>
    <col min="15116" max="15116" width="5.5703125" style="22" customWidth="1"/>
    <col min="15117" max="15118" width="12" style="22" customWidth="1"/>
    <col min="15119" max="15119" width="5.5703125" style="22" customWidth="1"/>
    <col min="15120" max="15120" width="2.28515625" style="22" customWidth="1"/>
    <col min="15121" max="15121" width="9.28515625" style="22" customWidth="1"/>
    <col min="15122" max="15122" width="9.85546875" style="22" customWidth="1"/>
    <col min="15123" max="15125" width="11" style="22" customWidth="1"/>
    <col min="15126" max="15126" width="12.42578125" style="22" customWidth="1"/>
    <col min="15127" max="15360" width="9.140625" style="22"/>
    <col min="15361" max="15361" width="14.42578125" style="22" bestFit="1" customWidth="1"/>
    <col min="15362" max="15362" width="12.85546875" style="22" customWidth="1"/>
    <col min="15363" max="15363" width="10.42578125" style="22" customWidth="1"/>
    <col min="15364" max="15365" width="12" style="22" customWidth="1"/>
    <col min="15366" max="15366" width="5.5703125" style="22" customWidth="1"/>
    <col min="15367" max="15368" width="12" style="22" customWidth="1"/>
    <col min="15369" max="15369" width="5.5703125" style="22" customWidth="1"/>
    <col min="15370" max="15371" width="12" style="22" customWidth="1"/>
    <col min="15372" max="15372" width="5.5703125" style="22" customWidth="1"/>
    <col min="15373" max="15374" width="12" style="22" customWidth="1"/>
    <col min="15375" max="15375" width="5.5703125" style="22" customWidth="1"/>
    <col min="15376" max="15376" width="2.28515625" style="22" customWidth="1"/>
    <col min="15377" max="15377" width="9.28515625" style="22" customWidth="1"/>
    <col min="15378" max="15378" width="9.85546875" style="22" customWidth="1"/>
    <col min="15379" max="15381" width="11" style="22" customWidth="1"/>
    <col min="15382" max="15382" width="12.42578125" style="22" customWidth="1"/>
    <col min="15383" max="15616" width="9.140625" style="22"/>
    <col min="15617" max="15617" width="14.42578125" style="22" bestFit="1" customWidth="1"/>
    <col min="15618" max="15618" width="12.85546875" style="22" customWidth="1"/>
    <col min="15619" max="15619" width="10.42578125" style="22" customWidth="1"/>
    <col min="15620" max="15621" width="12" style="22" customWidth="1"/>
    <col min="15622" max="15622" width="5.5703125" style="22" customWidth="1"/>
    <col min="15623" max="15624" width="12" style="22" customWidth="1"/>
    <col min="15625" max="15625" width="5.5703125" style="22" customWidth="1"/>
    <col min="15626" max="15627" width="12" style="22" customWidth="1"/>
    <col min="15628" max="15628" width="5.5703125" style="22" customWidth="1"/>
    <col min="15629" max="15630" width="12" style="22" customWidth="1"/>
    <col min="15631" max="15631" width="5.5703125" style="22" customWidth="1"/>
    <col min="15632" max="15632" width="2.28515625" style="22" customWidth="1"/>
    <col min="15633" max="15633" width="9.28515625" style="22" customWidth="1"/>
    <col min="15634" max="15634" width="9.85546875" style="22" customWidth="1"/>
    <col min="15635" max="15637" width="11" style="22" customWidth="1"/>
    <col min="15638" max="15638" width="12.42578125" style="22" customWidth="1"/>
    <col min="15639" max="15872" width="9.140625" style="22"/>
    <col min="15873" max="15873" width="14.42578125" style="22" bestFit="1" customWidth="1"/>
    <col min="15874" max="15874" width="12.85546875" style="22" customWidth="1"/>
    <col min="15875" max="15875" width="10.42578125" style="22" customWidth="1"/>
    <col min="15876" max="15877" width="12" style="22" customWidth="1"/>
    <col min="15878" max="15878" width="5.5703125" style="22" customWidth="1"/>
    <col min="15879" max="15880" width="12" style="22" customWidth="1"/>
    <col min="15881" max="15881" width="5.5703125" style="22" customWidth="1"/>
    <col min="15882" max="15883" width="12" style="22" customWidth="1"/>
    <col min="15884" max="15884" width="5.5703125" style="22" customWidth="1"/>
    <col min="15885" max="15886" width="12" style="22" customWidth="1"/>
    <col min="15887" max="15887" width="5.5703125" style="22" customWidth="1"/>
    <col min="15888" max="15888" width="2.28515625" style="22" customWidth="1"/>
    <col min="15889" max="15889" width="9.28515625" style="22" customWidth="1"/>
    <col min="15890" max="15890" width="9.85546875" style="22" customWidth="1"/>
    <col min="15891" max="15893" width="11" style="22" customWidth="1"/>
    <col min="15894" max="15894" width="12.42578125" style="22" customWidth="1"/>
    <col min="15895" max="16128" width="9.140625" style="22"/>
    <col min="16129" max="16129" width="14.42578125" style="22" bestFit="1" customWidth="1"/>
    <col min="16130" max="16130" width="12.85546875" style="22" customWidth="1"/>
    <col min="16131" max="16131" width="10.42578125" style="22" customWidth="1"/>
    <col min="16132" max="16133" width="12" style="22" customWidth="1"/>
    <col min="16134" max="16134" width="5.5703125" style="22" customWidth="1"/>
    <col min="16135" max="16136" width="12" style="22" customWidth="1"/>
    <col min="16137" max="16137" width="5.5703125" style="22" customWidth="1"/>
    <col min="16138" max="16139" width="12" style="22" customWidth="1"/>
    <col min="16140" max="16140" width="5.5703125" style="22" customWidth="1"/>
    <col min="16141" max="16142" width="12" style="22" customWidth="1"/>
    <col min="16143" max="16143" width="5.5703125" style="22" customWidth="1"/>
    <col min="16144" max="16144" width="2.28515625" style="22" customWidth="1"/>
    <col min="16145" max="16145" width="9.28515625" style="22" customWidth="1"/>
    <col min="16146" max="16146" width="9.85546875" style="22" customWidth="1"/>
    <col min="16147" max="16149" width="11" style="22" customWidth="1"/>
    <col min="16150" max="16150" width="12.42578125" style="22" customWidth="1"/>
    <col min="16151" max="16384" width="9.140625" style="22"/>
  </cols>
  <sheetData>
    <row r="1" spans="1:22" ht="15" customHeight="1">
      <c r="A1" s="26" t="s">
        <v>0</v>
      </c>
      <c r="B1" s="117" t="s">
        <v>143</v>
      </c>
      <c r="E1" s="119" t="s">
        <v>157</v>
      </c>
      <c r="F1" s="119"/>
      <c r="G1" s="119"/>
      <c r="H1" s="119"/>
      <c r="I1" s="119"/>
      <c r="Q1" s="64" t="str">
        <f>'[5]TM1 ComLg'!Q1</f>
        <v>2012:Dec</v>
      </c>
      <c r="R1" s="65" t="s">
        <v>71</v>
      </c>
      <c r="S1" s="66"/>
      <c r="T1" s="66"/>
      <c r="U1" s="66"/>
      <c r="V1" s="67"/>
    </row>
    <row r="2" spans="1:22" ht="15" customHeight="1">
      <c r="A2" s="26" t="s">
        <v>72</v>
      </c>
      <c r="B2" s="22" t="s">
        <v>117</v>
      </c>
      <c r="E2" s="119"/>
      <c r="F2" s="119"/>
      <c r="G2" s="119"/>
      <c r="H2" s="119"/>
      <c r="I2" s="119"/>
      <c r="R2" s="68"/>
      <c r="S2" s="69" t="str">
        <f>RIGHT($Q$1,3)&amp;" "&amp;LEFT($Q$1,4)</f>
        <v>Dec 2012</v>
      </c>
      <c r="T2" s="69" t="str">
        <f>RIGHT($Q$1,3)&amp;" "&amp;LEFT($Q$1,4)</f>
        <v>Dec 2012</v>
      </c>
      <c r="U2" s="70"/>
      <c r="V2" s="106" t="s">
        <v>73</v>
      </c>
    </row>
    <row r="3" spans="1:22">
      <c r="A3" s="26" t="s">
        <v>74</v>
      </c>
      <c r="B3" s="22" t="s">
        <v>118</v>
      </c>
      <c r="E3" s="119"/>
      <c r="F3" s="119"/>
      <c r="G3" s="119"/>
      <c r="H3" s="119"/>
      <c r="I3" s="119"/>
      <c r="R3" s="68"/>
      <c r="S3" s="71" t="s">
        <v>75</v>
      </c>
      <c r="T3" s="71" t="s">
        <v>76</v>
      </c>
      <c r="U3" s="71" t="s">
        <v>77</v>
      </c>
      <c r="V3" s="107"/>
    </row>
    <row r="4" spans="1:22">
      <c r="A4" s="26" t="s">
        <v>78</v>
      </c>
      <c r="B4" s="22" t="s">
        <v>61</v>
      </c>
      <c r="R4" s="68" t="s">
        <v>79</v>
      </c>
      <c r="S4" s="72">
        <f>SUMIF(C:C,$Q$1,M:M)</f>
        <v>95870</v>
      </c>
      <c r="T4" s="72">
        <f>SUMIF(C:C,$Q$1,N:N)</f>
        <v>96068</v>
      </c>
      <c r="U4" s="72">
        <f>S4-T4</f>
        <v>-198</v>
      </c>
      <c r="V4" s="73">
        <f>SUMIF(C:C,$Q$1,O:O)</f>
        <v>1.5670706226493802E-3</v>
      </c>
    </row>
    <row r="5" spans="1:22">
      <c r="R5" s="68" t="s">
        <v>80</v>
      </c>
      <c r="S5" s="72">
        <f>SUMIF(C:C,$Q$1,J:J)</f>
        <v>96804</v>
      </c>
      <c r="T5" s="72">
        <f>SUMIF(C:C,$Q$1,K:K)</f>
        <v>97093</v>
      </c>
      <c r="U5" s="72">
        <f>S5-T5</f>
        <v>-289</v>
      </c>
      <c r="V5" s="73">
        <f>SUMIF(C:C,$Q$1,L:L)</f>
        <v>6.0589684164580326E-3</v>
      </c>
    </row>
    <row r="6" spans="1:22">
      <c r="R6" s="68" t="s">
        <v>81</v>
      </c>
      <c r="S6" s="74">
        <f>SUMIF(C:C,$Q$1,G:G)</f>
        <v>185396</v>
      </c>
      <c r="T6" s="74">
        <f>SUMIF(C:C,$Q$1,H:H)</f>
        <v>185530</v>
      </c>
      <c r="U6" s="74">
        <f>S6-T6</f>
        <v>-134</v>
      </c>
      <c r="V6" s="73">
        <f>SUMIF(C:C,$Q$1,I:I)</f>
        <v>4.8781545399358972E-3</v>
      </c>
    </row>
    <row r="7" spans="1:22" ht="15.75" thickBot="1">
      <c r="D7" s="75" t="s">
        <v>22</v>
      </c>
      <c r="E7" s="75" t="s">
        <v>22</v>
      </c>
      <c r="F7" s="75"/>
      <c r="G7" s="75" t="s">
        <v>82</v>
      </c>
      <c r="H7" s="75" t="s">
        <v>82</v>
      </c>
      <c r="I7" s="75"/>
      <c r="J7" s="75" t="s">
        <v>83</v>
      </c>
      <c r="K7" s="75" t="s">
        <v>83</v>
      </c>
      <c r="L7" s="75"/>
      <c r="M7" s="75" t="s">
        <v>84</v>
      </c>
      <c r="N7" s="75" t="s">
        <v>84</v>
      </c>
      <c r="O7" s="75"/>
      <c r="R7" s="76" t="s">
        <v>33</v>
      </c>
      <c r="S7" s="77">
        <f>SUM(S4:S6)</f>
        <v>378070</v>
      </c>
      <c r="T7" s="77">
        <f>SUM(T4:T6)</f>
        <v>378691</v>
      </c>
      <c r="U7" s="77">
        <f>S7-T7</f>
        <v>-621</v>
      </c>
      <c r="V7" s="78">
        <f>SUMIF(C:C,$Q$1,F:F)</f>
        <v>4.3380432847992534E-3</v>
      </c>
    </row>
    <row r="8" spans="1:22">
      <c r="D8" s="79" t="s">
        <v>21</v>
      </c>
      <c r="E8" s="79" t="s">
        <v>85</v>
      </c>
      <c r="F8" s="79"/>
      <c r="G8" s="79" t="s">
        <v>21</v>
      </c>
      <c r="H8" s="79" t="str">
        <f>E8</f>
        <v>b2013a</v>
      </c>
      <c r="I8" s="79"/>
      <c r="J8" s="79" t="s">
        <v>21</v>
      </c>
      <c r="K8" s="79" t="str">
        <f>E8</f>
        <v>b2013a</v>
      </c>
      <c r="L8" s="79"/>
      <c r="M8" s="79" t="s">
        <v>21</v>
      </c>
      <c r="N8" s="79" t="str">
        <f>E8</f>
        <v>b2013a</v>
      </c>
      <c r="O8" s="79"/>
    </row>
    <row r="9" spans="1:22">
      <c r="A9" s="22">
        <v>2011</v>
      </c>
      <c r="B9" s="28" t="s">
        <v>9</v>
      </c>
      <c r="C9" s="28" t="str">
        <f>A9&amp;":"&amp;B9</f>
        <v>2011:Jan</v>
      </c>
      <c r="D9" s="121">
        <v>374999</v>
      </c>
      <c r="E9" s="81"/>
      <c r="F9" s="81"/>
      <c r="G9" s="121">
        <v>184323</v>
      </c>
      <c r="H9" s="81"/>
      <c r="I9" s="81"/>
      <c r="J9" s="121">
        <v>95211</v>
      </c>
      <c r="K9" s="81"/>
      <c r="L9" s="81"/>
      <c r="M9" s="121">
        <v>95465</v>
      </c>
      <c r="N9" s="81"/>
      <c r="O9" s="81"/>
    </row>
    <row r="10" spans="1:22">
      <c r="A10" s="22">
        <v>2011</v>
      </c>
      <c r="B10" s="28" t="s">
        <v>10</v>
      </c>
      <c r="C10" s="28" t="str">
        <f t="shared" ref="C10:C44" si="0">A10&amp;":"&amp;B10</f>
        <v>2011:Feb</v>
      </c>
      <c r="D10" s="121">
        <v>375470</v>
      </c>
      <c r="E10" s="81"/>
      <c r="F10" s="81"/>
      <c r="G10" s="121">
        <v>184620</v>
      </c>
      <c r="H10" s="81"/>
      <c r="I10" s="81"/>
      <c r="J10" s="121">
        <v>95285</v>
      </c>
      <c r="K10" s="81"/>
      <c r="L10" s="81"/>
      <c r="M10" s="121">
        <v>95565</v>
      </c>
      <c r="N10" s="81"/>
      <c r="O10" s="81"/>
    </row>
    <row r="11" spans="1:22">
      <c r="A11" s="22">
        <v>2011</v>
      </c>
      <c r="B11" s="28" t="s">
        <v>11</v>
      </c>
      <c r="C11" s="28" t="str">
        <f t="shared" si="0"/>
        <v>2011:Mar</v>
      </c>
      <c r="D11" s="121">
        <v>375760</v>
      </c>
      <c r="E11" s="81"/>
      <c r="F11" s="81"/>
      <c r="G11" s="121">
        <v>184681</v>
      </c>
      <c r="H11" s="81"/>
      <c r="I11" s="81"/>
      <c r="J11" s="121">
        <v>95339</v>
      </c>
      <c r="K11" s="81"/>
      <c r="L11" s="81"/>
      <c r="M11" s="121">
        <v>95740</v>
      </c>
      <c r="N11" s="81"/>
      <c r="O11" s="81"/>
    </row>
    <row r="12" spans="1:22">
      <c r="A12" s="22">
        <v>2011</v>
      </c>
      <c r="B12" s="28" t="s">
        <v>12</v>
      </c>
      <c r="C12" s="28" t="str">
        <f t="shared" si="0"/>
        <v>2011:Apr</v>
      </c>
      <c r="D12" s="121">
        <v>376277</v>
      </c>
      <c r="E12" s="81"/>
      <c r="F12" s="81"/>
      <c r="G12" s="121">
        <v>184860</v>
      </c>
      <c r="H12" s="81"/>
      <c r="I12" s="81"/>
      <c r="J12" s="121">
        <v>95585</v>
      </c>
      <c r="K12" s="81"/>
      <c r="L12" s="81"/>
      <c r="M12" s="121">
        <v>95832</v>
      </c>
      <c r="N12" s="81"/>
      <c r="O12" s="81"/>
    </row>
    <row r="13" spans="1:22">
      <c r="A13" s="22">
        <v>2011</v>
      </c>
      <c r="B13" s="28" t="s">
        <v>13</v>
      </c>
      <c r="C13" s="28" t="str">
        <f t="shared" si="0"/>
        <v>2011:May</v>
      </c>
      <c r="D13" s="121">
        <v>376309</v>
      </c>
      <c r="E13" s="81"/>
      <c r="F13" s="81"/>
      <c r="G13" s="121">
        <v>184678</v>
      </c>
      <c r="H13" s="81"/>
      <c r="I13" s="81"/>
      <c r="J13" s="121">
        <v>95839</v>
      </c>
      <c r="K13" s="81"/>
      <c r="L13" s="81"/>
      <c r="M13" s="121">
        <v>95792</v>
      </c>
      <c r="N13" s="81"/>
      <c r="O13" s="81"/>
    </row>
    <row r="14" spans="1:22">
      <c r="A14" s="22">
        <v>2011</v>
      </c>
      <c r="B14" s="28" t="s">
        <v>14</v>
      </c>
      <c r="C14" s="28" t="str">
        <f t="shared" si="0"/>
        <v>2011:Jun</v>
      </c>
      <c r="D14" s="121">
        <v>377190</v>
      </c>
      <c r="E14" s="81"/>
      <c r="F14" s="81"/>
      <c r="G14" s="121">
        <v>184950</v>
      </c>
      <c r="H14" s="81"/>
      <c r="I14" s="81"/>
      <c r="J14" s="121">
        <v>96161</v>
      </c>
      <c r="K14" s="81"/>
      <c r="L14" s="81"/>
      <c r="M14" s="121">
        <v>96079</v>
      </c>
      <c r="N14" s="81"/>
      <c r="O14" s="81"/>
    </row>
    <row r="15" spans="1:22">
      <c r="A15" s="22">
        <v>2011</v>
      </c>
      <c r="B15" s="28" t="s">
        <v>15</v>
      </c>
      <c r="C15" s="28" t="str">
        <f t="shared" si="0"/>
        <v>2011:Jul</v>
      </c>
      <c r="D15" s="121">
        <v>377411</v>
      </c>
      <c r="E15" s="81"/>
      <c r="F15" s="81"/>
      <c r="G15" s="121">
        <v>184997</v>
      </c>
      <c r="H15" s="81"/>
      <c r="I15" s="81"/>
      <c r="J15" s="121">
        <v>96276</v>
      </c>
      <c r="K15" s="81"/>
      <c r="L15" s="81"/>
      <c r="M15" s="121">
        <v>96138</v>
      </c>
      <c r="N15" s="81"/>
      <c r="O15" s="81"/>
    </row>
    <row r="16" spans="1:22">
      <c r="A16" s="22">
        <v>2011</v>
      </c>
      <c r="B16" s="28" t="s">
        <v>16</v>
      </c>
      <c r="C16" s="28" t="str">
        <f t="shared" si="0"/>
        <v>2011:Aug</v>
      </c>
      <c r="D16" s="121">
        <v>377413</v>
      </c>
      <c r="E16" s="81"/>
      <c r="F16" s="81"/>
      <c r="G16" s="121">
        <v>184876</v>
      </c>
      <c r="H16" s="81"/>
      <c r="I16" s="81"/>
      <c r="J16" s="121">
        <v>96328</v>
      </c>
      <c r="K16" s="81"/>
      <c r="L16" s="81"/>
      <c r="M16" s="121">
        <v>96209</v>
      </c>
      <c r="N16" s="81"/>
      <c r="O16" s="81"/>
    </row>
    <row r="17" spans="1:24">
      <c r="A17" s="22">
        <v>2011</v>
      </c>
      <c r="B17" s="28" t="s">
        <v>17</v>
      </c>
      <c r="C17" s="28" t="str">
        <f t="shared" si="0"/>
        <v>2011:Sep</v>
      </c>
      <c r="D17" s="121">
        <v>376727</v>
      </c>
      <c r="E17" s="81"/>
      <c r="F17" s="81"/>
      <c r="G17" s="121">
        <v>184580</v>
      </c>
      <c r="H17" s="81"/>
      <c r="I17" s="81"/>
      <c r="J17" s="121">
        <v>96150</v>
      </c>
      <c r="K17" s="81"/>
      <c r="L17" s="81"/>
      <c r="M17" s="121">
        <v>95997</v>
      </c>
      <c r="N17" s="81"/>
      <c r="O17" s="81"/>
    </row>
    <row r="18" spans="1:24">
      <c r="A18" s="22">
        <v>2011</v>
      </c>
      <c r="B18" s="28" t="s">
        <v>18</v>
      </c>
      <c r="C18" s="28" t="str">
        <f t="shared" si="0"/>
        <v>2011:Oct</v>
      </c>
      <c r="D18" s="121">
        <v>376284</v>
      </c>
      <c r="E18" s="81"/>
      <c r="F18" s="81"/>
      <c r="G18" s="121">
        <v>184359</v>
      </c>
      <c r="H18" s="81"/>
      <c r="I18" s="81"/>
      <c r="J18" s="121">
        <v>96076</v>
      </c>
      <c r="K18" s="81"/>
      <c r="L18" s="81"/>
      <c r="M18" s="121">
        <v>95849</v>
      </c>
      <c r="N18" s="81"/>
      <c r="O18" s="81"/>
    </row>
    <row r="19" spans="1:24">
      <c r="A19" s="22">
        <v>2011</v>
      </c>
      <c r="B19" s="28" t="s">
        <v>19</v>
      </c>
      <c r="C19" s="28" t="str">
        <f t="shared" si="0"/>
        <v>2011:Nov</v>
      </c>
      <c r="D19" s="121">
        <v>376004</v>
      </c>
      <c r="E19" s="81"/>
      <c r="F19" s="81"/>
      <c r="G19" s="121">
        <v>184186</v>
      </c>
      <c r="H19" s="81"/>
      <c r="I19" s="81"/>
      <c r="J19" s="121">
        <v>96143</v>
      </c>
      <c r="K19" s="81"/>
      <c r="L19" s="81"/>
      <c r="M19" s="121">
        <v>95675</v>
      </c>
      <c r="N19" s="81"/>
      <c r="O19" s="81"/>
    </row>
    <row r="20" spans="1:24">
      <c r="A20" s="22">
        <v>2011</v>
      </c>
      <c r="B20" s="28" t="s">
        <v>20</v>
      </c>
      <c r="C20" s="28" t="str">
        <f t="shared" si="0"/>
        <v>2011:Dec</v>
      </c>
      <c r="D20" s="121">
        <v>376437</v>
      </c>
      <c r="E20" s="81"/>
      <c r="F20" s="81"/>
      <c r="G20" s="121">
        <v>184496</v>
      </c>
      <c r="H20" s="81"/>
      <c r="I20" s="81"/>
      <c r="J20" s="121">
        <v>96221</v>
      </c>
      <c r="K20" s="81"/>
      <c r="L20" s="81"/>
      <c r="M20" s="121">
        <v>95720</v>
      </c>
      <c r="N20" s="81"/>
      <c r="O20" s="81"/>
    </row>
    <row r="21" spans="1:24">
      <c r="A21" s="22">
        <v>2012</v>
      </c>
      <c r="B21" s="28" t="s">
        <v>9</v>
      </c>
      <c r="C21" s="28" t="str">
        <f t="shared" si="0"/>
        <v>2012:Jan</v>
      </c>
      <c r="D21" s="121">
        <v>376544</v>
      </c>
      <c r="E21" s="121">
        <v>376544</v>
      </c>
      <c r="F21" s="82">
        <f>D21/D9-1</f>
        <v>4.1200109866958989E-3</v>
      </c>
      <c r="G21" s="121">
        <v>184582</v>
      </c>
      <c r="H21" s="121">
        <v>184582</v>
      </c>
      <c r="I21" s="82">
        <f>G21/G9-1</f>
        <v>1.4051420604048737E-3</v>
      </c>
      <c r="J21" s="121">
        <v>96224</v>
      </c>
      <c r="K21" s="121">
        <v>96224</v>
      </c>
      <c r="L21" s="82">
        <f>J21/J9-1</f>
        <v>1.0639526945416033E-2</v>
      </c>
      <c r="M21" s="121">
        <v>95738</v>
      </c>
      <c r="N21" s="121">
        <v>95738</v>
      </c>
      <c r="O21" s="82">
        <f>M21/M9-1</f>
        <v>2.8596867962080719E-3</v>
      </c>
    </row>
    <row r="22" spans="1:24">
      <c r="A22" s="22">
        <v>2012</v>
      </c>
      <c r="B22" s="28" t="s">
        <v>10</v>
      </c>
      <c r="C22" s="28" t="str">
        <f t="shared" si="0"/>
        <v>2012:Feb</v>
      </c>
      <c r="D22" s="121">
        <v>377180</v>
      </c>
      <c r="E22" s="121">
        <v>377180</v>
      </c>
      <c r="F22" s="82">
        <f>D22/D10-1</f>
        <v>4.5542919540841886E-3</v>
      </c>
      <c r="G22" s="121">
        <v>184881</v>
      </c>
      <c r="H22" s="121">
        <v>184881</v>
      </c>
      <c r="I22" s="82">
        <f>G22/G10-1</f>
        <v>1.4137146571335801E-3</v>
      </c>
      <c r="J22" s="121">
        <v>96381</v>
      </c>
      <c r="K22" s="121">
        <v>96381</v>
      </c>
      <c r="L22" s="82">
        <f>J22/J10-1</f>
        <v>1.1502335099963235E-2</v>
      </c>
      <c r="M22" s="121">
        <v>95918</v>
      </c>
      <c r="N22" s="121">
        <v>95918</v>
      </c>
      <c r="O22" s="82">
        <f>M22/M10-1</f>
        <v>3.6938209595562821E-3</v>
      </c>
    </row>
    <row r="23" spans="1:24">
      <c r="A23" s="22">
        <v>2012</v>
      </c>
      <c r="B23" s="28" t="s">
        <v>11</v>
      </c>
      <c r="C23" s="28" t="str">
        <f t="shared" si="0"/>
        <v>2012:Mar</v>
      </c>
      <c r="D23" s="121">
        <v>377647</v>
      </c>
      <c r="E23" s="121">
        <v>377647</v>
      </c>
      <c r="F23" s="82">
        <f t="shared" ref="F23:F30" si="1">D23/D11-1</f>
        <v>5.0218224398552724E-3</v>
      </c>
      <c r="G23" s="121">
        <v>185144</v>
      </c>
      <c r="H23" s="121">
        <v>185144</v>
      </c>
      <c r="I23" s="82">
        <f t="shared" ref="I23:I30" si="2">G23/G11-1</f>
        <v>2.5070256279746683E-3</v>
      </c>
      <c r="J23" s="121">
        <v>96453</v>
      </c>
      <c r="K23" s="121">
        <v>96453</v>
      </c>
      <c r="L23" s="82">
        <f t="shared" ref="L23:L30" si="3">J23/J11-1</f>
        <v>1.1684620144956526E-2</v>
      </c>
      <c r="M23" s="121">
        <v>96050</v>
      </c>
      <c r="N23" s="121">
        <v>96050</v>
      </c>
      <c r="O23" s="82">
        <f t="shared" ref="O23:O30" si="4">M23/M11-1</f>
        <v>3.2379360768748366E-3</v>
      </c>
    </row>
    <row r="24" spans="1:24">
      <c r="A24" s="22">
        <v>2012</v>
      </c>
      <c r="B24" s="28" t="s">
        <v>12</v>
      </c>
      <c r="C24" s="28" t="str">
        <f t="shared" si="0"/>
        <v>2012:Apr</v>
      </c>
      <c r="D24" s="121">
        <v>378057</v>
      </c>
      <c r="E24" s="121">
        <v>378057</v>
      </c>
      <c r="F24" s="82">
        <f t="shared" si="1"/>
        <v>4.7305575413856271E-3</v>
      </c>
      <c r="G24" s="121">
        <v>185314</v>
      </c>
      <c r="H24" s="121">
        <v>185314</v>
      </c>
      <c r="I24" s="82">
        <f t="shared" si="2"/>
        <v>2.4559125824947792E-3</v>
      </c>
      <c r="J24" s="121">
        <v>96532</v>
      </c>
      <c r="K24" s="121">
        <v>96532</v>
      </c>
      <c r="L24" s="82">
        <f t="shared" si="3"/>
        <v>9.907412250876213E-3</v>
      </c>
      <c r="M24" s="121">
        <v>96211</v>
      </c>
      <c r="N24" s="121">
        <v>96211</v>
      </c>
      <c r="O24" s="82">
        <f t="shared" si="4"/>
        <v>3.9548376325235779E-3</v>
      </c>
    </row>
    <row r="25" spans="1:24">
      <c r="A25" s="22">
        <v>2012</v>
      </c>
      <c r="B25" s="28" t="s">
        <v>13</v>
      </c>
      <c r="C25" s="28" t="str">
        <f t="shared" si="0"/>
        <v>2012:May</v>
      </c>
      <c r="D25" s="121">
        <v>378392</v>
      </c>
      <c r="E25" s="121">
        <v>378392</v>
      </c>
      <c r="F25" s="82">
        <f t="shared" si="1"/>
        <v>5.5353446237003112E-3</v>
      </c>
      <c r="G25" s="121">
        <v>185411</v>
      </c>
      <c r="H25" s="121">
        <v>185411</v>
      </c>
      <c r="I25" s="82">
        <f t="shared" si="2"/>
        <v>3.9690704902586305E-3</v>
      </c>
      <c r="J25" s="121">
        <v>96719</v>
      </c>
      <c r="K25" s="121">
        <v>96719</v>
      </c>
      <c r="L25" s="82">
        <f t="shared" si="3"/>
        <v>9.1820657561119123E-3</v>
      </c>
      <c r="M25" s="121">
        <v>96262</v>
      </c>
      <c r="N25" s="121">
        <v>96262</v>
      </c>
      <c r="O25" s="82">
        <f t="shared" si="4"/>
        <v>4.9064640053448905E-3</v>
      </c>
    </row>
    <row r="26" spans="1:24">
      <c r="A26" s="22">
        <v>2012</v>
      </c>
      <c r="B26" s="28" t="s">
        <v>14</v>
      </c>
      <c r="C26" s="28" t="str">
        <f t="shared" si="0"/>
        <v>2012:Jun</v>
      </c>
      <c r="D26" s="121">
        <v>378601</v>
      </c>
      <c r="E26" s="121">
        <v>378601</v>
      </c>
      <c r="F26" s="82">
        <f t="shared" si="1"/>
        <v>3.7408202762534426E-3</v>
      </c>
      <c r="G26" s="121">
        <v>185457</v>
      </c>
      <c r="H26" s="121">
        <v>185457</v>
      </c>
      <c r="I26" s="82">
        <f t="shared" si="2"/>
        <v>2.7412814274128117E-3</v>
      </c>
      <c r="J26" s="121">
        <v>96781</v>
      </c>
      <c r="K26" s="121">
        <v>96781</v>
      </c>
      <c r="L26" s="82">
        <f t="shared" si="3"/>
        <v>6.4475203044893625E-3</v>
      </c>
      <c r="M26" s="121">
        <v>96363</v>
      </c>
      <c r="N26" s="121">
        <v>96363</v>
      </c>
      <c r="O26" s="82">
        <f t="shared" si="4"/>
        <v>2.9559008732398251E-3</v>
      </c>
      <c r="R26" s="83" t="s">
        <v>86</v>
      </c>
      <c r="S26" s="84"/>
      <c r="T26" s="84"/>
      <c r="U26" s="84"/>
      <c r="V26" s="84"/>
      <c r="W26" s="83"/>
      <c r="X26" s="83"/>
    </row>
    <row r="27" spans="1:24">
      <c r="A27" s="22">
        <v>2012</v>
      </c>
      <c r="B27" s="28" t="s">
        <v>15</v>
      </c>
      <c r="C27" s="28" t="str">
        <f t="shared" si="0"/>
        <v>2012:Jul</v>
      </c>
      <c r="D27" s="121">
        <v>378756</v>
      </c>
      <c r="E27" s="121">
        <v>378756</v>
      </c>
      <c r="F27" s="82">
        <f t="shared" si="1"/>
        <v>3.5637541036164233E-3</v>
      </c>
      <c r="G27" s="121">
        <v>185518</v>
      </c>
      <c r="H27" s="121">
        <v>185518</v>
      </c>
      <c r="I27" s="82">
        <f t="shared" si="2"/>
        <v>2.8162618853277976E-3</v>
      </c>
      <c r="J27" s="121">
        <v>96849</v>
      </c>
      <c r="K27" s="121">
        <v>96849</v>
      </c>
      <c r="L27" s="82">
        <f t="shared" si="3"/>
        <v>5.9516390377665207E-3</v>
      </c>
      <c r="M27" s="121">
        <v>96389</v>
      </c>
      <c r="N27" s="121">
        <v>96389</v>
      </c>
      <c r="O27" s="82">
        <f t="shared" si="4"/>
        <v>2.6108302648275572E-3</v>
      </c>
      <c r="R27" s="108" t="s">
        <v>87</v>
      </c>
      <c r="S27" s="108"/>
      <c r="T27" s="109"/>
      <c r="U27" s="85" t="s">
        <v>88</v>
      </c>
      <c r="V27" s="86"/>
      <c r="W27" s="87" t="s">
        <v>89</v>
      </c>
      <c r="X27" s="88" t="str">
        <f>'[5]TM1 ComLg'!X27</f>
        <v>B2013A</v>
      </c>
    </row>
    <row r="28" spans="1:24">
      <c r="A28" s="22">
        <v>2012</v>
      </c>
      <c r="B28" s="28" t="s">
        <v>16</v>
      </c>
      <c r="C28" s="28" t="str">
        <f t="shared" si="0"/>
        <v>2012:Aug</v>
      </c>
      <c r="D28" s="121">
        <v>378619</v>
      </c>
      <c r="E28" s="121">
        <v>378619</v>
      </c>
      <c r="F28" s="82">
        <f t="shared" si="1"/>
        <v>3.1954384189203378E-3</v>
      </c>
      <c r="G28" s="121">
        <v>185385</v>
      </c>
      <c r="H28" s="121">
        <v>185385</v>
      </c>
      <c r="I28" s="82">
        <f t="shared" si="2"/>
        <v>2.7531967372724786E-3</v>
      </c>
      <c r="J28" s="121">
        <v>96932</v>
      </c>
      <c r="K28" s="121">
        <v>96932</v>
      </c>
      <c r="L28" s="82">
        <f t="shared" si="3"/>
        <v>6.2702433352712639E-3</v>
      </c>
      <c r="M28" s="121">
        <v>96302</v>
      </c>
      <c r="N28" s="121">
        <v>96302</v>
      </c>
      <c r="O28" s="82">
        <f t="shared" si="4"/>
        <v>9.6664553212266746E-4</v>
      </c>
      <c r="R28" s="89" t="str">
        <f>B28</f>
        <v>Aug</v>
      </c>
      <c r="S28" s="90">
        <f>D28-E28</f>
        <v>0</v>
      </c>
      <c r="T28" s="91">
        <f>S28/E28</f>
        <v>0</v>
      </c>
      <c r="U28" s="83" t="str">
        <f>B28</f>
        <v>Aug</v>
      </c>
      <c r="V28" s="92">
        <f>D28-D16</f>
        <v>1206</v>
      </c>
      <c r="W28" s="93">
        <f>D28-$D$20</f>
        <v>2182</v>
      </c>
      <c r="X28" s="93">
        <f>[5]B2013A!$D$20-[5]B2013A!D16</f>
        <v>72</v>
      </c>
    </row>
    <row r="29" spans="1:24">
      <c r="A29" s="22">
        <v>2012</v>
      </c>
      <c r="B29" s="28" t="s">
        <v>17</v>
      </c>
      <c r="C29" s="28" t="str">
        <f t="shared" si="0"/>
        <v>2012:Sep</v>
      </c>
      <c r="D29" s="121">
        <v>378571</v>
      </c>
      <c r="E29" s="121">
        <v>378571</v>
      </c>
      <c r="F29" s="82">
        <f t="shared" si="1"/>
        <v>4.8947911883141515E-3</v>
      </c>
      <c r="G29" s="121">
        <v>185472</v>
      </c>
      <c r="H29" s="121">
        <v>185472</v>
      </c>
      <c r="I29" s="82">
        <f t="shared" si="2"/>
        <v>4.8325929136416867E-3</v>
      </c>
      <c r="J29" s="121">
        <v>96908</v>
      </c>
      <c r="K29" s="121">
        <v>96908</v>
      </c>
      <c r="L29" s="82">
        <f t="shared" si="3"/>
        <v>7.8835153406136005E-3</v>
      </c>
      <c r="M29" s="121">
        <v>96191</v>
      </c>
      <c r="N29" s="121">
        <v>96191</v>
      </c>
      <c r="O29" s="82">
        <f t="shared" si="4"/>
        <v>2.0208964863486223E-3</v>
      </c>
      <c r="R29" s="89" t="str">
        <f>B29</f>
        <v>Sep</v>
      </c>
      <c r="S29" s="90">
        <f>D29-E29</f>
        <v>0</v>
      </c>
      <c r="T29" s="91">
        <f>S29/E29</f>
        <v>0</v>
      </c>
      <c r="U29" s="83" t="str">
        <f>B29</f>
        <v>Sep</v>
      </c>
      <c r="V29" s="92">
        <f>D29-D17</f>
        <v>1844</v>
      </c>
      <c r="W29" s="93">
        <f>D29-$D$20</f>
        <v>2134</v>
      </c>
      <c r="X29" s="93">
        <f>[5]B2013A!$D$20-[5]B2013A!D17</f>
        <v>120</v>
      </c>
    </row>
    <row r="30" spans="1:24">
      <c r="A30" s="22">
        <v>2012</v>
      </c>
      <c r="B30" s="28" t="s">
        <v>18</v>
      </c>
      <c r="C30" s="28" t="str">
        <f t="shared" si="0"/>
        <v>2012:Oct</v>
      </c>
      <c r="D30" s="121">
        <v>378260</v>
      </c>
      <c r="E30" s="121">
        <v>378260</v>
      </c>
      <c r="F30" s="82">
        <f t="shared" si="1"/>
        <v>5.2513527016828654E-3</v>
      </c>
      <c r="G30" s="121">
        <v>185410</v>
      </c>
      <c r="H30" s="121">
        <v>185410</v>
      </c>
      <c r="I30" s="82">
        <f t="shared" si="2"/>
        <v>5.700833699466834E-3</v>
      </c>
      <c r="J30" s="121">
        <v>96883</v>
      </c>
      <c r="K30" s="121">
        <v>96883</v>
      </c>
      <c r="L30" s="82">
        <f t="shared" si="3"/>
        <v>8.3996003164161781E-3</v>
      </c>
      <c r="M30" s="121">
        <v>95967</v>
      </c>
      <c r="N30" s="121">
        <v>95967</v>
      </c>
      <c r="O30" s="82">
        <f t="shared" si="4"/>
        <v>1.2311030892340202E-3</v>
      </c>
      <c r="R30" s="89" t="str">
        <f>B30</f>
        <v>Oct</v>
      </c>
      <c r="S30" s="90">
        <f>D30-E30</f>
        <v>0</v>
      </c>
      <c r="T30" s="91">
        <f>S30/E30</f>
        <v>0</v>
      </c>
      <c r="U30" s="83" t="str">
        <f>B30</f>
        <v>Oct</v>
      </c>
      <c r="V30" s="92">
        <f>D30-D18</f>
        <v>1976</v>
      </c>
      <c r="W30" s="93">
        <f>D30-$D$20</f>
        <v>1823</v>
      </c>
      <c r="X30" s="93">
        <f>[5]B2013A!$D$20-[5]B2013A!D18</f>
        <v>431</v>
      </c>
    </row>
    <row r="31" spans="1:24">
      <c r="A31" s="22">
        <v>2012</v>
      </c>
      <c r="B31" s="28" t="s">
        <v>19</v>
      </c>
      <c r="C31" s="28" t="str">
        <f t="shared" si="0"/>
        <v>2012:Nov</v>
      </c>
      <c r="D31" s="121">
        <v>378143</v>
      </c>
      <c r="E31" s="121">
        <v>378448</v>
      </c>
      <c r="F31" s="82">
        <f>D31/D19-1</f>
        <v>5.6887692684119973E-3</v>
      </c>
      <c r="G31" s="121">
        <v>185401</v>
      </c>
      <c r="H31" s="121">
        <v>185470</v>
      </c>
      <c r="I31" s="82">
        <f>G31/G19-1</f>
        <v>6.5965925748971976E-3</v>
      </c>
      <c r="J31" s="121">
        <v>96846</v>
      </c>
      <c r="K31" s="121">
        <v>96973</v>
      </c>
      <c r="L31" s="82">
        <f>J31/J19-1</f>
        <v>7.312024796397143E-3</v>
      </c>
      <c r="M31" s="121">
        <v>95896</v>
      </c>
      <c r="N31" s="121">
        <v>96005</v>
      </c>
      <c r="O31" s="82">
        <f>M31/M19-1</f>
        <v>2.3099033185263185E-3</v>
      </c>
      <c r="R31" s="89" t="str">
        <f>B31</f>
        <v>Nov</v>
      </c>
      <c r="S31" s="90">
        <f>D31-E31</f>
        <v>-305</v>
      </c>
      <c r="T31" s="91">
        <f>S31/E31</f>
        <v>-8.0592313871390522E-4</v>
      </c>
      <c r="U31" s="83" t="str">
        <f>B31</f>
        <v>Nov</v>
      </c>
      <c r="V31" s="92">
        <f>D31-D19</f>
        <v>2139</v>
      </c>
      <c r="W31" s="93">
        <f>D31-$D$20</f>
        <v>1706</v>
      </c>
      <c r="X31" s="93">
        <f>[5]B2013A!$D$20-[5]B2013A!D19</f>
        <v>243</v>
      </c>
    </row>
    <row r="32" spans="1:24">
      <c r="A32" s="22">
        <v>2012</v>
      </c>
      <c r="B32" s="28" t="s">
        <v>20</v>
      </c>
      <c r="C32" s="28" t="str">
        <f t="shared" si="0"/>
        <v>2012:Dec</v>
      </c>
      <c r="D32" s="121">
        <v>378070</v>
      </c>
      <c r="E32" s="121">
        <v>378691</v>
      </c>
      <c r="F32" s="82">
        <f>D32/D20-1</f>
        <v>4.3380432847992534E-3</v>
      </c>
      <c r="G32" s="121">
        <v>185396</v>
      </c>
      <c r="H32" s="121">
        <v>185530</v>
      </c>
      <c r="I32" s="82">
        <f>G32/G20-1</f>
        <v>4.8781545399358972E-3</v>
      </c>
      <c r="J32" s="121">
        <v>96804</v>
      </c>
      <c r="K32" s="121">
        <v>97093</v>
      </c>
      <c r="L32" s="82">
        <f>J32/J20-1</f>
        <v>6.0589684164580326E-3</v>
      </c>
      <c r="M32" s="121">
        <v>95870</v>
      </c>
      <c r="N32" s="121">
        <v>96068</v>
      </c>
      <c r="O32" s="82">
        <f>M32/M20-1</f>
        <v>1.5670706226493802E-3</v>
      </c>
      <c r="R32" s="89" t="str">
        <f>B32</f>
        <v>Dec</v>
      </c>
      <c r="S32" s="90">
        <f>D32-E32</f>
        <v>-621</v>
      </c>
      <c r="T32" s="91">
        <f>S32/E32</f>
        <v>-1.639859410442815E-3</v>
      </c>
      <c r="U32" s="83" t="str">
        <f>B32</f>
        <v>Dec</v>
      </c>
      <c r="V32" s="92">
        <f>D32-D20</f>
        <v>1633</v>
      </c>
      <c r="W32" s="93">
        <f>D32-$D$20</f>
        <v>1633</v>
      </c>
      <c r="X32" s="93">
        <f>[5]B2013A!$D$20-[5]B2013A!D20</f>
        <v>0</v>
      </c>
    </row>
    <row r="33" spans="1:24" s="80" customFormat="1">
      <c r="A33" s="22">
        <v>2013</v>
      </c>
      <c r="B33" s="28" t="s">
        <v>9</v>
      </c>
      <c r="C33" s="28" t="str">
        <f t="shared" si="0"/>
        <v>2013:Jan</v>
      </c>
      <c r="D33" s="121">
        <v>378355</v>
      </c>
      <c r="E33" s="121">
        <v>378956</v>
      </c>
      <c r="F33" s="22"/>
      <c r="G33" s="121">
        <v>185582</v>
      </c>
      <c r="H33" s="121">
        <v>185680</v>
      </c>
      <c r="I33" s="22"/>
      <c r="J33" s="121">
        <v>96873</v>
      </c>
      <c r="K33" s="121">
        <v>97148</v>
      </c>
      <c r="L33" s="22"/>
      <c r="M33" s="121">
        <v>95900</v>
      </c>
      <c r="N33" s="121">
        <v>96128</v>
      </c>
      <c r="O33" s="22"/>
      <c r="P33" s="22"/>
      <c r="Q33" s="22"/>
      <c r="S33" s="94"/>
      <c r="W33" s="22"/>
      <c r="X33" s="22"/>
    </row>
    <row r="34" spans="1:24" s="80" customFormat="1">
      <c r="A34" s="22">
        <v>2013</v>
      </c>
      <c r="B34" s="28" t="s">
        <v>10</v>
      </c>
      <c r="C34" s="28" t="str">
        <f t="shared" si="0"/>
        <v>2013:Feb</v>
      </c>
      <c r="D34" s="121">
        <v>379023</v>
      </c>
      <c r="E34" s="121">
        <v>379378</v>
      </c>
      <c r="F34" s="22"/>
      <c r="G34" s="121">
        <v>185971</v>
      </c>
      <c r="H34" s="121">
        <v>185830</v>
      </c>
      <c r="I34" s="22"/>
      <c r="J34" s="121">
        <v>96962</v>
      </c>
      <c r="K34" s="121">
        <v>97248</v>
      </c>
      <c r="L34" s="22"/>
      <c r="M34" s="121">
        <v>96090</v>
      </c>
      <c r="N34" s="121">
        <v>96300</v>
      </c>
      <c r="O34" s="22"/>
      <c r="P34" s="22"/>
      <c r="Q34" s="94">
        <f>M25-M20</f>
        <v>542</v>
      </c>
      <c r="S34" s="94"/>
      <c r="W34" s="22"/>
      <c r="X34" s="22"/>
    </row>
    <row r="35" spans="1:24" s="80" customFormat="1">
      <c r="A35" s="22">
        <v>2013</v>
      </c>
      <c r="B35" s="28" t="s">
        <v>11</v>
      </c>
      <c r="C35" s="28" t="str">
        <f t="shared" si="0"/>
        <v>2013:Mar</v>
      </c>
      <c r="D35" s="121">
        <v>379683</v>
      </c>
      <c r="E35" s="121">
        <v>379787</v>
      </c>
      <c r="F35" s="22"/>
      <c r="G35" s="121">
        <v>186176</v>
      </c>
      <c r="H35" s="121">
        <v>185980</v>
      </c>
      <c r="I35" s="22"/>
      <c r="J35" s="121">
        <v>97171</v>
      </c>
      <c r="K35" s="121">
        <v>97373</v>
      </c>
      <c r="L35" s="22"/>
      <c r="M35" s="121">
        <v>96336</v>
      </c>
      <c r="N35" s="121">
        <v>96434</v>
      </c>
      <c r="O35" s="22"/>
      <c r="P35" s="22"/>
      <c r="Q35" s="94">
        <f>N32-N25</f>
        <v>-194</v>
      </c>
      <c r="W35" s="22"/>
      <c r="X35" s="22"/>
    </row>
    <row r="36" spans="1:24" s="80" customFormat="1">
      <c r="A36" s="22">
        <v>2013</v>
      </c>
      <c r="B36" s="28" t="s">
        <v>12</v>
      </c>
      <c r="C36" s="28" t="str">
        <f t="shared" si="0"/>
        <v>2013:Apr</v>
      </c>
      <c r="D36" s="121">
        <v>380000</v>
      </c>
      <c r="E36" s="121">
        <v>380318</v>
      </c>
      <c r="F36" s="22"/>
      <c r="G36" s="121">
        <v>186275</v>
      </c>
      <c r="H36" s="121">
        <v>186160</v>
      </c>
      <c r="I36" s="22"/>
      <c r="J36" s="121">
        <v>97254</v>
      </c>
      <c r="K36" s="121">
        <v>97623</v>
      </c>
      <c r="L36" s="22"/>
      <c r="M36" s="121">
        <v>96471</v>
      </c>
      <c r="N36" s="121">
        <v>96535</v>
      </c>
      <c r="O36" s="22"/>
      <c r="P36" s="22"/>
      <c r="Q36" s="22"/>
      <c r="W36" s="22"/>
      <c r="X36" s="22"/>
    </row>
    <row r="37" spans="1:24" s="80" customFormat="1">
      <c r="A37" s="22">
        <v>2013</v>
      </c>
      <c r="B37" s="28" t="s">
        <v>13</v>
      </c>
      <c r="C37" s="28" t="str">
        <f t="shared" si="0"/>
        <v>2013:May</v>
      </c>
      <c r="D37" s="121">
        <v>380320</v>
      </c>
      <c r="E37" s="121">
        <v>380818</v>
      </c>
      <c r="F37" s="22"/>
      <c r="G37" s="121">
        <v>186386</v>
      </c>
      <c r="H37" s="121">
        <v>186370</v>
      </c>
      <c r="I37" s="22"/>
      <c r="J37" s="121">
        <v>97367</v>
      </c>
      <c r="K37" s="121">
        <v>97873</v>
      </c>
      <c r="L37" s="22"/>
      <c r="M37" s="121">
        <v>96567</v>
      </c>
      <c r="N37" s="121">
        <v>96575</v>
      </c>
      <c r="O37" s="22"/>
      <c r="P37" s="22"/>
      <c r="Q37" s="22"/>
      <c r="W37" s="22"/>
      <c r="X37" s="22"/>
    </row>
    <row r="38" spans="1:24" s="80" customFormat="1">
      <c r="A38" s="22">
        <v>2013</v>
      </c>
      <c r="B38" s="28" t="s">
        <v>14</v>
      </c>
      <c r="C38" s="28" t="str">
        <f t="shared" si="0"/>
        <v>2013:Jun</v>
      </c>
      <c r="D38" s="121">
        <v>380874</v>
      </c>
      <c r="E38" s="121">
        <v>381601</v>
      </c>
      <c r="F38" s="22"/>
      <c r="G38" s="121">
        <v>186652</v>
      </c>
      <c r="H38" s="121">
        <v>186580</v>
      </c>
      <c r="I38" s="22"/>
      <c r="J38" s="121">
        <v>97525</v>
      </c>
      <c r="K38" s="121">
        <v>98223</v>
      </c>
      <c r="L38" s="22"/>
      <c r="M38" s="121">
        <v>96697</v>
      </c>
      <c r="N38" s="121">
        <v>96798</v>
      </c>
      <c r="O38" s="22"/>
      <c r="P38" s="22"/>
      <c r="Q38" s="22"/>
      <c r="W38" s="22"/>
      <c r="X38" s="22"/>
    </row>
    <row r="39" spans="1:24" s="80" customFormat="1">
      <c r="A39" s="22">
        <v>2013</v>
      </c>
      <c r="B39" s="28" t="s">
        <v>15</v>
      </c>
      <c r="C39" s="28" t="str">
        <f t="shared" si="0"/>
        <v>2013:Jul</v>
      </c>
      <c r="D39" s="121">
        <v>381459</v>
      </c>
      <c r="E39" s="121">
        <v>381992</v>
      </c>
      <c r="F39" s="22"/>
      <c r="G39" s="121">
        <v>186946</v>
      </c>
      <c r="H39" s="121">
        <v>186800</v>
      </c>
      <c r="I39" s="22"/>
      <c r="J39" s="121">
        <v>97630</v>
      </c>
      <c r="K39" s="121">
        <v>98323</v>
      </c>
      <c r="L39" s="22"/>
      <c r="M39" s="121">
        <v>96883</v>
      </c>
      <c r="N39" s="121">
        <v>96869</v>
      </c>
      <c r="O39" s="22"/>
      <c r="P39" s="22"/>
      <c r="Q39" s="22"/>
      <c r="W39" s="22"/>
      <c r="X39" s="22"/>
    </row>
    <row r="40" spans="1:24" s="80" customFormat="1">
      <c r="A40" s="22">
        <v>2013</v>
      </c>
      <c r="B40" s="28" t="s">
        <v>16</v>
      </c>
      <c r="C40" s="28" t="str">
        <f t="shared" si="0"/>
        <v>2013:Aug</v>
      </c>
      <c r="D40" s="121">
        <v>0</v>
      </c>
      <c r="E40" s="121">
        <v>382357</v>
      </c>
      <c r="F40" s="22"/>
      <c r="G40" s="121">
        <v>0</v>
      </c>
      <c r="H40" s="121">
        <v>187030</v>
      </c>
      <c r="I40" s="22"/>
      <c r="J40" s="121">
        <v>0</v>
      </c>
      <c r="K40" s="121">
        <v>98373</v>
      </c>
      <c r="L40" s="22"/>
      <c r="M40" s="121">
        <v>0</v>
      </c>
      <c r="N40" s="121">
        <v>96954</v>
      </c>
      <c r="O40" s="22"/>
      <c r="P40" s="22"/>
      <c r="Q40" s="22"/>
      <c r="W40" s="22"/>
      <c r="X40" s="22"/>
    </row>
    <row r="41" spans="1:24" s="80" customFormat="1">
      <c r="A41" s="22">
        <v>2013</v>
      </c>
      <c r="B41" s="28" t="s">
        <v>17</v>
      </c>
      <c r="C41" s="28" t="str">
        <f t="shared" si="0"/>
        <v>2013:Sep</v>
      </c>
      <c r="D41" s="121">
        <v>0</v>
      </c>
      <c r="E41" s="121">
        <v>382332</v>
      </c>
      <c r="F41" s="22"/>
      <c r="G41" s="121">
        <v>0</v>
      </c>
      <c r="H41" s="121">
        <v>187150</v>
      </c>
      <c r="I41" s="22"/>
      <c r="J41" s="121">
        <v>0</v>
      </c>
      <c r="K41" s="121">
        <v>98398</v>
      </c>
      <c r="L41" s="22"/>
      <c r="M41" s="121">
        <v>0</v>
      </c>
      <c r="N41" s="121">
        <v>96784</v>
      </c>
      <c r="O41" s="22"/>
      <c r="P41" s="22"/>
      <c r="Q41" s="22"/>
      <c r="W41" s="22"/>
      <c r="X41" s="22"/>
    </row>
    <row r="42" spans="1:24" s="80" customFormat="1">
      <c r="A42" s="22">
        <v>2013</v>
      </c>
      <c r="B42" s="28" t="s">
        <v>18</v>
      </c>
      <c r="C42" s="28" t="str">
        <f t="shared" si="0"/>
        <v>2013:Oct</v>
      </c>
      <c r="D42" s="121">
        <v>0</v>
      </c>
      <c r="E42" s="121">
        <v>382351</v>
      </c>
      <c r="F42" s="22"/>
      <c r="G42" s="121">
        <v>0</v>
      </c>
      <c r="H42" s="121">
        <v>187270</v>
      </c>
      <c r="I42" s="22"/>
      <c r="J42" s="121">
        <v>0</v>
      </c>
      <c r="K42" s="121">
        <v>98423</v>
      </c>
      <c r="L42" s="22"/>
      <c r="M42" s="121">
        <v>0</v>
      </c>
      <c r="N42" s="121">
        <v>96658</v>
      </c>
      <c r="O42" s="22"/>
      <c r="P42" s="22"/>
      <c r="Q42" s="22"/>
      <c r="W42" s="22"/>
      <c r="X42" s="22"/>
    </row>
    <row r="43" spans="1:24" s="80" customFormat="1">
      <c r="A43" s="22">
        <v>2013</v>
      </c>
      <c r="B43" s="28" t="s">
        <v>19</v>
      </c>
      <c r="C43" s="28" t="str">
        <f t="shared" si="0"/>
        <v>2013:Nov</v>
      </c>
      <c r="D43" s="121">
        <v>0</v>
      </c>
      <c r="E43" s="121">
        <v>382403</v>
      </c>
      <c r="F43" s="22"/>
      <c r="G43" s="121">
        <v>0</v>
      </c>
      <c r="H43" s="121">
        <v>187350</v>
      </c>
      <c r="I43" s="22"/>
      <c r="J43" s="121">
        <v>0</v>
      </c>
      <c r="K43" s="121">
        <v>98473</v>
      </c>
      <c r="L43" s="22"/>
      <c r="M43" s="121">
        <v>0</v>
      </c>
      <c r="N43" s="121">
        <v>96580</v>
      </c>
      <c r="O43" s="22"/>
      <c r="P43" s="22"/>
      <c r="Q43" s="22"/>
      <c r="W43" s="22"/>
      <c r="X43" s="22"/>
    </row>
    <row r="44" spans="1:24" s="80" customFormat="1">
      <c r="A44" s="22">
        <v>2013</v>
      </c>
      <c r="B44" s="28" t="s">
        <v>20</v>
      </c>
      <c r="C44" s="28" t="str">
        <f t="shared" si="0"/>
        <v>2013:Dec</v>
      </c>
      <c r="D44" s="121">
        <v>0</v>
      </c>
      <c r="E44" s="121">
        <v>382641</v>
      </c>
      <c r="F44" s="22"/>
      <c r="G44" s="121">
        <v>0</v>
      </c>
      <c r="H44" s="121">
        <v>187430</v>
      </c>
      <c r="I44" s="22"/>
      <c r="J44" s="121">
        <v>0</v>
      </c>
      <c r="K44" s="121">
        <v>98548</v>
      </c>
      <c r="L44" s="22"/>
      <c r="M44" s="121">
        <v>0</v>
      </c>
      <c r="N44" s="121">
        <v>96663</v>
      </c>
      <c r="O44" s="22"/>
      <c r="P44" s="22"/>
      <c r="Q44" s="22"/>
      <c r="W44" s="22"/>
      <c r="X44" s="22"/>
    </row>
    <row r="45" spans="1:24" s="80" customFormat="1">
      <c r="A45" s="22">
        <v>2014</v>
      </c>
      <c r="B45" s="28" t="s">
        <v>9</v>
      </c>
      <c r="C45" s="28" t="str">
        <f t="shared" ref="C45:C56" si="5">A45&amp;":"&amp;B45</f>
        <v>2014:Jan</v>
      </c>
      <c r="D45" s="121">
        <v>0</v>
      </c>
      <c r="E45" s="121">
        <v>383337</v>
      </c>
      <c r="F45" s="22"/>
      <c r="G45" s="121">
        <v>0</v>
      </c>
      <c r="H45" s="121">
        <v>187788</v>
      </c>
      <c r="I45" s="22"/>
      <c r="J45" s="121">
        <v>0</v>
      </c>
      <c r="K45" s="121">
        <v>98769</v>
      </c>
      <c r="L45" s="22"/>
      <c r="M45" s="121">
        <v>0</v>
      </c>
      <c r="N45" s="121">
        <v>96780</v>
      </c>
      <c r="O45" s="22"/>
      <c r="P45" s="22"/>
      <c r="Q45" s="22"/>
      <c r="S45" s="94"/>
      <c r="W45" s="22"/>
      <c r="X45" s="22"/>
    </row>
    <row r="46" spans="1:24" s="80" customFormat="1">
      <c r="A46" s="22">
        <v>2014</v>
      </c>
      <c r="B46" s="28" t="s">
        <v>10</v>
      </c>
      <c r="C46" s="28" t="str">
        <f t="shared" si="5"/>
        <v>2014:Feb</v>
      </c>
      <c r="D46" s="121">
        <v>0</v>
      </c>
      <c r="E46" s="121">
        <v>383963</v>
      </c>
      <c r="F46" s="22"/>
      <c r="G46" s="121">
        <v>0</v>
      </c>
      <c r="H46" s="121">
        <v>188110</v>
      </c>
      <c r="I46" s="22"/>
      <c r="J46" s="121">
        <v>0</v>
      </c>
      <c r="K46" s="121">
        <v>98968</v>
      </c>
      <c r="L46" s="22"/>
      <c r="M46" s="121">
        <v>0</v>
      </c>
      <c r="N46" s="121">
        <v>96885</v>
      </c>
      <c r="O46" s="22"/>
      <c r="P46" s="22"/>
      <c r="Q46" s="22"/>
      <c r="S46" s="94"/>
      <c r="W46" s="22"/>
      <c r="X46" s="22"/>
    </row>
    <row r="47" spans="1:24" s="80" customFormat="1">
      <c r="A47" s="22">
        <v>2014</v>
      </c>
      <c r="B47" s="28" t="s">
        <v>11</v>
      </c>
      <c r="C47" s="28" t="str">
        <f t="shared" si="5"/>
        <v>2014:Mar</v>
      </c>
      <c r="D47" s="121">
        <v>0</v>
      </c>
      <c r="E47" s="121">
        <v>384509</v>
      </c>
      <c r="F47" s="22"/>
      <c r="G47" s="121">
        <v>0</v>
      </c>
      <c r="H47" s="121">
        <v>188391</v>
      </c>
      <c r="I47" s="22"/>
      <c r="J47" s="121">
        <v>0</v>
      </c>
      <c r="K47" s="121">
        <v>99141</v>
      </c>
      <c r="L47" s="22"/>
      <c r="M47" s="121">
        <v>0</v>
      </c>
      <c r="N47" s="121">
        <v>96977</v>
      </c>
      <c r="O47" s="22"/>
      <c r="P47" s="22"/>
      <c r="Q47" s="22"/>
      <c r="W47" s="22"/>
      <c r="X47" s="22"/>
    </row>
    <row r="48" spans="1:24" s="80" customFormat="1">
      <c r="A48" s="22">
        <v>2014</v>
      </c>
      <c r="B48" s="28" t="s">
        <v>12</v>
      </c>
      <c r="C48" s="28" t="str">
        <f t="shared" si="5"/>
        <v>2014:Apr</v>
      </c>
      <c r="D48" s="121">
        <v>0</v>
      </c>
      <c r="E48" s="121">
        <v>385049</v>
      </c>
      <c r="F48" s="22"/>
      <c r="G48" s="121">
        <v>0</v>
      </c>
      <c r="H48" s="121">
        <v>188669</v>
      </c>
      <c r="I48" s="22"/>
      <c r="J48" s="121">
        <v>0</v>
      </c>
      <c r="K48" s="121">
        <v>99312</v>
      </c>
      <c r="L48" s="22"/>
      <c r="M48" s="121">
        <v>0</v>
      </c>
      <c r="N48" s="121">
        <v>97068</v>
      </c>
      <c r="O48" s="22"/>
      <c r="P48" s="22"/>
      <c r="Q48" s="22"/>
      <c r="W48" s="22"/>
      <c r="X48" s="22"/>
    </row>
    <row r="49" spans="1:24" s="80" customFormat="1">
      <c r="A49" s="22">
        <v>2014</v>
      </c>
      <c r="B49" s="28" t="s">
        <v>13</v>
      </c>
      <c r="C49" s="28" t="str">
        <f t="shared" si="5"/>
        <v>2014:May</v>
      </c>
      <c r="D49" s="121">
        <v>0</v>
      </c>
      <c r="E49" s="121">
        <v>385595</v>
      </c>
      <c r="F49" s="22"/>
      <c r="G49" s="121">
        <v>0</v>
      </c>
      <c r="H49" s="121">
        <v>188950</v>
      </c>
      <c r="I49" s="22"/>
      <c r="J49" s="121">
        <v>0</v>
      </c>
      <c r="K49" s="121">
        <v>99485</v>
      </c>
      <c r="L49" s="22"/>
      <c r="M49" s="121">
        <v>0</v>
      </c>
      <c r="N49" s="121">
        <v>97160</v>
      </c>
      <c r="O49" s="22"/>
      <c r="P49" s="22"/>
      <c r="Q49" s="22"/>
      <c r="W49" s="22"/>
      <c r="X49" s="22"/>
    </row>
    <row r="50" spans="1:24" s="80" customFormat="1">
      <c r="A50" s="22">
        <v>2014</v>
      </c>
      <c r="B50" s="28" t="s">
        <v>14</v>
      </c>
      <c r="C50" s="28" t="str">
        <f t="shared" si="5"/>
        <v>2014:Jun</v>
      </c>
      <c r="D50" s="121">
        <v>0</v>
      </c>
      <c r="E50" s="121">
        <v>386295</v>
      </c>
      <c r="F50" s="22"/>
      <c r="G50" s="121">
        <v>0</v>
      </c>
      <c r="H50" s="121">
        <v>189310</v>
      </c>
      <c r="I50" s="22"/>
      <c r="J50" s="121">
        <v>0</v>
      </c>
      <c r="K50" s="121">
        <v>99707</v>
      </c>
      <c r="L50" s="22"/>
      <c r="M50" s="121">
        <v>0</v>
      </c>
      <c r="N50" s="121">
        <v>97278</v>
      </c>
      <c r="O50" s="22"/>
      <c r="P50" s="22"/>
      <c r="Q50" s="22"/>
      <c r="W50" s="22"/>
      <c r="X50" s="22"/>
    </row>
    <row r="51" spans="1:24" s="80" customFormat="1">
      <c r="A51" s="22">
        <v>2014</v>
      </c>
      <c r="B51" s="28" t="s">
        <v>15</v>
      </c>
      <c r="C51" s="28" t="str">
        <f t="shared" si="5"/>
        <v>2014:Jul</v>
      </c>
      <c r="D51" s="121">
        <v>0</v>
      </c>
      <c r="E51" s="121">
        <v>386807</v>
      </c>
      <c r="F51" s="22"/>
      <c r="G51" s="121">
        <v>0</v>
      </c>
      <c r="H51" s="121">
        <v>189574</v>
      </c>
      <c r="I51" s="22"/>
      <c r="J51" s="121">
        <v>0</v>
      </c>
      <c r="K51" s="121">
        <v>99869</v>
      </c>
      <c r="L51" s="22"/>
      <c r="M51" s="121">
        <v>0</v>
      </c>
      <c r="N51" s="121">
        <v>97364</v>
      </c>
      <c r="O51" s="22"/>
      <c r="P51" s="22"/>
      <c r="Q51" s="22"/>
      <c r="W51" s="22"/>
      <c r="X51" s="22"/>
    </row>
    <row r="52" spans="1:24" s="80" customFormat="1">
      <c r="A52" s="22">
        <v>2014</v>
      </c>
      <c r="B52" s="28" t="s">
        <v>16</v>
      </c>
      <c r="C52" s="28" t="str">
        <f t="shared" si="5"/>
        <v>2014:Aug</v>
      </c>
      <c r="D52" s="121">
        <v>0</v>
      </c>
      <c r="E52" s="121">
        <v>387204</v>
      </c>
      <c r="F52" s="22"/>
      <c r="G52" s="121">
        <v>0</v>
      </c>
      <c r="H52" s="121">
        <v>189778</v>
      </c>
      <c r="I52" s="22"/>
      <c r="J52" s="121">
        <v>0</v>
      </c>
      <c r="K52" s="121">
        <v>99995</v>
      </c>
      <c r="L52" s="22"/>
      <c r="M52" s="121">
        <v>0</v>
      </c>
      <c r="N52" s="121">
        <v>97431</v>
      </c>
      <c r="O52" s="22"/>
      <c r="P52" s="22"/>
      <c r="Q52" s="22"/>
      <c r="W52" s="22"/>
      <c r="X52" s="22"/>
    </row>
    <row r="53" spans="1:24" s="80" customFormat="1">
      <c r="A53" s="22">
        <v>2014</v>
      </c>
      <c r="B53" s="28" t="s">
        <v>17</v>
      </c>
      <c r="C53" s="28" t="str">
        <f t="shared" si="5"/>
        <v>2014:Sep</v>
      </c>
      <c r="D53" s="121">
        <v>0</v>
      </c>
      <c r="E53" s="121">
        <v>387211</v>
      </c>
      <c r="F53" s="22"/>
      <c r="G53" s="121">
        <v>0</v>
      </c>
      <c r="H53" s="121">
        <v>189782</v>
      </c>
      <c r="I53" s="22"/>
      <c r="J53" s="121">
        <v>0</v>
      </c>
      <c r="K53" s="121">
        <v>99997</v>
      </c>
      <c r="L53" s="22"/>
      <c r="M53" s="121">
        <v>0</v>
      </c>
      <c r="N53" s="121">
        <v>97432</v>
      </c>
      <c r="O53" s="22"/>
      <c r="P53" s="22"/>
      <c r="Q53" s="22"/>
      <c r="W53" s="22"/>
      <c r="X53" s="22"/>
    </row>
    <row r="54" spans="1:24" s="80" customFormat="1">
      <c r="A54" s="22">
        <v>2014</v>
      </c>
      <c r="B54" s="28" t="s">
        <v>18</v>
      </c>
      <c r="C54" s="28" t="str">
        <f t="shared" si="5"/>
        <v>2014:Oct</v>
      </c>
      <c r="D54" s="121">
        <v>0</v>
      </c>
      <c r="E54" s="121">
        <v>387271</v>
      </c>
      <c r="F54" s="22"/>
      <c r="G54" s="121">
        <v>0</v>
      </c>
      <c r="H54" s="121">
        <v>189813</v>
      </c>
      <c r="I54" s="22"/>
      <c r="J54" s="121">
        <v>0</v>
      </c>
      <c r="K54" s="121">
        <v>100016</v>
      </c>
      <c r="L54" s="22"/>
      <c r="M54" s="121">
        <v>0</v>
      </c>
      <c r="N54" s="121">
        <v>97442</v>
      </c>
      <c r="O54" s="22"/>
      <c r="P54" s="22"/>
      <c r="Q54" s="22"/>
      <c r="W54" s="22"/>
      <c r="X54" s="22"/>
    </row>
    <row r="55" spans="1:24" s="80" customFormat="1">
      <c r="A55" s="22">
        <v>2014</v>
      </c>
      <c r="B55" s="28" t="s">
        <v>19</v>
      </c>
      <c r="C55" s="28" t="str">
        <f t="shared" si="5"/>
        <v>2014:Nov</v>
      </c>
      <c r="D55" s="121">
        <v>0</v>
      </c>
      <c r="E55" s="121">
        <v>387456</v>
      </c>
      <c r="F55" s="22"/>
      <c r="G55" s="121">
        <v>0</v>
      </c>
      <c r="H55" s="121">
        <v>189908</v>
      </c>
      <c r="I55" s="22"/>
      <c r="J55" s="121">
        <v>0</v>
      </c>
      <c r="K55" s="121">
        <v>100075</v>
      </c>
      <c r="L55" s="22"/>
      <c r="M55" s="121">
        <v>0</v>
      </c>
      <c r="N55" s="121">
        <v>97473</v>
      </c>
      <c r="O55" s="22"/>
      <c r="P55" s="22"/>
      <c r="Q55" s="22"/>
      <c r="W55" s="22"/>
      <c r="X55" s="22"/>
    </row>
    <row r="56" spans="1:24" s="80" customFormat="1">
      <c r="A56" s="22">
        <v>2014</v>
      </c>
      <c r="B56" s="28" t="s">
        <v>20</v>
      </c>
      <c r="C56" s="28" t="str">
        <f t="shared" si="5"/>
        <v>2014:Dec</v>
      </c>
      <c r="D56" s="121">
        <v>0</v>
      </c>
      <c r="E56" s="121">
        <v>387693</v>
      </c>
      <c r="F56" s="22"/>
      <c r="G56" s="121">
        <v>0</v>
      </c>
      <c r="H56" s="121">
        <v>190030</v>
      </c>
      <c r="I56" s="22"/>
      <c r="J56" s="121">
        <v>0</v>
      </c>
      <c r="K56" s="121">
        <v>100150</v>
      </c>
      <c r="L56" s="22"/>
      <c r="M56" s="121">
        <v>0</v>
      </c>
      <c r="N56" s="121">
        <v>97513</v>
      </c>
      <c r="O56" s="22"/>
      <c r="P56" s="22"/>
      <c r="Q56" s="22"/>
      <c r="W56" s="22"/>
      <c r="X56" s="22"/>
    </row>
    <row r="57" spans="1:24" s="80" customFormat="1">
      <c r="A57" s="22">
        <v>2015</v>
      </c>
      <c r="B57" s="28" t="s">
        <v>9</v>
      </c>
      <c r="C57" s="28" t="str">
        <f t="shared" ref="C57:C68" si="6">A57&amp;":"&amp;B57</f>
        <v>2015:Jan</v>
      </c>
      <c r="D57" s="121">
        <v>0</v>
      </c>
      <c r="E57" s="121">
        <v>388738</v>
      </c>
      <c r="F57" s="22"/>
      <c r="G57" s="121">
        <v>0</v>
      </c>
      <c r="H57" s="121">
        <v>190542</v>
      </c>
      <c r="I57" s="22"/>
      <c r="J57" s="121">
        <v>0</v>
      </c>
      <c r="K57" s="121">
        <v>100415</v>
      </c>
      <c r="L57" s="22"/>
      <c r="M57" s="121">
        <v>0</v>
      </c>
      <c r="N57" s="121">
        <v>97781</v>
      </c>
      <c r="O57" s="22"/>
      <c r="P57" s="22"/>
      <c r="Q57" s="22"/>
      <c r="S57" s="94"/>
      <c r="W57" s="22"/>
      <c r="X57" s="22"/>
    </row>
    <row r="58" spans="1:24" s="80" customFormat="1">
      <c r="A58" s="22">
        <v>2015</v>
      </c>
      <c r="B58" s="28" t="s">
        <v>10</v>
      </c>
      <c r="C58" s="28" t="str">
        <f t="shared" si="6"/>
        <v>2015:Feb</v>
      </c>
      <c r="D58" s="121">
        <v>0</v>
      </c>
      <c r="E58" s="121">
        <v>389679</v>
      </c>
      <c r="F58" s="22"/>
      <c r="G58" s="121">
        <v>0</v>
      </c>
      <c r="H58" s="121">
        <v>191003</v>
      </c>
      <c r="I58" s="22"/>
      <c r="J58" s="121">
        <v>0</v>
      </c>
      <c r="K58" s="121">
        <v>100653</v>
      </c>
      <c r="L58" s="22"/>
      <c r="M58" s="121">
        <v>0</v>
      </c>
      <c r="N58" s="121">
        <v>98023</v>
      </c>
      <c r="O58" s="22"/>
      <c r="P58" s="22"/>
      <c r="Q58" s="22"/>
      <c r="S58" s="94"/>
      <c r="W58" s="22"/>
      <c r="X58" s="22"/>
    </row>
    <row r="59" spans="1:24" s="80" customFormat="1">
      <c r="A59" s="22">
        <v>2015</v>
      </c>
      <c r="B59" s="28" t="s">
        <v>11</v>
      </c>
      <c r="C59" s="28" t="str">
        <f t="shared" si="6"/>
        <v>2015:Mar</v>
      </c>
      <c r="D59" s="121">
        <v>0</v>
      </c>
      <c r="E59" s="121">
        <v>390500</v>
      </c>
      <c r="F59" s="22"/>
      <c r="G59" s="121">
        <v>0</v>
      </c>
      <c r="H59" s="121">
        <v>191405</v>
      </c>
      <c r="I59" s="22"/>
      <c r="J59" s="121">
        <v>0</v>
      </c>
      <c r="K59" s="121">
        <v>100861</v>
      </c>
      <c r="L59" s="22"/>
      <c r="M59" s="121">
        <v>0</v>
      </c>
      <c r="N59" s="121">
        <v>98234</v>
      </c>
      <c r="O59" s="22"/>
      <c r="P59" s="22"/>
      <c r="Q59" s="22"/>
      <c r="W59" s="22"/>
      <c r="X59" s="22"/>
    </row>
    <row r="60" spans="1:24" s="80" customFormat="1">
      <c r="A60" s="22">
        <v>2015</v>
      </c>
      <c r="B60" s="28" t="s">
        <v>12</v>
      </c>
      <c r="C60" s="28" t="str">
        <f t="shared" si="6"/>
        <v>2015:Apr</v>
      </c>
      <c r="D60" s="121">
        <v>0</v>
      </c>
      <c r="E60" s="121">
        <v>391312</v>
      </c>
      <c r="F60" s="22"/>
      <c r="G60" s="121">
        <v>0</v>
      </c>
      <c r="H60" s="121">
        <v>191803</v>
      </c>
      <c r="I60" s="22"/>
      <c r="J60" s="121">
        <v>0</v>
      </c>
      <c r="K60" s="121">
        <v>101067</v>
      </c>
      <c r="L60" s="22"/>
      <c r="M60" s="121">
        <v>0</v>
      </c>
      <c r="N60" s="121">
        <v>98442</v>
      </c>
      <c r="O60" s="22"/>
      <c r="P60" s="22"/>
      <c r="Q60" s="22"/>
      <c r="W60" s="22"/>
      <c r="X60" s="22"/>
    </row>
    <row r="61" spans="1:24" s="80" customFormat="1">
      <c r="A61" s="22">
        <v>2015</v>
      </c>
      <c r="B61" s="28" t="s">
        <v>13</v>
      </c>
      <c r="C61" s="28" t="str">
        <f t="shared" si="6"/>
        <v>2015:May</v>
      </c>
      <c r="D61" s="121">
        <v>0</v>
      </c>
      <c r="E61" s="121">
        <v>392134</v>
      </c>
      <c r="F61" s="22"/>
      <c r="G61" s="121">
        <v>0</v>
      </c>
      <c r="H61" s="121">
        <v>192206</v>
      </c>
      <c r="I61" s="22"/>
      <c r="J61" s="121">
        <v>0</v>
      </c>
      <c r="K61" s="121">
        <v>101275</v>
      </c>
      <c r="L61" s="22"/>
      <c r="M61" s="121">
        <v>0</v>
      </c>
      <c r="N61" s="121">
        <v>98653</v>
      </c>
      <c r="O61" s="22"/>
      <c r="P61" s="22"/>
      <c r="Q61" s="22"/>
      <c r="W61" s="22"/>
      <c r="X61" s="22"/>
    </row>
    <row r="62" spans="1:24" s="80" customFormat="1">
      <c r="A62" s="22">
        <v>2015</v>
      </c>
      <c r="B62" s="28" t="s">
        <v>14</v>
      </c>
      <c r="C62" s="28" t="str">
        <f t="shared" si="6"/>
        <v>2015:Jun</v>
      </c>
      <c r="D62" s="121">
        <v>0</v>
      </c>
      <c r="E62" s="121">
        <v>393185</v>
      </c>
      <c r="F62" s="22"/>
      <c r="G62" s="121">
        <v>0</v>
      </c>
      <c r="H62" s="121">
        <v>192721</v>
      </c>
      <c r="I62" s="22"/>
      <c r="J62" s="121">
        <v>0</v>
      </c>
      <c r="K62" s="121">
        <v>101541</v>
      </c>
      <c r="L62" s="22"/>
      <c r="M62" s="121">
        <v>0</v>
      </c>
      <c r="N62" s="121">
        <v>98923</v>
      </c>
      <c r="O62" s="22"/>
      <c r="P62" s="22"/>
      <c r="Q62" s="22"/>
      <c r="W62" s="22"/>
      <c r="X62" s="22"/>
    </row>
    <row r="63" spans="1:24" s="80" customFormat="1">
      <c r="A63" s="22">
        <v>2015</v>
      </c>
      <c r="B63" s="28" t="s">
        <v>15</v>
      </c>
      <c r="C63" s="28" t="str">
        <f t="shared" si="6"/>
        <v>2015:Jul</v>
      </c>
      <c r="D63" s="121">
        <v>0</v>
      </c>
      <c r="E63" s="121">
        <v>393955</v>
      </c>
      <c r="F63" s="22"/>
      <c r="G63" s="121">
        <v>0</v>
      </c>
      <c r="H63" s="121">
        <v>193098</v>
      </c>
      <c r="I63" s="22"/>
      <c r="J63" s="121">
        <v>0</v>
      </c>
      <c r="K63" s="121">
        <v>101736</v>
      </c>
      <c r="L63" s="22"/>
      <c r="M63" s="121">
        <v>0</v>
      </c>
      <c r="N63" s="121">
        <v>99121</v>
      </c>
      <c r="O63" s="22"/>
      <c r="P63" s="22"/>
      <c r="Q63" s="22"/>
      <c r="W63" s="22"/>
      <c r="X63" s="22"/>
    </row>
    <row r="64" spans="1:24" s="80" customFormat="1">
      <c r="A64" s="22">
        <v>2015</v>
      </c>
      <c r="B64" s="28" t="s">
        <v>16</v>
      </c>
      <c r="C64" s="28" t="str">
        <f t="shared" si="6"/>
        <v>2015:Aug</v>
      </c>
      <c r="D64" s="121">
        <v>0</v>
      </c>
      <c r="E64" s="121">
        <v>394551</v>
      </c>
      <c r="F64" s="22"/>
      <c r="G64" s="121">
        <v>0</v>
      </c>
      <c r="H64" s="121">
        <v>193390</v>
      </c>
      <c r="I64" s="22"/>
      <c r="J64" s="121">
        <v>0</v>
      </c>
      <c r="K64" s="121">
        <v>101887</v>
      </c>
      <c r="L64" s="22"/>
      <c r="M64" s="121">
        <v>0</v>
      </c>
      <c r="N64" s="121">
        <v>99274</v>
      </c>
      <c r="O64" s="22"/>
      <c r="P64" s="22"/>
      <c r="Q64" s="22"/>
      <c r="W64" s="22"/>
      <c r="X64" s="22"/>
    </row>
    <row r="65" spans="1:24" s="80" customFormat="1">
      <c r="A65" s="22">
        <v>2015</v>
      </c>
      <c r="B65" s="28" t="s">
        <v>17</v>
      </c>
      <c r="C65" s="28" t="str">
        <f t="shared" si="6"/>
        <v>2015:Sep</v>
      </c>
      <c r="D65" s="121">
        <v>0</v>
      </c>
      <c r="E65" s="121">
        <v>394562</v>
      </c>
      <c r="F65" s="22"/>
      <c r="G65" s="121">
        <v>0</v>
      </c>
      <c r="H65" s="121">
        <v>193395</v>
      </c>
      <c r="I65" s="22"/>
      <c r="J65" s="121">
        <v>0</v>
      </c>
      <c r="K65" s="121">
        <v>101890</v>
      </c>
      <c r="L65" s="22"/>
      <c r="M65" s="121">
        <v>0</v>
      </c>
      <c r="N65" s="121">
        <v>99277</v>
      </c>
      <c r="O65" s="22"/>
      <c r="P65" s="22"/>
      <c r="Q65" s="22"/>
      <c r="W65" s="22"/>
      <c r="X65" s="22"/>
    </row>
    <row r="66" spans="1:24" s="80" customFormat="1">
      <c r="A66" s="22">
        <v>2015</v>
      </c>
      <c r="B66" s="28" t="s">
        <v>18</v>
      </c>
      <c r="C66" s="28" t="str">
        <f t="shared" si="6"/>
        <v>2015:Oct</v>
      </c>
      <c r="D66" s="121">
        <v>0</v>
      </c>
      <c r="E66" s="121">
        <v>394652</v>
      </c>
      <c r="F66" s="22"/>
      <c r="G66" s="121">
        <v>0</v>
      </c>
      <c r="H66" s="121">
        <v>193439</v>
      </c>
      <c r="I66" s="22"/>
      <c r="J66" s="121">
        <v>0</v>
      </c>
      <c r="K66" s="121">
        <v>101913</v>
      </c>
      <c r="L66" s="22"/>
      <c r="M66" s="121">
        <v>0</v>
      </c>
      <c r="N66" s="121">
        <v>99300</v>
      </c>
      <c r="O66" s="22"/>
      <c r="P66" s="22"/>
      <c r="Q66" s="22"/>
      <c r="W66" s="22"/>
      <c r="X66" s="22"/>
    </row>
    <row r="67" spans="1:24" s="80" customFormat="1">
      <c r="A67" s="22">
        <v>2015</v>
      </c>
      <c r="B67" s="28" t="s">
        <v>19</v>
      </c>
      <c r="C67" s="28" t="str">
        <f t="shared" si="6"/>
        <v>2015:Nov</v>
      </c>
      <c r="D67" s="121">
        <v>0</v>
      </c>
      <c r="E67" s="121">
        <v>394929</v>
      </c>
      <c r="F67" s="22"/>
      <c r="G67" s="121">
        <v>0</v>
      </c>
      <c r="H67" s="121">
        <v>193575</v>
      </c>
      <c r="I67" s="22"/>
      <c r="J67" s="121">
        <v>0</v>
      </c>
      <c r="K67" s="121">
        <v>101983</v>
      </c>
      <c r="L67" s="22"/>
      <c r="M67" s="121">
        <v>0</v>
      </c>
      <c r="N67" s="121">
        <v>99371</v>
      </c>
      <c r="O67" s="22"/>
      <c r="P67" s="22"/>
      <c r="Q67" s="22"/>
      <c r="W67" s="22"/>
      <c r="X67" s="22"/>
    </row>
    <row r="68" spans="1:24" s="80" customFormat="1">
      <c r="A68" s="22">
        <v>2015</v>
      </c>
      <c r="B68" s="28" t="s">
        <v>20</v>
      </c>
      <c r="C68" s="28" t="str">
        <f t="shared" si="6"/>
        <v>2015:Dec</v>
      </c>
      <c r="D68" s="121">
        <v>0</v>
      </c>
      <c r="E68" s="121">
        <v>395286</v>
      </c>
      <c r="F68" s="22"/>
      <c r="G68" s="121">
        <v>0</v>
      </c>
      <c r="H68" s="121">
        <v>193751</v>
      </c>
      <c r="I68" s="22"/>
      <c r="J68" s="121">
        <v>0</v>
      </c>
      <c r="K68" s="121">
        <v>102073</v>
      </c>
      <c r="L68" s="22"/>
      <c r="M68" s="121">
        <v>0</v>
      </c>
      <c r="N68" s="121">
        <v>99462</v>
      </c>
      <c r="O68" s="22"/>
      <c r="P68" s="22"/>
      <c r="Q68" s="22"/>
      <c r="W68" s="22"/>
      <c r="X68" s="22"/>
    </row>
    <row r="69" spans="1:24">
      <c r="D69" s="22" t="s">
        <v>99</v>
      </c>
      <c r="E69" s="94">
        <f>D32-D20</f>
        <v>1633</v>
      </c>
      <c r="H69" s="94">
        <f>G32-G20</f>
        <v>900</v>
      </c>
      <c r="K69" s="94">
        <f>J32-J20</f>
        <v>583</v>
      </c>
      <c r="N69" s="94">
        <f>M32-M20</f>
        <v>150</v>
      </c>
    </row>
    <row r="70" spans="1:24" s="80" customFormat="1">
      <c r="A70" s="22"/>
      <c r="B70" s="22"/>
      <c r="C70" s="22"/>
      <c r="D70" s="22" t="s">
        <v>90</v>
      </c>
      <c r="E70" s="94">
        <f>E44-D32</f>
        <v>4571</v>
      </c>
      <c r="F70" s="22"/>
      <c r="G70" s="22" t="s">
        <v>90</v>
      </c>
      <c r="H70" s="94">
        <f>H44-G32</f>
        <v>2034</v>
      </c>
      <c r="I70" s="22"/>
      <c r="J70" s="22" t="s">
        <v>90</v>
      </c>
      <c r="K70" s="94">
        <f>K44-J32</f>
        <v>1744</v>
      </c>
      <c r="L70" s="22"/>
      <c r="M70" s="22" t="s">
        <v>90</v>
      </c>
      <c r="N70" s="94">
        <f>N44-M32</f>
        <v>793</v>
      </c>
      <c r="O70" s="22"/>
      <c r="P70" s="22"/>
      <c r="Q70" s="22"/>
      <c r="W70" s="22"/>
      <c r="X70" s="22"/>
    </row>
    <row r="71" spans="1:24" s="80" customFormat="1">
      <c r="A71" s="22"/>
      <c r="B71" s="22"/>
      <c r="C71" s="22">
        <v>2013</v>
      </c>
      <c r="D71" s="22" t="s">
        <v>91</v>
      </c>
      <c r="E71" s="46">
        <f>SUM(E33:E44)/SUM(D21:D32)-1</f>
        <v>8.3965932234770779E-3</v>
      </c>
      <c r="F71" s="22"/>
      <c r="G71" s="22"/>
      <c r="H71" s="46">
        <f>SUM(H33:H44)/SUM(G21:G32)-1</f>
        <v>7.3127696637222961E-3</v>
      </c>
      <c r="I71" s="22"/>
      <c r="J71" s="22"/>
      <c r="K71" s="46">
        <f>SUM(K33:K44)/SUM(J21:J32)-1</f>
        <v>1.3542909148573923E-2</v>
      </c>
      <c r="L71" s="22"/>
      <c r="M71" s="22"/>
      <c r="N71" s="46">
        <f>SUM(N33:N44)/SUM(M21:M32)-1</f>
        <v>5.3080369802203098E-3</v>
      </c>
      <c r="O71" s="22"/>
      <c r="P71" s="22"/>
      <c r="Q71" s="22"/>
      <c r="W71" s="22"/>
      <c r="X71" s="22"/>
    </row>
    <row r="72" spans="1:24">
      <c r="C72" s="22">
        <v>2014</v>
      </c>
      <c r="D72" s="22" t="s">
        <v>91</v>
      </c>
      <c r="E72" s="46">
        <f>SUM(E45:E56)/SUM(E33:E44)-1</f>
        <v>1.2558869701726927E-2</v>
      </c>
    </row>
    <row r="73" spans="1:24">
      <c r="C73" s="22">
        <v>2015</v>
      </c>
      <c r="D73" s="22" t="s">
        <v>91</v>
      </c>
      <c r="E73" s="46">
        <f>SUM(E57:E68)/SUM(E45:E56)-1</f>
        <v>1.7505650430986952E-2</v>
      </c>
    </row>
    <row r="74" spans="1:24">
      <c r="E74" s="94"/>
      <c r="H74" s="94"/>
      <c r="K74" s="94"/>
      <c r="N74" s="94"/>
    </row>
    <row r="75" spans="1:24">
      <c r="E75" s="46"/>
      <c r="H75" s="46"/>
      <c r="K75" s="46"/>
      <c r="N75" s="46"/>
    </row>
    <row r="77" spans="1:24">
      <c r="D77" s="22" t="s">
        <v>100</v>
      </c>
      <c r="E77" s="94">
        <f>E56-E44</f>
        <v>5052</v>
      </c>
      <c r="H77" s="94">
        <f>H56-H44</f>
        <v>2600</v>
      </c>
      <c r="K77" s="94">
        <f>K56-K44</f>
        <v>1602</v>
      </c>
      <c r="N77" s="94">
        <f>N56-N44</f>
        <v>850</v>
      </c>
    </row>
    <row r="78" spans="1:24">
      <c r="E78" s="94"/>
    </row>
    <row r="79" spans="1:24">
      <c r="A79" s="22" t="s">
        <v>102</v>
      </c>
    </row>
    <row r="80" spans="1:24">
      <c r="A80" s="22" t="s">
        <v>101</v>
      </c>
      <c r="E80" s="22">
        <f>SUM(H80:N80)</f>
        <v>6343</v>
      </c>
      <c r="H80" s="22">
        <v>2971</v>
      </c>
      <c r="K80" s="22">
        <v>2037</v>
      </c>
      <c r="N80" s="22">
        <v>1335</v>
      </c>
    </row>
  </sheetData>
  <mergeCells count="3">
    <mergeCell ref="V2:V3"/>
    <mergeCell ref="R27:T27"/>
    <mergeCell ref="E1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75"/>
  <sheetViews>
    <sheetView workbookViewId="0">
      <selection activeCell="E1" sqref="E1:I3"/>
    </sheetView>
  </sheetViews>
  <sheetFormatPr defaultRowHeight="15"/>
  <cols>
    <col min="1" max="1" width="14.42578125" style="22" bestFit="1" customWidth="1"/>
    <col min="2" max="2" width="12.85546875" style="22" customWidth="1"/>
    <col min="3" max="3" width="10.42578125" style="22" customWidth="1"/>
    <col min="4" max="5" width="12" style="22" customWidth="1"/>
    <col min="6" max="6" width="5.5703125" style="22" customWidth="1"/>
    <col min="7" max="8" width="12" style="22" customWidth="1"/>
    <col min="9" max="9" width="5.5703125" style="22" customWidth="1"/>
    <col min="10" max="11" width="12" style="22" customWidth="1"/>
    <col min="12" max="12" width="5.5703125" style="22" customWidth="1"/>
    <col min="13" max="14" width="12" style="22" customWidth="1"/>
    <col min="15" max="15" width="5.5703125" style="22" customWidth="1"/>
    <col min="16" max="16" width="2.28515625" style="22" customWidth="1"/>
    <col min="17" max="17" width="9.28515625" style="22" customWidth="1"/>
    <col min="18" max="18" width="9.85546875" style="80" customWidth="1"/>
    <col min="19" max="21" width="11" style="80" customWidth="1"/>
    <col min="22" max="22" width="12.42578125" style="80" customWidth="1"/>
    <col min="23" max="256" width="9.140625" style="22"/>
    <col min="257" max="257" width="14.42578125" style="22" bestFit="1" customWidth="1"/>
    <col min="258" max="258" width="12.85546875" style="22" customWidth="1"/>
    <col min="259" max="259" width="10.42578125" style="22" customWidth="1"/>
    <col min="260" max="261" width="12" style="22" customWidth="1"/>
    <col min="262" max="262" width="5.5703125" style="22" customWidth="1"/>
    <col min="263" max="264" width="12" style="22" customWidth="1"/>
    <col min="265" max="265" width="5.5703125" style="22" customWidth="1"/>
    <col min="266" max="267" width="12" style="22" customWidth="1"/>
    <col min="268" max="268" width="5.5703125" style="22" customWidth="1"/>
    <col min="269" max="270" width="12" style="22" customWidth="1"/>
    <col min="271" max="271" width="5.5703125" style="22" customWidth="1"/>
    <col min="272" max="272" width="2.28515625" style="22" customWidth="1"/>
    <col min="273" max="273" width="9.28515625" style="22" customWidth="1"/>
    <col min="274" max="274" width="9.85546875" style="22" customWidth="1"/>
    <col min="275" max="277" width="11" style="22" customWidth="1"/>
    <col min="278" max="278" width="12.42578125" style="22" customWidth="1"/>
    <col min="279" max="512" width="9.140625" style="22"/>
    <col min="513" max="513" width="14.42578125" style="22" bestFit="1" customWidth="1"/>
    <col min="514" max="514" width="12.85546875" style="22" customWidth="1"/>
    <col min="515" max="515" width="10.42578125" style="22" customWidth="1"/>
    <col min="516" max="517" width="12" style="22" customWidth="1"/>
    <col min="518" max="518" width="5.5703125" style="22" customWidth="1"/>
    <col min="519" max="520" width="12" style="22" customWidth="1"/>
    <col min="521" max="521" width="5.5703125" style="22" customWidth="1"/>
    <col min="522" max="523" width="12" style="22" customWidth="1"/>
    <col min="524" max="524" width="5.5703125" style="22" customWidth="1"/>
    <col min="525" max="526" width="12" style="22" customWidth="1"/>
    <col min="527" max="527" width="5.5703125" style="22" customWidth="1"/>
    <col min="528" max="528" width="2.28515625" style="22" customWidth="1"/>
    <col min="529" max="529" width="9.28515625" style="22" customWidth="1"/>
    <col min="530" max="530" width="9.85546875" style="22" customWidth="1"/>
    <col min="531" max="533" width="11" style="22" customWidth="1"/>
    <col min="534" max="534" width="12.42578125" style="22" customWidth="1"/>
    <col min="535" max="768" width="9.140625" style="22"/>
    <col min="769" max="769" width="14.42578125" style="22" bestFit="1" customWidth="1"/>
    <col min="770" max="770" width="12.85546875" style="22" customWidth="1"/>
    <col min="771" max="771" width="10.42578125" style="22" customWidth="1"/>
    <col min="772" max="773" width="12" style="22" customWidth="1"/>
    <col min="774" max="774" width="5.5703125" style="22" customWidth="1"/>
    <col min="775" max="776" width="12" style="22" customWidth="1"/>
    <col min="777" max="777" width="5.5703125" style="22" customWidth="1"/>
    <col min="778" max="779" width="12" style="22" customWidth="1"/>
    <col min="780" max="780" width="5.5703125" style="22" customWidth="1"/>
    <col min="781" max="782" width="12" style="22" customWidth="1"/>
    <col min="783" max="783" width="5.5703125" style="22" customWidth="1"/>
    <col min="784" max="784" width="2.28515625" style="22" customWidth="1"/>
    <col min="785" max="785" width="9.28515625" style="22" customWidth="1"/>
    <col min="786" max="786" width="9.85546875" style="22" customWidth="1"/>
    <col min="787" max="789" width="11" style="22" customWidth="1"/>
    <col min="790" max="790" width="12.42578125" style="22" customWidth="1"/>
    <col min="791" max="1024" width="9.140625" style="22"/>
    <col min="1025" max="1025" width="14.42578125" style="22" bestFit="1" customWidth="1"/>
    <col min="1026" max="1026" width="12.85546875" style="22" customWidth="1"/>
    <col min="1027" max="1027" width="10.42578125" style="22" customWidth="1"/>
    <col min="1028" max="1029" width="12" style="22" customWidth="1"/>
    <col min="1030" max="1030" width="5.5703125" style="22" customWidth="1"/>
    <col min="1031" max="1032" width="12" style="22" customWidth="1"/>
    <col min="1033" max="1033" width="5.5703125" style="22" customWidth="1"/>
    <col min="1034" max="1035" width="12" style="22" customWidth="1"/>
    <col min="1036" max="1036" width="5.5703125" style="22" customWidth="1"/>
    <col min="1037" max="1038" width="12" style="22" customWidth="1"/>
    <col min="1039" max="1039" width="5.5703125" style="22" customWidth="1"/>
    <col min="1040" max="1040" width="2.28515625" style="22" customWidth="1"/>
    <col min="1041" max="1041" width="9.28515625" style="22" customWidth="1"/>
    <col min="1042" max="1042" width="9.85546875" style="22" customWidth="1"/>
    <col min="1043" max="1045" width="11" style="22" customWidth="1"/>
    <col min="1046" max="1046" width="12.42578125" style="22" customWidth="1"/>
    <col min="1047" max="1280" width="9.140625" style="22"/>
    <col min="1281" max="1281" width="14.42578125" style="22" bestFit="1" customWidth="1"/>
    <col min="1282" max="1282" width="12.85546875" style="22" customWidth="1"/>
    <col min="1283" max="1283" width="10.42578125" style="22" customWidth="1"/>
    <col min="1284" max="1285" width="12" style="22" customWidth="1"/>
    <col min="1286" max="1286" width="5.5703125" style="22" customWidth="1"/>
    <col min="1287" max="1288" width="12" style="22" customWidth="1"/>
    <col min="1289" max="1289" width="5.5703125" style="22" customWidth="1"/>
    <col min="1290" max="1291" width="12" style="22" customWidth="1"/>
    <col min="1292" max="1292" width="5.5703125" style="22" customWidth="1"/>
    <col min="1293" max="1294" width="12" style="22" customWidth="1"/>
    <col min="1295" max="1295" width="5.5703125" style="22" customWidth="1"/>
    <col min="1296" max="1296" width="2.28515625" style="22" customWidth="1"/>
    <col min="1297" max="1297" width="9.28515625" style="22" customWidth="1"/>
    <col min="1298" max="1298" width="9.85546875" style="22" customWidth="1"/>
    <col min="1299" max="1301" width="11" style="22" customWidth="1"/>
    <col min="1302" max="1302" width="12.42578125" style="22" customWidth="1"/>
    <col min="1303" max="1536" width="9.140625" style="22"/>
    <col min="1537" max="1537" width="14.42578125" style="22" bestFit="1" customWidth="1"/>
    <col min="1538" max="1538" width="12.85546875" style="22" customWidth="1"/>
    <col min="1539" max="1539" width="10.42578125" style="22" customWidth="1"/>
    <col min="1540" max="1541" width="12" style="22" customWidth="1"/>
    <col min="1542" max="1542" width="5.5703125" style="22" customWidth="1"/>
    <col min="1543" max="1544" width="12" style="22" customWidth="1"/>
    <col min="1545" max="1545" width="5.5703125" style="22" customWidth="1"/>
    <col min="1546" max="1547" width="12" style="22" customWidth="1"/>
    <col min="1548" max="1548" width="5.5703125" style="22" customWidth="1"/>
    <col min="1549" max="1550" width="12" style="22" customWidth="1"/>
    <col min="1551" max="1551" width="5.5703125" style="22" customWidth="1"/>
    <col min="1552" max="1552" width="2.28515625" style="22" customWidth="1"/>
    <col min="1553" max="1553" width="9.28515625" style="22" customWidth="1"/>
    <col min="1554" max="1554" width="9.85546875" style="22" customWidth="1"/>
    <col min="1555" max="1557" width="11" style="22" customWidth="1"/>
    <col min="1558" max="1558" width="12.42578125" style="22" customWidth="1"/>
    <col min="1559" max="1792" width="9.140625" style="22"/>
    <col min="1793" max="1793" width="14.42578125" style="22" bestFit="1" customWidth="1"/>
    <col min="1794" max="1794" width="12.85546875" style="22" customWidth="1"/>
    <col min="1795" max="1795" width="10.42578125" style="22" customWidth="1"/>
    <col min="1796" max="1797" width="12" style="22" customWidth="1"/>
    <col min="1798" max="1798" width="5.5703125" style="22" customWidth="1"/>
    <col min="1799" max="1800" width="12" style="22" customWidth="1"/>
    <col min="1801" max="1801" width="5.5703125" style="22" customWidth="1"/>
    <col min="1802" max="1803" width="12" style="22" customWidth="1"/>
    <col min="1804" max="1804" width="5.5703125" style="22" customWidth="1"/>
    <col min="1805" max="1806" width="12" style="22" customWidth="1"/>
    <col min="1807" max="1807" width="5.5703125" style="22" customWidth="1"/>
    <col min="1808" max="1808" width="2.28515625" style="22" customWidth="1"/>
    <col min="1809" max="1809" width="9.28515625" style="22" customWidth="1"/>
    <col min="1810" max="1810" width="9.85546875" style="22" customWidth="1"/>
    <col min="1811" max="1813" width="11" style="22" customWidth="1"/>
    <col min="1814" max="1814" width="12.42578125" style="22" customWidth="1"/>
    <col min="1815" max="2048" width="9.140625" style="22"/>
    <col min="2049" max="2049" width="14.42578125" style="22" bestFit="1" customWidth="1"/>
    <col min="2050" max="2050" width="12.85546875" style="22" customWidth="1"/>
    <col min="2051" max="2051" width="10.42578125" style="22" customWidth="1"/>
    <col min="2052" max="2053" width="12" style="22" customWidth="1"/>
    <col min="2054" max="2054" width="5.5703125" style="22" customWidth="1"/>
    <col min="2055" max="2056" width="12" style="22" customWidth="1"/>
    <col min="2057" max="2057" width="5.5703125" style="22" customWidth="1"/>
    <col min="2058" max="2059" width="12" style="22" customWidth="1"/>
    <col min="2060" max="2060" width="5.5703125" style="22" customWidth="1"/>
    <col min="2061" max="2062" width="12" style="22" customWidth="1"/>
    <col min="2063" max="2063" width="5.5703125" style="22" customWidth="1"/>
    <col min="2064" max="2064" width="2.28515625" style="22" customWidth="1"/>
    <col min="2065" max="2065" width="9.28515625" style="22" customWidth="1"/>
    <col min="2066" max="2066" width="9.85546875" style="22" customWidth="1"/>
    <col min="2067" max="2069" width="11" style="22" customWidth="1"/>
    <col min="2070" max="2070" width="12.42578125" style="22" customWidth="1"/>
    <col min="2071" max="2304" width="9.140625" style="22"/>
    <col min="2305" max="2305" width="14.42578125" style="22" bestFit="1" customWidth="1"/>
    <col min="2306" max="2306" width="12.85546875" style="22" customWidth="1"/>
    <col min="2307" max="2307" width="10.42578125" style="22" customWidth="1"/>
    <col min="2308" max="2309" width="12" style="22" customWidth="1"/>
    <col min="2310" max="2310" width="5.5703125" style="22" customWidth="1"/>
    <col min="2311" max="2312" width="12" style="22" customWidth="1"/>
    <col min="2313" max="2313" width="5.5703125" style="22" customWidth="1"/>
    <col min="2314" max="2315" width="12" style="22" customWidth="1"/>
    <col min="2316" max="2316" width="5.5703125" style="22" customWidth="1"/>
    <col min="2317" max="2318" width="12" style="22" customWidth="1"/>
    <col min="2319" max="2319" width="5.5703125" style="22" customWidth="1"/>
    <col min="2320" max="2320" width="2.28515625" style="22" customWidth="1"/>
    <col min="2321" max="2321" width="9.28515625" style="22" customWidth="1"/>
    <col min="2322" max="2322" width="9.85546875" style="22" customWidth="1"/>
    <col min="2323" max="2325" width="11" style="22" customWidth="1"/>
    <col min="2326" max="2326" width="12.42578125" style="22" customWidth="1"/>
    <col min="2327" max="2560" width="9.140625" style="22"/>
    <col min="2561" max="2561" width="14.42578125" style="22" bestFit="1" customWidth="1"/>
    <col min="2562" max="2562" width="12.85546875" style="22" customWidth="1"/>
    <col min="2563" max="2563" width="10.42578125" style="22" customWidth="1"/>
    <col min="2564" max="2565" width="12" style="22" customWidth="1"/>
    <col min="2566" max="2566" width="5.5703125" style="22" customWidth="1"/>
    <col min="2567" max="2568" width="12" style="22" customWidth="1"/>
    <col min="2569" max="2569" width="5.5703125" style="22" customWidth="1"/>
    <col min="2570" max="2571" width="12" style="22" customWidth="1"/>
    <col min="2572" max="2572" width="5.5703125" style="22" customWidth="1"/>
    <col min="2573" max="2574" width="12" style="22" customWidth="1"/>
    <col min="2575" max="2575" width="5.5703125" style="22" customWidth="1"/>
    <col min="2576" max="2576" width="2.28515625" style="22" customWidth="1"/>
    <col min="2577" max="2577" width="9.28515625" style="22" customWidth="1"/>
    <col min="2578" max="2578" width="9.85546875" style="22" customWidth="1"/>
    <col min="2579" max="2581" width="11" style="22" customWidth="1"/>
    <col min="2582" max="2582" width="12.42578125" style="22" customWidth="1"/>
    <col min="2583" max="2816" width="9.140625" style="22"/>
    <col min="2817" max="2817" width="14.42578125" style="22" bestFit="1" customWidth="1"/>
    <col min="2818" max="2818" width="12.85546875" style="22" customWidth="1"/>
    <col min="2819" max="2819" width="10.42578125" style="22" customWidth="1"/>
    <col min="2820" max="2821" width="12" style="22" customWidth="1"/>
    <col min="2822" max="2822" width="5.5703125" style="22" customWidth="1"/>
    <col min="2823" max="2824" width="12" style="22" customWidth="1"/>
    <col min="2825" max="2825" width="5.5703125" style="22" customWidth="1"/>
    <col min="2826" max="2827" width="12" style="22" customWidth="1"/>
    <col min="2828" max="2828" width="5.5703125" style="22" customWidth="1"/>
    <col min="2829" max="2830" width="12" style="22" customWidth="1"/>
    <col min="2831" max="2831" width="5.5703125" style="22" customWidth="1"/>
    <col min="2832" max="2832" width="2.28515625" style="22" customWidth="1"/>
    <col min="2833" max="2833" width="9.28515625" style="22" customWidth="1"/>
    <col min="2834" max="2834" width="9.85546875" style="22" customWidth="1"/>
    <col min="2835" max="2837" width="11" style="22" customWidth="1"/>
    <col min="2838" max="2838" width="12.42578125" style="22" customWidth="1"/>
    <col min="2839" max="3072" width="9.140625" style="22"/>
    <col min="3073" max="3073" width="14.42578125" style="22" bestFit="1" customWidth="1"/>
    <col min="3074" max="3074" width="12.85546875" style="22" customWidth="1"/>
    <col min="3075" max="3075" width="10.42578125" style="22" customWidth="1"/>
    <col min="3076" max="3077" width="12" style="22" customWidth="1"/>
    <col min="3078" max="3078" width="5.5703125" style="22" customWidth="1"/>
    <col min="3079" max="3080" width="12" style="22" customWidth="1"/>
    <col min="3081" max="3081" width="5.5703125" style="22" customWidth="1"/>
    <col min="3082" max="3083" width="12" style="22" customWidth="1"/>
    <col min="3084" max="3084" width="5.5703125" style="22" customWidth="1"/>
    <col min="3085" max="3086" width="12" style="22" customWidth="1"/>
    <col min="3087" max="3087" width="5.5703125" style="22" customWidth="1"/>
    <col min="3088" max="3088" width="2.28515625" style="22" customWidth="1"/>
    <col min="3089" max="3089" width="9.28515625" style="22" customWidth="1"/>
    <col min="3090" max="3090" width="9.85546875" style="22" customWidth="1"/>
    <col min="3091" max="3093" width="11" style="22" customWidth="1"/>
    <col min="3094" max="3094" width="12.42578125" style="22" customWidth="1"/>
    <col min="3095" max="3328" width="9.140625" style="22"/>
    <col min="3329" max="3329" width="14.42578125" style="22" bestFit="1" customWidth="1"/>
    <col min="3330" max="3330" width="12.85546875" style="22" customWidth="1"/>
    <col min="3331" max="3331" width="10.42578125" style="22" customWidth="1"/>
    <col min="3332" max="3333" width="12" style="22" customWidth="1"/>
    <col min="3334" max="3334" width="5.5703125" style="22" customWidth="1"/>
    <col min="3335" max="3336" width="12" style="22" customWidth="1"/>
    <col min="3337" max="3337" width="5.5703125" style="22" customWidth="1"/>
    <col min="3338" max="3339" width="12" style="22" customWidth="1"/>
    <col min="3340" max="3340" width="5.5703125" style="22" customWidth="1"/>
    <col min="3341" max="3342" width="12" style="22" customWidth="1"/>
    <col min="3343" max="3343" width="5.5703125" style="22" customWidth="1"/>
    <col min="3344" max="3344" width="2.28515625" style="22" customWidth="1"/>
    <col min="3345" max="3345" width="9.28515625" style="22" customWidth="1"/>
    <col min="3346" max="3346" width="9.85546875" style="22" customWidth="1"/>
    <col min="3347" max="3349" width="11" style="22" customWidth="1"/>
    <col min="3350" max="3350" width="12.42578125" style="22" customWidth="1"/>
    <col min="3351" max="3584" width="9.140625" style="22"/>
    <col min="3585" max="3585" width="14.42578125" style="22" bestFit="1" customWidth="1"/>
    <col min="3586" max="3586" width="12.85546875" style="22" customWidth="1"/>
    <col min="3587" max="3587" width="10.42578125" style="22" customWidth="1"/>
    <col min="3588" max="3589" width="12" style="22" customWidth="1"/>
    <col min="3590" max="3590" width="5.5703125" style="22" customWidth="1"/>
    <col min="3591" max="3592" width="12" style="22" customWidth="1"/>
    <col min="3593" max="3593" width="5.5703125" style="22" customWidth="1"/>
    <col min="3594" max="3595" width="12" style="22" customWidth="1"/>
    <col min="3596" max="3596" width="5.5703125" style="22" customWidth="1"/>
    <col min="3597" max="3598" width="12" style="22" customWidth="1"/>
    <col min="3599" max="3599" width="5.5703125" style="22" customWidth="1"/>
    <col min="3600" max="3600" width="2.28515625" style="22" customWidth="1"/>
    <col min="3601" max="3601" width="9.28515625" style="22" customWidth="1"/>
    <col min="3602" max="3602" width="9.85546875" style="22" customWidth="1"/>
    <col min="3603" max="3605" width="11" style="22" customWidth="1"/>
    <col min="3606" max="3606" width="12.42578125" style="22" customWidth="1"/>
    <col min="3607" max="3840" width="9.140625" style="22"/>
    <col min="3841" max="3841" width="14.42578125" style="22" bestFit="1" customWidth="1"/>
    <col min="3842" max="3842" width="12.85546875" style="22" customWidth="1"/>
    <col min="3843" max="3843" width="10.42578125" style="22" customWidth="1"/>
    <col min="3844" max="3845" width="12" style="22" customWidth="1"/>
    <col min="3846" max="3846" width="5.5703125" style="22" customWidth="1"/>
    <col min="3847" max="3848" width="12" style="22" customWidth="1"/>
    <col min="3849" max="3849" width="5.5703125" style="22" customWidth="1"/>
    <col min="3850" max="3851" width="12" style="22" customWidth="1"/>
    <col min="3852" max="3852" width="5.5703125" style="22" customWidth="1"/>
    <col min="3853" max="3854" width="12" style="22" customWidth="1"/>
    <col min="3855" max="3855" width="5.5703125" style="22" customWidth="1"/>
    <col min="3856" max="3856" width="2.28515625" style="22" customWidth="1"/>
    <col min="3857" max="3857" width="9.28515625" style="22" customWidth="1"/>
    <col min="3858" max="3858" width="9.85546875" style="22" customWidth="1"/>
    <col min="3859" max="3861" width="11" style="22" customWidth="1"/>
    <col min="3862" max="3862" width="12.42578125" style="22" customWidth="1"/>
    <col min="3863" max="4096" width="9.140625" style="22"/>
    <col min="4097" max="4097" width="14.42578125" style="22" bestFit="1" customWidth="1"/>
    <col min="4098" max="4098" width="12.85546875" style="22" customWidth="1"/>
    <col min="4099" max="4099" width="10.42578125" style="22" customWidth="1"/>
    <col min="4100" max="4101" width="12" style="22" customWidth="1"/>
    <col min="4102" max="4102" width="5.5703125" style="22" customWidth="1"/>
    <col min="4103" max="4104" width="12" style="22" customWidth="1"/>
    <col min="4105" max="4105" width="5.5703125" style="22" customWidth="1"/>
    <col min="4106" max="4107" width="12" style="22" customWidth="1"/>
    <col min="4108" max="4108" width="5.5703125" style="22" customWidth="1"/>
    <col min="4109" max="4110" width="12" style="22" customWidth="1"/>
    <col min="4111" max="4111" width="5.5703125" style="22" customWidth="1"/>
    <col min="4112" max="4112" width="2.28515625" style="22" customWidth="1"/>
    <col min="4113" max="4113" width="9.28515625" style="22" customWidth="1"/>
    <col min="4114" max="4114" width="9.85546875" style="22" customWidth="1"/>
    <col min="4115" max="4117" width="11" style="22" customWidth="1"/>
    <col min="4118" max="4118" width="12.42578125" style="22" customWidth="1"/>
    <col min="4119" max="4352" width="9.140625" style="22"/>
    <col min="4353" max="4353" width="14.42578125" style="22" bestFit="1" customWidth="1"/>
    <col min="4354" max="4354" width="12.85546875" style="22" customWidth="1"/>
    <col min="4355" max="4355" width="10.42578125" style="22" customWidth="1"/>
    <col min="4356" max="4357" width="12" style="22" customWidth="1"/>
    <col min="4358" max="4358" width="5.5703125" style="22" customWidth="1"/>
    <col min="4359" max="4360" width="12" style="22" customWidth="1"/>
    <col min="4361" max="4361" width="5.5703125" style="22" customWidth="1"/>
    <col min="4362" max="4363" width="12" style="22" customWidth="1"/>
    <col min="4364" max="4364" width="5.5703125" style="22" customWidth="1"/>
    <col min="4365" max="4366" width="12" style="22" customWidth="1"/>
    <col min="4367" max="4367" width="5.5703125" style="22" customWidth="1"/>
    <col min="4368" max="4368" width="2.28515625" style="22" customWidth="1"/>
    <col min="4369" max="4369" width="9.28515625" style="22" customWidth="1"/>
    <col min="4370" max="4370" width="9.85546875" style="22" customWidth="1"/>
    <col min="4371" max="4373" width="11" style="22" customWidth="1"/>
    <col min="4374" max="4374" width="12.42578125" style="22" customWidth="1"/>
    <col min="4375" max="4608" width="9.140625" style="22"/>
    <col min="4609" max="4609" width="14.42578125" style="22" bestFit="1" customWidth="1"/>
    <col min="4610" max="4610" width="12.85546875" style="22" customWidth="1"/>
    <col min="4611" max="4611" width="10.42578125" style="22" customWidth="1"/>
    <col min="4612" max="4613" width="12" style="22" customWidth="1"/>
    <col min="4614" max="4614" width="5.5703125" style="22" customWidth="1"/>
    <col min="4615" max="4616" width="12" style="22" customWidth="1"/>
    <col min="4617" max="4617" width="5.5703125" style="22" customWidth="1"/>
    <col min="4618" max="4619" width="12" style="22" customWidth="1"/>
    <col min="4620" max="4620" width="5.5703125" style="22" customWidth="1"/>
    <col min="4621" max="4622" width="12" style="22" customWidth="1"/>
    <col min="4623" max="4623" width="5.5703125" style="22" customWidth="1"/>
    <col min="4624" max="4624" width="2.28515625" style="22" customWidth="1"/>
    <col min="4625" max="4625" width="9.28515625" style="22" customWidth="1"/>
    <col min="4626" max="4626" width="9.85546875" style="22" customWidth="1"/>
    <col min="4627" max="4629" width="11" style="22" customWidth="1"/>
    <col min="4630" max="4630" width="12.42578125" style="22" customWidth="1"/>
    <col min="4631" max="4864" width="9.140625" style="22"/>
    <col min="4865" max="4865" width="14.42578125" style="22" bestFit="1" customWidth="1"/>
    <col min="4866" max="4866" width="12.85546875" style="22" customWidth="1"/>
    <col min="4867" max="4867" width="10.42578125" style="22" customWidth="1"/>
    <col min="4868" max="4869" width="12" style="22" customWidth="1"/>
    <col min="4870" max="4870" width="5.5703125" style="22" customWidth="1"/>
    <col min="4871" max="4872" width="12" style="22" customWidth="1"/>
    <col min="4873" max="4873" width="5.5703125" style="22" customWidth="1"/>
    <col min="4874" max="4875" width="12" style="22" customWidth="1"/>
    <col min="4876" max="4876" width="5.5703125" style="22" customWidth="1"/>
    <col min="4877" max="4878" width="12" style="22" customWidth="1"/>
    <col min="4879" max="4879" width="5.5703125" style="22" customWidth="1"/>
    <col min="4880" max="4880" width="2.28515625" style="22" customWidth="1"/>
    <col min="4881" max="4881" width="9.28515625" style="22" customWidth="1"/>
    <col min="4882" max="4882" width="9.85546875" style="22" customWidth="1"/>
    <col min="4883" max="4885" width="11" style="22" customWidth="1"/>
    <col min="4886" max="4886" width="12.42578125" style="22" customWidth="1"/>
    <col min="4887" max="5120" width="9.140625" style="22"/>
    <col min="5121" max="5121" width="14.42578125" style="22" bestFit="1" customWidth="1"/>
    <col min="5122" max="5122" width="12.85546875" style="22" customWidth="1"/>
    <col min="5123" max="5123" width="10.42578125" style="22" customWidth="1"/>
    <col min="5124" max="5125" width="12" style="22" customWidth="1"/>
    <col min="5126" max="5126" width="5.5703125" style="22" customWidth="1"/>
    <col min="5127" max="5128" width="12" style="22" customWidth="1"/>
    <col min="5129" max="5129" width="5.5703125" style="22" customWidth="1"/>
    <col min="5130" max="5131" width="12" style="22" customWidth="1"/>
    <col min="5132" max="5132" width="5.5703125" style="22" customWidth="1"/>
    <col min="5133" max="5134" width="12" style="22" customWidth="1"/>
    <col min="5135" max="5135" width="5.5703125" style="22" customWidth="1"/>
    <col min="5136" max="5136" width="2.28515625" style="22" customWidth="1"/>
    <col min="5137" max="5137" width="9.28515625" style="22" customWidth="1"/>
    <col min="5138" max="5138" width="9.85546875" style="22" customWidth="1"/>
    <col min="5139" max="5141" width="11" style="22" customWidth="1"/>
    <col min="5142" max="5142" width="12.42578125" style="22" customWidth="1"/>
    <col min="5143" max="5376" width="9.140625" style="22"/>
    <col min="5377" max="5377" width="14.42578125" style="22" bestFit="1" customWidth="1"/>
    <col min="5378" max="5378" width="12.85546875" style="22" customWidth="1"/>
    <col min="5379" max="5379" width="10.42578125" style="22" customWidth="1"/>
    <col min="5380" max="5381" width="12" style="22" customWidth="1"/>
    <col min="5382" max="5382" width="5.5703125" style="22" customWidth="1"/>
    <col min="5383" max="5384" width="12" style="22" customWidth="1"/>
    <col min="5385" max="5385" width="5.5703125" style="22" customWidth="1"/>
    <col min="5386" max="5387" width="12" style="22" customWidth="1"/>
    <col min="5388" max="5388" width="5.5703125" style="22" customWidth="1"/>
    <col min="5389" max="5390" width="12" style="22" customWidth="1"/>
    <col min="5391" max="5391" width="5.5703125" style="22" customWidth="1"/>
    <col min="5392" max="5392" width="2.28515625" style="22" customWidth="1"/>
    <col min="5393" max="5393" width="9.28515625" style="22" customWidth="1"/>
    <col min="5394" max="5394" width="9.85546875" style="22" customWidth="1"/>
    <col min="5395" max="5397" width="11" style="22" customWidth="1"/>
    <col min="5398" max="5398" width="12.42578125" style="22" customWidth="1"/>
    <col min="5399" max="5632" width="9.140625" style="22"/>
    <col min="5633" max="5633" width="14.42578125" style="22" bestFit="1" customWidth="1"/>
    <col min="5634" max="5634" width="12.85546875" style="22" customWidth="1"/>
    <col min="5635" max="5635" width="10.42578125" style="22" customWidth="1"/>
    <col min="5636" max="5637" width="12" style="22" customWidth="1"/>
    <col min="5638" max="5638" width="5.5703125" style="22" customWidth="1"/>
    <col min="5639" max="5640" width="12" style="22" customWidth="1"/>
    <col min="5641" max="5641" width="5.5703125" style="22" customWidth="1"/>
    <col min="5642" max="5643" width="12" style="22" customWidth="1"/>
    <col min="5644" max="5644" width="5.5703125" style="22" customWidth="1"/>
    <col min="5645" max="5646" width="12" style="22" customWidth="1"/>
    <col min="5647" max="5647" width="5.5703125" style="22" customWidth="1"/>
    <col min="5648" max="5648" width="2.28515625" style="22" customWidth="1"/>
    <col min="5649" max="5649" width="9.28515625" style="22" customWidth="1"/>
    <col min="5650" max="5650" width="9.85546875" style="22" customWidth="1"/>
    <col min="5651" max="5653" width="11" style="22" customWidth="1"/>
    <col min="5654" max="5654" width="12.42578125" style="22" customWidth="1"/>
    <col min="5655" max="5888" width="9.140625" style="22"/>
    <col min="5889" max="5889" width="14.42578125" style="22" bestFit="1" customWidth="1"/>
    <col min="5890" max="5890" width="12.85546875" style="22" customWidth="1"/>
    <col min="5891" max="5891" width="10.42578125" style="22" customWidth="1"/>
    <col min="5892" max="5893" width="12" style="22" customWidth="1"/>
    <col min="5894" max="5894" width="5.5703125" style="22" customWidth="1"/>
    <col min="5895" max="5896" width="12" style="22" customWidth="1"/>
    <col min="5897" max="5897" width="5.5703125" style="22" customWidth="1"/>
    <col min="5898" max="5899" width="12" style="22" customWidth="1"/>
    <col min="5900" max="5900" width="5.5703125" style="22" customWidth="1"/>
    <col min="5901" max="5902" width="12" style="22" customWidth="1"/>
    <col min="5903" max="5903" width="5.5703125" style="22" customWidth="1"/>
    <col min="5904" max="5904" width="2.28515625" style="22" customWidth="1"/>
    <col min="5905" max="5905" width="9.28515625" style="22" customWidth="1"/>
    <col min="5906" max="5906" width="9.85546875" style="22" customWidth="1"/>
    <col min="5907" max="5909" width="11" style="22" customWidth="1"/>
    <col min="5910" max="5910" width="12.42578125" style="22" customWidth="1"/>
    <col min="5911" max="6144" width="9.140625" style="22"/>
    <col min="6145" max="6145" width="14.42578125" style="22" bestFit="1" customWidth="1"/>
    <col min="6146" max="6146" width="12.85546875" style="22" customWidth="1"/>
    <col min="6147" max="6147" width="10.42578125" style="22" customWidth="1"/>
    <col min="6148" max="6149" width="12" style="22" customWidth="1"/>
    <col min="6150" max="6150" width="5.5703125" style="22" customWidth="1"/>
    <col min="6151" max="6152" width="12" style="22" customWidth="1"/>
    <col min="6153" max="6153" width="5.5703125" style="22" customWidth="1"/>
    <col min="6154" max="6155" width="12" style="22" customWidth="1"/>
    <col min="6156" max="6156" width="5.5703125" style="22" customWidth="1"/>
    <col min="6157" max="6158" width="12" style="22" customWidth="1"/>
    <col min="6159" max="6159" width="5.5703125" style="22" customWidth="1"/>
    <col min="6160" max="6160" width="2.28515625" style="22" customWidth="1"/>
    <col min="6161" max="6161" width="9.28515625" style="22" customWidth="1"/>
    <col min="6162" max="6162" width="9.85546875" style="22" customWidth="1"/>
    <col min="6163" max="6165" width="11" style="22" customWidth="1"/>
    <col min="6166" max="6166" width="12.42578125" style="22" customWidth="1"/>
    <col min="6167" max="6400" width="9.140625" style="22"/>
    <col min="6401" max="6401" width="14.42578125" style="22" bestFit="1" customWidth="1"/>
    <col min="6402" max="6402" width="12.85546875" style="22" customWidth="1"/>
    <col min="6403" max="6403" width="10.42578125" style="22" customWidth="1"/>
    <col min="6404" max="6405" width="12" style="22" customWidth="1"/>
    <col min="6406" max="6406" width="5.5703125" style="22" customWidth="1"/>
    <col min="6407" max="6408" width="12" style="22" customWidth="1"/>
    <col min="6409" max="6409" width="5.5703125" style="22" customWidth="1"/>
    <col min="6410" max="6411" width="12" style="22" customWidth="1"/>
    <col min="6412" max="6412" width="5.5703125" style="22" customWidth="1"/>
    <col min="6413" max="6414" width="12" style="22" customWidth="1"/>
    <col min="6415" max="6415" width="5.5703125" style="22" customWidth="1"/>
    <col min="6416" max="6416" width="2.28515625" style="22" customWidth="1"/>
    <col min="6417" max="6417" width="9.28515625" style="22" customWidth="1"/>
    <col min="6418" max="6418" width="9.85546875" style="22" customWidth="1"/>
    <col min="6419" max="6421" width="11" style="22" customWidth="1"/>
    <col min="6422" max="6422" width="12.42578125" style="22" customWidth="1"/>
    <col min="6423" max="6656" width="9.140625" style="22"/>
    <col min="6657" max="6657" width="14.42578125" style="22" bestFit="1" customWidth="1"/>
    <col min="6658" max="6658" width="12.85546875" style="22" customWidth="1"/>
    <col min="6659" max="6659" width="10.42578125" style="22" customWidth="1"/>
    <col min="6660" max="6661" width="12" style="22" customWidth="1"/>
    <col min="6662" max="6662" width="5.5703125" style="22" customWidth="1"/>
    <col min="6663" max="6664" width="12" style="22" customWidth="1"/>
    <col min="6665" max="6665" width="5.5703125" style="22" customWidth="1"/>
    <col min="6666" max="6667" width="12" style="22" customWidth="1"/>
    <col min="6668" max="6668" width="5.5703125" style="22" customWidth="1"/>
    <col min="6669" max="6670" width="12" style="22" customWidth="1"/>
    <col min="6671" max="6671" width="5.5703125" style="22" customWidth="1"/>
    <col min="6672" max="6672" width="2.28515625" style="22" customWidth="1"/>
    <col min="6673" max="6673" width="9.28515625" style="22" customWidth="1"/>
    <col min="6674" max="6674" width="9.85546875" style="22" customWidth="1"/>
    <col min="6675" max="6677" width="11" style="22" customWidth="1"/>
    <col min="6678" max="6678" width="12.42578125" style="22" customWidth="1"/>
    <col min="6679" max="6912" width="9.140625" style="22"/>
    <col min="6913" max="6913" width="14.42578125" style="22" bestFit="1" customWidth="1"/>
    <col min="6914" max="6914" width="12.85546875" style="22" customWidth="1"/>
    <col min="6915" max="6915" width="10.42578125" style="22" customWidth="1"/>
    <col min="6916" max="6917" width="12" style="22" customWidth="1"/>
    <col min="6918" max="6918" width="5.5703125" style="22" customWidth="1"/>
    <col min="6919" max="6920" width="12" style="22" customWidth="1"/>
    <col min="6921" max="6921" width="5.5703125" style="22" customWidth="1"/>
    <col min="6922" max="6923" width="12" style="22" customWidth="1"/>
    <col min="6924" max="6924" width="5.5703125" style="22" customWidth="1"/>
    <col min="6925" max="6926" width="12" style="22" customWidth="1"/>
    <col min="6927" max="6927" width="5.5703125" style="22" customWidth="1"/>
    <col min="6928" max="6928" width="2.28515625" style="22" customWidth="1"/>
    <col min="6929" max="6929" width="9.28515625" style="22" customWidth="1"/>
    <col min="6930" max="6930" width="9.85546875" style="22" customWidth="1"/>
    <col min="6931" max="6933" width="11" style="22" customWidth="1"/>
    <col min="6934" max="6934" width="12.42578125" style="22" customWidth="1"/>
    <col min="6935" max="7168" width="9.140625" style="22"/>
    <col min="7169" max="7169" width="14.42578125" style="22" bestFit="1" customWidth="1"/>
    <col min="7170" max="7170" width="12.85546875" style="22" customWidth="1"/>
    <col min="7171" max="7171" width="10.42578125" style="22" customWidth="1"/>
    <col min="7172" max="7173" width="12" style="22" customWidth="1"/>
    <col min="7174" max="7174" width="5.5703125" style="22" customWidth="1"/>
    <col min="7175" max="7176" width="12" style="22" customWidth="1"/>
    <col min="7177" max="7177" width="5.5703125" style="22" customWidth="1"/>
    <col min="7178" max="7179" width="12" style="22" customWidth="1"/>
    <col min="7180" max="7180" width="5.5703125" style="22" customWidth="1"/>
    <col min="7181" max="7182" width="12" style="22" customWidth="1"/>
    <col min="7183" max="7183" width="5.5703125" style="22" customWidth="1"/>
    <col min="7184" max="7184" width="2.28515625" style="22" customWidth="1"/>
    <col min="7185" max="7185" width="9.28515625" style="22" customWidth="1"/>
    <col min="7186" max="7186" width="9.85546875" style="22" customWidth="1"/>
    <col min="7187" max="7189" width="11" style="22" customWidth="1"/>
    <col min="7190" max="7190" width="12.42578125" style="22" customWidth="1"/>
    <col min="7191" max="7424" width="9.140625" style="22"/>
    <col min="7425" max="7425" width="14.42578125" style="22" bestFit="1" customWidth="1"/>
    <col min="7426" max="7426" width="12.85546875" style="22" customWidth="1"/>
    <col min="7427" max="7427" width="10.42578125" style="22" customWidth="1"/>
    <col min="7428" max="7429" width="12" style="22" customWidth="1"/>
    <col min="7430" max="7430" width="5.5703125" style="22" customWidth="1"/>
    <col min="7431" max="7432" width="12" style="22" customWidth="1"/>
    <col min="7433" max="7433" width="5.5703125" style="22" customWidth="1"/>
    <col min="7434" max="7435" width="12" style="22" customWidth="1"/>
    <col min="7436" max="7436" width="5.5703125" style="22" customWidth="1"/>
    <col min="7437" max="7438" width="12" style="22" customWidth="1"/>
    <col min="7439" max="7439" width="5.5703125" style="22" customWidth="1"/>
    <col min="7440" max="7440" width="2.28515625" style="22" customWidth="1"/>
    <col min="7441" max="7441" width="9.28515625" style="22" customWidth="1"/>
    <col min="7442" max="7442" width="9.85546875" style="22" customWidth="1"/>
    <col min="7443" max="7445" width="11" style="22" customWidth="1"/>
    <col min="7446" max="7446" width="12.42578125" style="22" customWidth="1"/>
    <col min="7447" max="7680" width="9.140625" style="22"/>
    <col min="7681" max="7681" width="14.42578125" style="22" bestFit="1" customWidth="1"/>
    <col min="7682" max="7682" width="12.85546875" style="22" customWidth="1"/>
    <col min="7683" max="7683" width="10.42578125" style="22" customWidth="1"/>
    <col min="7684" max="7685" width="12" style="22" customWidth="1"/>
    <col min="7686" max="7686" width="5.5703125" style="22" customWidth="1"/>
    <col min="7687" max="7688" width="12" style="22" customWidth="1"/>
    <col min="7689" max="7689" width="5.5703125" style="22" customWidth="1"/>
    <col min="7690" max="7691" width="12" style="22" customWidth="1"/>
    <col min="7692" max="7692" width="5.5703125" style="22" customWidth="1"/>
    <col min="7693" max="7694" width="12" style="22" customWidth="1"/>
    <col min="7695" max="7695" width="5.5703125" style="22" customWidth="1"/>
    <col min="7696" max="7696" width="2.28515625" style="22" customWidth="1"/>
    <col min="7697" max="7697" width="9.28515625" style="22" customWidth="1"/>
    <col min="7698" max="7698" width="9.85546875" style="22" customWidth="1"/>
    <col min="7699" max="7701" width="11" style="22" customWidth="1"/>
    <col min="7702" max="7702" width="12.42578125" style="22" customWidth="1"/>
    <col min="7703" max="7936" width="9.140625" style="22"/>
    <col min="7937" max="7937" width="14.42578125" style="22" bestFit="1" customWidth="1"/>
    <col min="7938" max="7938" width="12.85546875" style="22" customWidth="1"/>
    <col min="7939" max="7939" width="10.42578125" style="22" customWidth="1"/>
    <col min="7940" max="7941" width="12" style="22" customWidth="1"/>
    <col min="7942" max="7942" width="5.5703125" style="22" customWidth="1"/>
    <col min="7943" max="7944" width="12" style="22" customWidth="1"/>
    <col min="7945" max="7945" width="5.5703125" style="22" customWidth="1"/>
    <col min="7946" max="7947" width="12" style="22" customWidth="1"/>
    <col min="7948" max="7948" width="5.5703125" style="22" customWidth="1"/>
    <col min="7949" max="7950" width="12" style="22" customWidth="1"/>
    <col min="7951" max="7951" width="5.5703125" style="22" customWidth="1"/>
    <col min="7952" max="7952" width="2.28515625" style="22" customWidth="1"/>
    <col min="7953" max="7953" width="9.28515625" style="22" customWidth="1"/>
    <col min="7954" max="7954" width="9.85546875" style="22" customWidth="1"/>
    <col min="7955" max="7957" width="11" style="22" customWidth="1"/>
    <col min="7958" max="7958" width="12.42578125" style="22" customWidth="1"/>
    <col min="7959" max="8192" width="9.140625" style="22"/>
    <col min="8193" max="8193" width="14.42578125" style="22" bestFit="1" customWidth="1"/>
    <col min="8194" max="8194" width="12.85546875" style="22" customWidth="1"/>
    <col min="8195" max="8195" width="10.42578125" style="22" customWidth="1"/>
    <col min="8196" max="8197" width="12" style="22" customWidth="1"/>
    <col min="8198" max="8198" width="5.5703125" style="22" customWidth="1"/>
    <col min="8199" max="8200" width="12" style="22" customWidth="1"/>
    <col min="8201" max="8201" width="5.5703125" style="22" customWidth="1"/>
    <col min="8202" max="8203" width="12" style="22" customWidth="1"/>
    <col min="8204" max="8204" width="5.5703125" style="22" customWidth="1"/>
    <col min="8205" max="8206" width="12" style="22" customWidth="1"/>
    <col min="8207" max="8207" width="5.5703125" style="22" customWidth="1"/>
    <col min="8208" max="8208" width="2.28515625" style="22" customWidth="1"/>
    <col min="8209" max="8209" width="9.28515625" style="22" customWidth="1"/>
    <col min="8210" max="8210" width="9.85546875" style="22" customWidth="1"/>
    <col min="8211" max="8213" width="11" style="22" customWidth="1"/>
    <col min="8214" max="8214" width="12.42578125" style="22" customWidth="1"/>
    <col min="8215" max="8448" width="9.140625" style="22"/>
    <col min="8449" max="8449" width="14.42578125" style="22" bestFit="1" customWidth="1"/>
    <col min="8450" max="8450" width="12.85546875" style="22" customWidth="1"/>
    <col min="8451" max="8451" width="10.42578125" style="22" customWidth="1"/>
    <col min="8452" max="8453" width="12" style="22" customWidth="1"/>
    <col min="8454" max="8454" width="5.5703125" style="22" customWidth="1"/>
    <col min="8455" max="8456" width="12" style="22" customWidth="1"/>
    <col min="8457" max="8457" width="5.5703125" style="22" customWidth="1"/>
    <col min="8458" max="8459" width="12" style="22" customWidth="1"/>
    <col min="8460" max="8460" width="5.5703125" style="22" customWidth="1"/>
    <col min="8461" max="8462" width="12" style="22" customWidth="1"/>
    <col min="8463" max="8463" width="5.5703125" style="22" customWidth="1"/>
    <col min="8464" max="8464" width="2.28515625" style="22" customWidth="1"/>
    <col min="8465" max="8465" width="9.28515625" style="22" customWidth="1"/>
    <col min="8466" max="8466" width="9.85546875" style="22" customWidth="1"/>
    <col min="8467" max="8469" width="11" style="22" customWidth="1"/>
    <col min="8470" max="8470" width="12.42578125" style="22" customWidth="1"/>
    <col min="8471" max="8704" width="9.140625" style="22"/>
    <col min="8705" max="8705" width="14.42578125" style="22" bestFit="1" customWidth="1"/>
    <col min="8706" max="8706" width="12.85546875" style="22" customWidth="1"/>
    <col min="8707" max="8707" width="10.42578125" style="22" customWidth="1"/>
    <col min="8708" max="8709" width="12" style="22" customWidth="1"/>
    <col min="8710" max="8710" width="5.5703125" style="22" customWidth="1"/>
    <col min="8711" max="8712" width="12" style="22" customWidth="1"/>
    <col min="8713" max="8713" width="5.5703125" style="22" customWidth="1"/>
    <col min="8714" max="8715" width="12" style="22" customWidth="1"/>
    <col min="8716" max="8716" width="5.5703125" style="22" customWidth="1"/>
    <col min="8717" max="8718" width="12" style="22" customWidth="1"/>
    <col min="8719" max="8719" width="5.5703125" style="22" customWidth="1"/>
    <col min="8720" max="8720" width="2.28515625" style="22" customWidth="1"/>
    <col min="8721" max="8721" width="9.28515625" style="22" customWidth="1"/>
    <col min="8722" max="8722" width="9.85546875" style="22" customWidth="1"/>
    <col min="8723" max="8725" width="11" style="22" customWidth="1"/>
    <col min="8726" max="8726" width="12.42578125" style="22" customWidth="1"/>
    <col min="8727" max="8960" width="9.140625" style="22"/>
    <col min="8961" max="8961" width="14.42578125" style="22" bestFit="1" customWidth="1"/>
    <col min="8962" max="8962" width="12.85546875" style="22" customWidth="1"/>
    <col min="8963" max="8963" width="10.42578125" style="22" customWidth="1"/>
    <col min="8964" max="8965" width="12" style="22" customWidth="1"/>
    <col min="8966" max="8966" width="5.5703125" style="22" customWidth="1"/>
    <col min="8967" max="8968" width="12" style="22" customWidth="1"/>
    <col min="8969" max="8969" width="5.5703125" style="22" customWidth="1"/>
    <col min="8970" max="8971" width="12" style="22" customWidth="1"/>
    <col min="8972" max="8972" width="5.5703125" style="22" customWidth="1"/>
    <col min="8973" max="8974" width="12" style="22" customWidth="1"/>
    <col min="8975" max="8975" width="5.5703125" style="22" customWidth="1"/>
    <col min="8976" max="8976" width="2.28515625" style="22" customWidth="1"/>
    <col min="8977" max="8977" width="9.28515625" style="22" customWidth="1"/>
    <col min="8978" max="8978" width="9.85546875" style="22" customWidth="1"/>
    <col min="8979" max="8981" width="11" style="22" customWidth="1"/>
    <col min="8982" max="8982" width="12.42578125" style="22" customWidth="1"/>
    <col min="8983" max="9216" width="9.140625" style="22"/>
    <col min="9217" max="9217" width="14.42578125" style="22" bestFit="1" customWidth="1"/>
    <col min="9218" max="9218" width="12.85546875" style="22" customWidth="1"/>
    <col min="9219" max="9219" width="10.42578125" style="22" customWidth="1"/>
    <col min="9220" max="9221" width="12" style="22" customWidth="1"/>
    <col min="9222" max="9222" width="5.5703125" style="22" customWidth="1"/>
    <col min="9223" max="9224" width="12" style="22" customWidth="1"/>
    <col min="9225" max="9225" width="5.5703125" style="22" customWidth="1"/>
    <col min="9226" max="9227" width="12" style="22" customWidth="1"/>
    <col min="9228" max="9228" width="5.5703125" style="22" customWidth="1"/>
    <col min="9229" max="9230" width="12" style="22" customWidth="1"/>
    <col min="9231" max="9231" width="5.5703125" style="22" customWidth="1"/>
    <col min="9232" max="9232" width="2.28515625" style="22" customWidth="1"/>
    <col min="9233" max="9233" width="9.28515625" style="22" customWidth="1"/>
    <col min="9234" max="9234" width="9.85546875" style="22" customWidth="1"/>
    <col min="9235" max="9237" width="11" style="22" customWidth="1"/>
    <col min="9238" max="9238" width="12.42578125" style="22" customWidth="1"/>
    <col min="9239" max="9472" width="9.140625" style="22"/>
    <col min="9473" max="9473" width="14.42578125" style="22" bestFit="1" customWidth="1"/>
    <col min="9474" max="9474" width="12.85546875" style="22" customWidth="1"/>
    <col min="9475" max="9475" width="10.42578125" style="22" customWidth="1"/>
    <col min="9476" max="9477" width="12" style="22" customWidth="1"/>
    <col min="9478" max="9478" width="5.5703125" style="22" customWidth="1"/>
    <col min="9479" max="9480" width="12" style="22" customWidth="1"/>
    <col min="9481" max="9481" width="5.5703125" style="22" customWidth="1"/>
    <col min="9482" max="9483" width="12" style="22" customWidth="1"/>
    <col min="9484" max="9484" width="5.5703125" style="22" customWidth="1"/>
    <col min="9485" max="9486" width="12" style="22" customWidth="1"/>
    <col min="9487" max="9487" width="5.5703125" style="22" customWidth="1"/>
    <col min="9488" max="9488" width="2.28515625" style="22" customWidth="1"/>
    <col min="9489" max="9489" width="9.28515625" style="22" customWidth="1"/>
    <col min="9490" max="9490" width="9.85546875" style="22" customWidth="1"/>
    <col min="9491" max="9493" width="11" style="22" customWidth="1"/>
    <col min="9494" max="9494" width="12.42578125" style="22" customWidth="1"/>
    <col min="9495" max="9728" width="9.140625" style="22"/>
    <col min="9729" max="9729" width="14.42578125" style="22" bestFit="1" customWidth="1"/>
    <col min="9730" max="9730" width="12.85546875" style="22" customWidth="1"/>
    <col min="9731" max="9731" width="10.42578125" style="22" customWidth="1"/>
    <col min="9732" max="9733" width="12" style="22" customWidth="1"/>
    <col min="9734" max="9734" width="5.5703125" style="22" customWidth="1"/>
    <col min="9735" max="9736" width="12" style="22" customWidth="1"/>
    <col min="9737" max="9737" width="5.5703125" style="22" customWidth="1"/>
    <col min="9738" max="9739" width="12" style="22" customWidth="1"/>
    <col min="9740" max="9740" width="5.5703125" style="22" customWidth="1"/>
    <col min="9741" max="9742" width="12" style="22" customWidth="1"/>
    <col min="9743" max="9743" width="5.5703125" style="22" customWidth="1"/>
    <col min="9744" max="9744" width="2.28515625" style="22" customWidth="1"/>
    <col min="9745" max="9745" width="9.28515625" style="22" customWidth="1"/>
    <col min="9746" max="9746" width="9.85546875" style="22" customWidth="1"/>
    <col min="9747" max="9749" width="11" style="22" customWidth="1"/>
    <col min="9750" max="9750" width="12.42578125" style="22" customWidth="1"/>
    <col min="9751" max="9984" width="9.140625" style="22"/>
    <col min="9985" max="9985" width="14.42578125" style="22" bestFit="1" customWidth="1"/>
    <col min="9986" max="9986" width="12.85546875" style="22" customWidth="1"/>
    <col min="9987" max="9987" width="10.42578125" style="22" customWidth="1"/>
    <col min="9988" max="9989" width="12" style="22" customWidth="1"/>
    <col min="9990" max="9990" width="5.5703125" style="22" customWidth="1"/>
    <col min="9991" max="9992" width="12" style="22" customWidth="1"/>
    <col min="9993" max="9993" width="5.5703125" style="22" customWidth="1"/>
    <col min="9994" max="9995" width="12" style="22" customWidth="1"/>
    <col min="9996" max="9996" width="5.5703125" style="22" customWidth="1"/>
    <col min="9997" max="9998" width="12" style="22" customWidth="1"/>
    <col min="9999" max="9999" width="5.5703125" style="22" customWidth="1"/>
    <col min="10000" max="10000" width="2.28515625" style="22" customWidth="1"/>
    <col min="10001" max="10001" width="9.28515625" style="22" customWidth="1"/>
    <col min="10002" max="10002" width="9.85546875" style="22" customWidth="1"/>
    <col min="10003" max="10005" width="11" style="22" customWidth="1"/>
    <col min="10006" max="10006" width="12.42578125" style="22" customWidth="1"/>
    <col min="10007" max="10240" width="9.140625" style="22"/>
    <col min="10241" max="10241" width="14.42578125" style="22" bestFit="1" customWidth="1"/>
    <col min="10242" max="10242" width="12.85546875" style="22" customWidth="1"/>
    <col min="10243" max="10243" width="10.42578125" style="22" customWidth="1"/>
    <col min="10244" max="10245" width="12" style="22" customWidth="1"/>
    <col min="10246" max="10246" width="5.5703125" style="22" customWidth="1"/>
    <col min="10247" max="10248" width="12" style="22" customWidth="1"/>
    <col min="10249" max="10249" width="5.5703125" style="22" customWidth="1"/>
    <col min="10250" max="10251" width="12" style="22" customWidth="1"/>
    <col min="10252" max="10252" width="5.5703125" style="22" customWidth="1"/>
    <col min="10253" max="10254" width="12" style="22" customWidth="1"/>
    <col min="10255" max="10255" width="5.5703125" style="22" customWidth="1"/>
    <col min="10256" max="10256" width="2.28515625" style="22" customWidth="1"/>
    <col min="10257" max="10257" width="9.28515625" style="22" customWidth="1"/>
    <col min="10258" max="10258" width="9.85546875" style="22" customWidth="1"/>
    <col min="10259" max="10261" width="11" style="22" customWidth="1"/>
    <col min="10262" max="10262" width="12.42578125" style="22" customWidth="1"/>
    <col min="10263" max="10496" width="9.140625" style="22"/>
    <col min="10497" max="10497" width="14.42578125" style="22" bestFit="1" customWidth="1"/>
    <col min="10498" max="10498" width="12.85546875" style="22" customWidth="1"/>
    <col min="10499" max="10499" width="10.42578125" style="22" customWidth="1"/>
    <col min="10500" max="10501" width="12" style="22" customWidth="1"/>
    <col min="10502" max="10502" width="5.5703125" style="22" customWidth="1"/>
    <col min="10503" max="10504" width="12" style="22" customWidth="1"/>
    <col min="10505" max="10505" width="5.5703125" style="22" customWidth="1"/>
    <col min="10506" max="10507" width="12" style="22" customWidth="1"/>
    <col min="10508" max="10508" width="5.5703125" style="22" customWidth="1"/>
    <col min="10509" max="10510" width="12" style="22" customWidth="1"/>
    <col min="10511" max="10511" width="5.5703125" style="22" customWidth="1"/>
    <col min="10512" max="10512" width="2.28515625" style="22" customWidth="1"/>
    <col min="10513" max="10513" width="9.28515625" style="22" customWidth="1"/>
    <col min="10514" max="10514" width="9.85546875" style="22" customWidth="1"/>
    <col min="10515" max="10517" width="11" style="22" customWidth="1"/>
    <col min="10518" max="10518" width="12.42578125" style="22" customWidth="1"/>
    <col min="10519" max="10752" width="9.140625" style="22"/>
    <col min="10753" max="10753" width="14.42578125" style="22" bestFit="1" customWidth="1"/>
    <col min="10754" max="10754" width="12.85546875" style="22" customWidth="1"/>
    <col min="10755" max="10755" width="10.42578125" style="22" customWidth="1"/>
    <col min="10756" max="10757" width="12" style="22" customWidth="1"/>
    <col min="10758" max="10758" width="5.5703125" style="22" customWidth="1"/>
    <col min="10759" max="10760" width="12" style="22" customWidth="1"/>
    <col min="10761" max="10761" width="5.5703125" style="22" customWidth="1"/>
    <col min="10762" max="10763" width="12" style="22" customWidth="1"/>
    <col min="10764" max="10764" width="5.5703125" style="22" customWidth="1"/>
    <col min="10765" max="10766" width="12" style="22" customWidth="1"/>
    <col min="10767" max="10767" width="5.5703125" style="22" customWidth="1"/>
    <col min="10768" max="10768" width="2.28515625" style="22" customWidth="1"/>
    <col min="10769" max="10769" width="9.28515625" style="22" customWidth="1"/>
    <col min="10770" max="10770" width="9.85546875" style="22" customWidth="1"/>
    <col min="10771" max="10773" width="11" style="22" customWidth="1"/>
    <col min="10774" max="10774" width="12.42578125" style="22" customWidth="1"/>
    <col min="10775" max="11008" width="9.140625" style="22"/>
    <col min="11009" max="11009" width="14.42578125" style="22" bestFit="1" customWidth="1"/>
    <col min="11010" max="11010" width="12.85546875" style="22" customWidth="1"/>
    <col min="11011" max="11011" width="10.42578125" style="22" customWidth="1"/>
    <col min="11012" max="11013" width="12" style="22" customWidth="1"/>
    <col min="11014" max="11014" width="5.5703125" style="22" customWidth="1"/>
    <col min="11015" max="11016" width="12" style="22" customWidth="1"/>
    <col min="11017" max="11017" width="5.5703125" style="22" customWidth="1"/>
    <col min="11018" max="11019" width="12" style="22" customWidth="1"/>
    <col min="11020" max="11020" width="5.5703125" style="22" customWidth="1"/>
    <col min="11021" max="11022" width="12" style="22" customWidth="1"/>
    <col min="11023" max="11023" width="5.5703125" style="22" customWidth="1"/>
    <col min="11024" max="11024" width="2.28515625" style="22" customWidth="1"/>
    <col min="11025" max="11025" width="9.28515625" style="22" customWidth="1"/>
    <col min="11026" max="11026" width="9.85546875" style="22" customWidth="1"/>
    <col min="11027" max="11029" width="11" style="22" customWidth="1"/>
    <col min="11030" max="11030" width="12.42578125" style="22" customWidth="1"/>
    <col min="11031" max="11264" width="9.140625" style="22"/>
    <col min="11265" max="11265" width="14.42578125" style="22" bestFit="1" customWidth="1"/>
    <col min="11266" max="11266" width="12.85546875" style="22" customWidth="1"/>
    <col min="11267" max="11267" width="10.42578125" style="22" customWidth="1"/>
    <col min="11268" max="11269" width="12" style="22" customWidth="1"/>
    <col min="11270" max="11270" width="5.5703125" style="22" customWidth="1"/>
    <col min="11271" max="11272" width="12" style="22" customWidth="1"/>
    <col min="11273" max="11273" width="5.5703125" style="22" customWidth="1"/>
    <col min="11274" max="11275" width="12" style="22" customWidth="1"/>
    <col min="11276" max="11276" width="5.5703125" style="22" customWidth="1"/>
    <col min="11277" max="11278" width="12" style="22" customWidth="1"/>
    <col min="11279" max="11279" width="5.5703125" style="22" customWidth="1"/>
    <col min="11280" max="11280" width="2.28515625" style="22" customWidth="1"/>
    <col min="11281" max="11281" width="9.28515625" style="22" customWidth="1"/>
    <col min="11282" max="11282" width="9.85546875" style="22" customWidth="1"/>
    <col min="11283" max="11285" width="11" style="22" customWidth="1"/>
    <col min="11286" max="11286" width="12.42578125" style="22" customWidth="1"/>
    <col min="11287" max="11520" width="9.140625" style="22"/>
    <col min="11521" max="11521" width="14.42578125" style="22" bestFit="1" customWidth="1"/>
    <col min="11522" max="11522" width="12.85546875" style="22" customWidth="1"/>
    <col min="11523" max="11523" width="10.42578125" style="22" customWidth="1"/>
    <col min="11524" max="11525" width="12" style="22" customWidth="1"/>
    <col min="11526" max="11526" width="5.5703125" style="22" customWidth="1"/>
    <col min="11527" max="11528" width="12" style="22" customWidth="1"/>
    <col min="11529" max="11529" width="5.5703125" style="22" customWidth="1"/>
    <col min="11530" max="11531" width="12" style="22" customWidth="1"/>
    <col min="11532" max="11532" width="5.5703125" style="22" customWidth="1"/>
    <col min="11533" max="11534" width="12" style="22" customWidth="1"/>
    <col min="11535" max="11535" width="5.5703125" style="22" customWidth="1"/>
    <col min="11536" max="11536" width="2.28515625" style="22" customWidth="1"/>
    <col min="11537" max="11537" width="9.28515625" style="22" customWidth="1"/>
    <col min="11538" max="11538" width="9.85546875" style="22" customWidth="1"/>
    <col min="11539" max="11541" width="11" style="22" customWidth="1"/>
    <col min="11542" max="11542" width="12.42578125" style="22" customWidth="1"/>
    <col min="11543" max="11776" width="9.140625" style="22"/>
    <col min="11777" max="11777" width="14.42578125" style="22" bestFit="1" customWidth="1"/>
    <col min="11778" max="11778" width="12.85546875" style="22" customWidth="1"/>
    <col min="11779" max="11779" width="10.42578125" style="22" customWidth="1"/>
    <col min="11780" max="11781" width="12" style="22" customWidth="1"/>
    <col min="11782" max="11782" width="5.5703125" style="22" customWidth="1"/>
    <col min="11783" max="11784" width="12" style="22" customWidth="1"/>
    <col min="11785" max="11785" width="5.5703125" style="22" customWidth="1"/>
    <col min="11786" max="11787" width="12" style="22" customWidth="1"/>
    <col min="11788" max="11788" width="5.5703125" style="22" customWidth="1"/>
    <col min="11789" max="11790" width="12" style="22" customWidth="1"/>
    <col min="11791" max="11791" width="5.5703125" style="22" customWidth="1"/>
    <col min="11792" max="11792" width="2.28515625" style="22" customWidth="1"/>
    <col min="11793" max="11793" width="9.28515625" style="22" customWidth="1"/>
    <col min="11794" max="11794" width="9.85546875" style="22" customWidth="1"/>
    <col min="11795" max="11797" width="11" style="22" customWidth="1"/>
    <col min="11798" max="11798" width="12.42578125" style="22" customWidth="1"/>
    <col min="11799" max="12032" width="9.140625" style="22"/>
    <col min="12033" max="12033" width="14.42578125" style="22" bestFit="1" customWidth="1"/>
    <col min="12034" max="12034" width="12.85546875" style="22" customWidth="1"/>
    <col min="12035" max="12035" width="10.42578125" style="22" customWidth="1"/>
    <col min="12036" max="12037" width="12" style="22" customWidth="1"/>
    <col min="12038" max="12038" width="5.5703125" style="22" customWidth="1"/>
    <col min="12039" max="12040" width="12" style="22" customWidth="1"/>
    <col min="12041" max="12041" width="5.5703125" style="22" customWidth="1"/>
    <col min="12042" max="12043" width="12" style="22" customWidth="1"/>
    <col min="12044" max="12044" width="5.5703125" style="22" customWidth="1"/>
    <col min="12045" max="12046" width="12" style="22" customWidth="1"/>
    <col min="12047" max="12047" width="5.5703125" style="22" customWidth="1"/>
    <col min="12048" max="12048" width="2.28515625" style="22" customWidth="1"/>
    <col min="12049" max="12049" width="9.28515625" style="22" customWidth="1"/>
    <col min="12050" max="12050" width="9.85546875" style="22" customWidth="1"/>
    <col min="12051" max="12053" width="11" style="22" customWidth="1"/>
    <col min="12054" max="12054" width="12.42578125" style="22" customWidth="1"/>
    <col min="12055" max="12288" width="9.140625" style="22"/>
    <col min="12289" max="12289" width="14.42578125" style="22" bestFit="1" customWidth="1"/>
    <col min="12290" max="12290" width="12.85546875" style="22" customWidth="1"/>
    <col min="12291" max="12291" width="10.42578125" style="22" customWidth="1"/>
    <col min="12292" max="12293" width="12" style="22" customWidth="1"/>
    <col min="12294" max="12294" width="5.5703125" style="22" customWidth="1"/>
    <col min="12295" max="12296" width="12" style="22" customWidth="1"/>
    <col min="12297" max="12297" width="5.5703125" style="22" customWidth="1"/>
    <col min="12298" max="12299" width="12" style="22" customWidth="1"/>
    <col min="12300" max="12300" width="5.5703125" style="22" customWidth="1"/>
    <col min="12301" max="12302" width="12" style="22" customWidth="1"/>
    <col min="12303" max="12303" width="5.5703125" style="22" customWidth="1"/>
    <col min="12304" max="12304" width="2.28515625" style="22" customWidth="1"/>
    <col min="12305" max="12305" width="9.28515625" style="22" customWidth="1"/>
    <col min="12306" max="12306" width="9.85546875" style="22" customWidth="1"/>
    <col min="12307" max="12309" width="11" style="22" customWidth="1"/>
    <col min="12310" max="12310" width="12.42578125" style="22" customWidth="1"/>
    <col min="12311" max="12544" width="9.140625" style="22"/>
    <col min="12545" max="12545" width="14.42578125" style="22" bestFit="1" customWidth="1"/>
    <col min="12546" max="12546" width="12.85546875" style="22" customWidth="1"/>
    <col min="12547" max="12547" width="10.42578125" style="22" customWidth="1"/>
    <col min="12548" max="12549" width="12" style="22" customWidth="1"/>
    <col min="12550" max="12550" width="5.5703125" style="22" customWidth="1"/>
    <col min="12551" max="12552" width="12" style="22" customWidth="1"/>
    <col min="12553" max="12553" width="5.5703125" style="22" customWidth="1"/>
    <col min="12554" max="12555" width="12" style="22" customWidth="1"/>
    <col min="12556" max="12556" width="5.5703125" style="22" customWidth="1"/>
    <col min="12557" max="12558" width="12" style="22" customWidth="1"/>
    <col min="12559" max="12559" width="5.5703125" style="22" customWidth="1"/>
    <col min="12560" max="12560" width="2.28515625" style="22" customWidth="1"/>
    <col min="12561" max="12561" width="9.28515625" style="22" customWidth="1"/>
    <col min="12562" max="12562" width="9.85546875" style="22" customWidth="1"/>
    <col min="12563" max="12565" width="11" style="22" customWidth="1"/>
    <col min="12566" max="12566" width="12.42578125" style="22" customWidth="1"/>
    <col min="12567" max="12800" width="9.140625" style="22"/>
    <col min="12801" max="12801" width="14.42578125" style="22" bestFit="1" customWidth="1"/>
    <col min="12802" max="12802" width="12.85546875" style="22" customWidth="1"/>
    <col min="12803" max="12803" width="10.42578125" style="22" customWidth="1"/>
    <col min="12804" max="12805" width="12" style="22" customWidth="1"/>
    <col min="12806" max="12806" width="5.5703125" style="22" customWidth="1"/>
    <col min="12807" max="12808" width="12" style="22" customWidth="1"/>
    <col min="12809" max="12809" width="5.5703125" style="22" customWidth="1"/>
    <col min="12810" max="12811" width="12" style="22" customWidth="1"/>
    <col min="12812" max="12812" width="5.5703125" style="22" customWidth="1"/>
    <col min="12813" max="12814" width="12" style="22" customWidth="1"/>
    <col min="12815" max="12815" width="5.5703125" style="22" customWidth="1"/>
    <col min="12816" max="12816" width="2.28515625" style="22" customWidth="1"/>
    <col min="12817" max="12817" width="9.28515625" style="22" customWidth="1"/>
    <col min="12818" max="12818" width="9.85546875" style="22" customWidth="1"/>
    <col min="12819" max="12821" width="11" style="22" customWidth="1"/>
    <col min="12822" max="12822" width="12.42578125" style="22" customWidth="1"/>
    <col min="12823" max="13056" width="9.140625" style="22"/>
    <col min="13057" max="13057" width="14.42578125" style="22" bestFit="1" customWidth="1"/>
    <col min="13058" max="13058" width="12.85546875" style="22" customWidth="1"/>
    <col min="13059" max="13059" width="10.42578125" style="22" customWidth="1"/>
    <col min="13060" max="13061" width="12" style="22" customWidth="1"/>
    <col min="13062" max="13062" width="5.5703125" style="22" customWidth="1"/>
    <col min="13063" max="13064" width="12" style="22" customWidth="1"/>
    <col min="13065" max="13065" width="5.5703125" style="22" customWidth="1"/>
    <col min="13066" max="13067" width="12" style="22" customWidth="1"/>
    <col min="13068" max="13068" width="5.5703125" style="22" customWidth="1"/>
    <col min="13069" max="13070" width="12" style="22" customWidth="1"/>
    <col min="13071" max="13071" width="5.5703125" style="22" customWidth="1"/>
    <col min="13072" max="13072" width="2.28515625" style="22" customWidth="1"/>
    <col min="13073" max="13073" width="9.28515625" style="22" customWidth="1"/>
    <col min="13074" max="13074" width="9.85546875" style="22" customWidth="1"/>
    <col min="13075" max="13077" width="11" style="22" customWidth="1"/>
    <col min="13078" max="13078" width="12.42578125" style="22" customWidth="1"/>
    <col min="13079" max="13312" width="9.140625" style="22"/>
    <col min="13313" max="13313" width="14.42578125" style="22" bestFit="1" customWidth="1"/>
    <col min="13314" max="13314" width="12.85546875" style="22" customWidth="1"/>
    <col min="13315" max="13315" width="10.42578125" style="22" customWidth="1"/>
    <col min="13316" max="13317" width="12" style="22" customWidth="1"/>
    <col min="13318" max="13318" width="5.5703125" style="22" customWidth="1"/>
    <col min="13319" max="13320" width="12" style="22" customWidth="1"/>
    <col min="13321" max="13321" width="5.5703125" style="22" customWidth="1"/>
    <col min="13322" max="13323" width="12" style="22" customWidth="1"/>
    <col min="13324" max="13324" width="5.5703125" style="22" customWidth="1"/>
    <col min="13325" max="13326" width="12" style="22" customWidth="1"/>
    <col min="13327" max="13327" width="5.5703125" style="22" customWidth="1"/>
    <col min="13328" max="13328" width="2.28515625" style="22" customWidth="1"/>
    <col min="13329" max="13329" width="9.28515625" style="22" customWidth="1"/>
    <col min="13330" max="13330" width="9.85546875" style="22" customWidth="1"/>
    <col min="13331" max="13333" width="11" style="22" customWidth="1"/>
    <col min="13334" max="13334" width="12.42578125" style="22" customWidth="1"/>
    <col min="13335" max="13568" width="9.140625" style="22"/>
    <col min="13569" max="13569" width="14.42578125" style="22" bestFit="1" customWidth="1"/>
    <col min="13570" max="13570" width="12.85546875" style="22" customWidth="1"/>
    <col min="13571" max="13571" width="10.42578125" style="22" customWidth="1"/>
    <col min="13572" max="13573" width="12" style="22" customWidth="1"/>
    <col min="13574" max="13574" width="5.5703125" style="22" customWidth="1"/>
    <col min="13575" max="13576" width="12" style="22" customWidth="1"/>
    <col min="13577" max="13577" width="5.5703125" style="22" customWidth="1"/>
    <col min="13578" max="13579" width="12" style="22" customWidth="1"/>
    <col min="13580" max="13580" width="5.5703125" style="22" customWidth="1"/>
    <col min="13581" max="13582" width="12" style="22" customWidth="1"/>
    <col min="13583" max="13583" width="5.5703125" style="22" customWidth="1"/>
    <col min="13584" max="13584" width="2.28515625" style="22" customWidth="1"/>
    <col min="13585" max="13585" width="9.28515625" style="22" customWidth="1"/>
    <col min="13586" max="13586" width="9.85546875" style="22" customWidth="1"/>
    <col min="13587" max="13589" width="11" style="22" customWidth="1"/>
    <col min="13590" max="13590" width="12.42578125" style="22" customWidth="1"/>
    <col min="13591" max="13824" width="9.140625" style="22"/>
    <col min="13825" max="13825" width="14.42578125" style="22" bestFit="1" customWidth="1"/>
    <col min="13826" max="13826" width="12.85546875" style="22" customWidth="1"/>
    <col min="13827" max="13827" width="10.42578125" style="22" customWidth="1"/>
    <col min="13828" max="13829" width="12" style="22" customWidth="1"/>
    <col min="13830" max="13830" width="5.5703125" style="22" customWidth="1"/>
    <col min="13831" max="13832" width="12" style="22" customWidth="1"/>
    <col min="13833" max="13833" width="5.5703125" style="22" customWidth="1"/>
    <col min="13834" max="13835" width="12" style="22" customWidth="1"/>
    <col min="13836" max="13836" width="5.5703125" style="22" customWidth="1"/>
    <col min="13837" max="13838" width="12" style="22" customWidth="1"/>
    <col min="13839" max="13839" width="5.5703125" style="22" customWidth="1"/>
    <col min="13840" max="13840" width="2.28515625" style="22" customWidth="1"/>
    <col min="13841" max="13841" width="9.28515625" style="22" customWidth="1"/>
    <col min="13842" max="13842" width="9.85546875" style="22" customWidth="1"/>
    <col min="13843" max="13845" width="11" style="22" customWidth="1"/>
    <col min="13846" max="13846" width="12.42578125" style="22" customWidth="1"/>
    <col min="13847" max="14080" width="9.140625" style="22"/>
    <col min="14081" max="14081" width="14.42578125" style="22" bestFit="1" customWidth="1"/>
    <col min="14082" max="14082" width="12.85546875" style="22" customWidth="1"/>
    <col min="14083" max="14083" width="10.42578125" style="22" customWidth="1"/>
    <col min="14084" max="14085" width="12" style="22" customWidth="1"/>
    <col min="14086" max="14086" width="5.5703125" style="22" customWidth="1"/>
    <col min="14087" max="14088" width="12" style="22" customWidth="1"/>
    <col min="14089" max="14089" width="5.5703125" style="22" customWidth="1"/>
    <col min="14090" max="14091" width="12" style="22" customWidth="1"/>
    <col min="14092" max="14092" width="5.5703125" style="22" customWidth="1"/>
    <col min="14093" max="14094" width="12" style="22" customWidth="1"/>
    <col min="14095" max="14095" width="5.5703125" style="22" customWidth="1"/>
    <col min="14096" max="14096" width="2.28515625" style="22" customWidth="1"/>
    <col min="14097" max="14097" width="9.28515625" style="22" customWidth="1"/>
    <col min="14098" max="14098" width="9.85546875" style="22" customWidth="1"/>
    <col min="14099" max="14101" width="11" style="22" customWidth="1"/>
    <col min="14102" max="14102" width="12.42578125" style="22" customWidth="1"/>
    <col min="14103" max="14336" width="9.140625" style="22"/>
    <col min="14337" max="14337" width="14.42578125" style="22" bestFit="1" customWidth="1"/>
    <col min="14338" max="14338" width="12.85546875" style="22" customWidth="1"/>
    <col min="14339" max="14339" width="10.42578125" style="22" customWidth="1"/>
    <col min="14340" max="14341" width="12" style="22" customWidth="1"/>
    <col min="14342" max="14342" width="5.5703125" style="22" customWidth="1"/>
    <col min="14343" max="14344" width="12" style="22" customWidth="1"/>
    <col min="14345" max="14345" width="5.5703125" style="22" customWidth="1"/>
    <col min="14346" max="14347" width="12" style="22" customWidth="1"/>
    <col min="14348" max="14348" width="5.5703125" style="22" customWidth="1"/>
    <col min="14349" max="14350" width="12" style="22" customWidth="1"/>
    <col min="14351" max="14351" width="5.5703125" style="22" customWidth="1"/>
    <col min="14352" max="14352" width="2.28515625" style="22" customWidth="1"/>
    <col min="14353" max="14353" width="9.28515625" style="22" customWidth="1"/>
    <col min="14354" max="14354" width="9.85546875" style="22" customWidth="1"/>
    <col min="14355" max="14357" width="11" style="22" customWidth="1"/>
    <col min="14358" max="14358" width="12.42578125" style="22" customWidth="1"/>
    <col min="14359" max="14592" width="9.140625" style="22"/>
    <col min="14593" max="14593" width="14.42578125" style="22" bestFit="1" customWidth="1"/>
    <col min="14594" max="14594" width="12.85546875" style="22" customWidth="1"/>
    <col min="14595" max="14595" width="10.42578125" style="22" customWidth="1"/>
    <col min="14596" max="14597" width="12" style="22" customWidth="1"/>
    <col min="14598" max="14598" width="5.5703125" style="22" customWidth="1"/>
    <col min="14599" max="14600" width="12" style="22" customWidth="1"/>
    <col min="14601" max="14601" width="5.5703125" style="22" customWidth="1"/>
    <col min="14602" max="14603" width="12" style="22" customWidth="1"/>
    <col min="14604" max="14604" width="5.5703125" style="22" customWidth="1"/>
    <col min="14605" max="14606" width="12" style="22" customWidth="1"/>
    <col min="14607" max="14607" width="5.5703125" style="22" customWidth="1"/>
    <col min="14608" max="14608" width="2.28515625" style="22" customWidth="1"/>
    <col min="14609" max="14609" width="9.28515625" style="22" customWidth="1"/>
    <col min="14610" max="14610" width="9.85546875" style="22" customWidth="1"/>
    <col min="14611" max="14613" width="11" style="22" customWidth="1"/>
    <col min="14614" max="14614" width="12.42578125" style="22" customWidth="1"/>
    <col min="14615" max="14848" width="9.140625" style="22"/>
    <col min="14849" max="14849" width="14.42578125" style="22" bestFit="1" customWidth="1"/>
    <col min="14850" max="14850" width="12.85546875" style="22" customWidth="1"/>
    <col min="14851" max="14851" width="10.42578125" style="22" customWidth="1"/>
    <col min="14852" max="14853" width="12" style="22" customWidth="1"/>
    <col min="14854" max="14854" width="5.5703125" style="22" customWidth="1"/>
    <col min="14855" max="14856" width="12" style="22" customWidth="1"/>
    <col min="14857" max="14857" width="5.5703125" style="22" customWidth="1"/>
    <col min="14858" max="14859" width="12" style="22" customWidth="1"/>
    <col min="14860" max="14860" width="5.5703125" style="22" customWidth="1"/>
    <col min="14861" max="14862" width="12" style="22" customWidth="1"/>
    <col min="14863" max="14863" width="5.5703125" style="22" customWidth="1"/>
    <col min="14864" max="14864" width="2.28515625" style="22" customWidth="1"/>
    <col min="14865" max="14865" width="9.28515625" style="22" customWidth="1"/>
    <col min="14866" max="14866" width="9.85546875" style="22" customWidth="1"/>
    <col min="14867" max="14869" width="11" style="22" customWidth="1"/>
    <col min="14870" max="14870" width="12.42578125" style="22" customWidth="1"/>
    <col min="14871" max="15104" width="9.140625" style="22"/>
    <col min="15105" max="15105" width="14.42578125" style="22" bestFit="1" customWidth="1"/>
    <col min="15106" max="15106" width="12.85546875" style="22" customWidth="1"/>
    <col min="15107" max="15107" width="10.42578125" style="22" customWidth="1"/>
    <col min="15108" max="15109" width="12" style="22" customWidth="1"/>
    <col min="15110" max="15110" width="5.5703125" style="22" customWidth="1"/>
    <col min="15111" max="15112" width="12" style="22" customWidth="1"/>
    <col min="15113" max="15113" width="5.5703125" style="22" customWidth="1"/>
    <col min="15114" max="15115" width="12" style="22" customWidth="1"/>
    <col min="15116" max="15116" width="5.5703125" style="22" customWidth="1"/>
    <col min="15117" max="15118" width="12" style="22" customWidth="1"/>
    <col min="15119" max="15119" width="5.5703125" style="22" customWidth="1"/>
    <col min="15120" max="15120" width="2.28515625" style="22" customWidth="1"/>
    <col min="15121" max="15121" width="9.28515625" style="22" customWidth="1"/>
    <col min="15122" max="15122" width="9.85546875" style="22" customWidth="1"/>
    <col min="15123" max="15125" width="11" style="22" customWidth="1"/>
    <col min="15126" max="15126" width="12.42578125" style="22" customWidth="1"/>
    <col min="15127" max="15360" width="9.140625" style="22"/>
    <col min="15361" max="15361" width="14.42578125" style="22" bestFit="1" customWidth="1"/>
    <col min="15362" max="15362" width="12.85546875" style="22" customWidth="1"/>
    <col min="15363" max="15363" width="10.42578125" style="22" customWidth="1"/>
    <col min="15364" max="15365" width="12" style="22" customWidth="1"/>
    <col min="15366" max="15366" width="5.5703125" style="22" customWidth="1"/>
    <col min="15367" max="15368" width="12" style="22" customWidth="1"/>
    <col min="15369" max="15369" width="5.5703125" style="22" customWidth="1"/>
    <col min="15370" max="15371" width="12" style="22" customWidth="1"/>
    <col min="15372" max="15372" width="5.5703125" style="22" customWidth="1"/>
    <col min="15373" max="15374" width="12" style="22" customWidth="1"/>
    <col min="15375" max="15375" width="5.5703125" style="22" customWidth="1"/>
    <col min="15376" max="15376" width="2.28515625" style="22" customWidth="1"/>
    <col min="15377" max="15377" width="9.28515625" style="22" customWidth="1"/>
    <col min="15378" max="15378" width="9.85546875" style="22" customWidth="1"/>
    <col min="15379" max="15381" width="11" style="22" customWidth="1"/>
    <col min="15382" max="15382" width="12.42578125" style="22" customWidth="1"/>
    <col min="15383" max="15616" width="9.140625" style="22"/>
    <col min="15617" max="15617" width="14.42578125" style="22" bestFit="1" customWidth="1"/>
    <col min="15618" max="15618" width="12.85546875" style="22" customWidth="1"/>
    <col min="15619" max="15619" width="10.42578125" style="22" customWidth="1"/>
    <col min="15620" max="15621" width="12" style="22" customWidth="1"/>
    <col min="15622" max="15622" width="5.5703125" style="22" customWidth="1"/>
    <col min="15623" max="15624" width="12" style="22" customWidth="1"/>
    <col min="15625" max="15625" width="5.5703125" style="22" customWidth="1"/>
    <col min="15626" max="15627" width="12" style="22" customWidth="1"/>
    <col min="15628" max="15628" width="5.5703125" style="22" customWidth="1"/>
    <col min="15629" max="15630" width="12" style="22" customWidth="1"/>
    <col min="15631" max="15631" width="5.5703125" style="22" customWidth="1"/>
    <col min="15632" max="15632" width="2.28515625" style="22" customWidth="1"/>
    <col min="15633" max="15633" width="9.28515625" style="22" customWidth="1"/>
    <col min="15634" max="15634" width="9.85546875" style="22" customWidth="1"/>
    <col min="15635" max="15637" width="11" style="22" customWidth="1"/>
    <col min="15638" max="15638" width="12.42578125" style="22" customWidth="1"/>
    <col min="15639" max="15872" width="9.140625" style="22"/>
    <col min="15873" max="15873" width="14.42578125" style="22" bestFit="1" customWidth="1"/>
    <col min="15874" max="15874" width="12.85546875" style="22" customWidth="1"/>
    <col min="15875" max="15875" width="10.42578125" style="22" customWidth="1"/>
    <col min="15876" max="15877" width="12" style="22" customWidth="1"/>
    <col min="15878" max="15878" width="5.5703125" style="22" customWidth="1"/>
    <col min="15879" max="15880" width="12" style="22" customWidth="1"/>
    <col min="15881" max="15881" width="5.5703125" style="22" customWidth="1"/>
    <col min="15882" max="15883" width="12" style="22" customWidth="1"/>
    <col min="15884" max="15884" width="5.5703125" style="22" customWidth="1"/>
    <col min="15885" max="15886" width="12" style="22" customWidth="1"/>
    <col min="15887" max="15887" width="5.5703125" style="22" customWidth="1"/>
    <col min="15888" max="15888" width="2.28515625" style="22" customWidth="1"/>
    <col min="15889" max="15889" width="9.28515625" style="22" customWidth="1"/>
    <col min="15890" max="15890" width="9.85546875" style="22" customWidth="1"/>
    <col min="15891" max="15893" width="11" style="22" customWidth="1"/>
    <col min="15894" max="15894" width="12.42578125" style="22" customWidth="1"/>
    <col min="15895" max="16128" width="9.140625" style="22"/>
    <col min="16129" max="16129" width="14.42578125" style="22" bestFit="1" customWidth="1"/>
    <col min="16130" max="16130" width="12.85546875" style="22" customWidth="1"/>
    <col min="16131" max="16131" width="10.42578125" style="22" customWidth="1"/>
    <col min="16132" max="16133" width="12" style="22" customWidth="1"/>
    <col min="16134" max="16134" width="5.5703125" style="22" customWidth="1"/>
    <col min="16135" max="16136" width="12" style="22" customWidth="1"/>
    <col min="16137" max="16137" width="5.5703125" style="22" customWidth="1"/>
    <col min="16138" max="16139" width="12" style="22" customWidth="1"/>
    <col min="16140" max="16140" width="5.5703125" style="22" customWidth="1"/>
    <col min="16141" max="16142" width="12" style="22" customWidth="1"/>
    <col min="16143" max="16143" width="5.5703125" style="22" customWidth="1"/>
    <col min="16144" max="16144" width="2.28515625" style="22" customWidth="1"/>
    <col min="16145" max="16145" width="9.28515625" style="22" customWidth="1"/>
    <col min="16146" max="16146" width="9.85546875" style="22" customWidth="1"/>
    <col min="16147" max="16149" width="11" style="22" customWidth="1"/>
    <col min="16150" max="16150" width="12.42578125" style="22" customWidth="1"/>
    <col min="16151" max="16384" width="9.140625" style="22"/>
  </cols>
  <sheetData>
    <row r="1" spans="1:22" ht="15" customHeight="1">
      <c r="A1" s="26" t="s">
        <v>0</v>
      </c>
      <c r="B1" s="117" t="s">
        <v>143</v>
      </c>
      <c r="E1" s="119" t="s">
        <v>157</v>
      </c>
      <c r="F1" s="119"/>
      <c r="G1" s="119"/>
      <c r="H1" s="119"/>
      <c r="I1" s="119"/>
      <c r="Q1" s="64" t="str">
        <f>'[5]TM1 ComLg'!Q1</f>
        <v>2012:Dec</v>
      </c>
      <c r="R1" s="65" t="s">
        <v>71</v>
      </c>
      <c r="S1" s="66"/>
      <c r="T1" s="66"/>
      <c r="U1" s="66"/>
      <c r="V1" s="67"/>
    </row>
    <row r="2" spans="1:22" ht="15" customHeight="1">
      <c r="A2" s="26" t="s">
        <v>72</v>
      </c>
      <c r="B2" s="22" t="s">
        <v>117</v>
      </c>
      <c r="E2" s="119"/>
      <c r="F2" s="119"/>
      <c r="G2" s="119"/>
      <c r="H2" s="119"/>
      <c r="I2" s="119"/>
      <c r="R2" s="68"/>
      <c r="S2" s="69" t="str">
        <f>RIGHT($Q$1,3)&amp;" "&amp;LEFT($Q$1,4)</f>
        <v>Dec 2012</v>
      </c>
      <c r="T2" s="69" t="str">
        <f>RIGHT($Q$1,3)&amp;" "&amp;LEFT($Q$1,4)</f>
        <v>Dec 2012</v>
      </c>
      <c r="U2" s="70"/>
      <c r="V2" s="106" t="s">
        <v>73</v>
      </c>
    </row>
    <row r="3" spans="1:22">
      <c r="A3" s="26" t="s">
        <v>74</v>
      </c>
      <c r="B3" s="22" t="s">
        <v>93</v>
      </c>
      <c r="E3" s="119"/>
      <c r="F3" s="119"/>
      <c r="G3" s="119"/>
      <c r="H3" s="119"/>
      <c r="I3" s="119"/>
      <c r="R3" s="68"/>
      <c r="S3" s="71" t="s">
        <v>75</v>
      </c>
      <c r="T3" s="71" t="s">
        <v>76</v>
      </c>
      <c r="U3" s="71" t="s">
        <v>77</v>
      </c>
      <c r="V3" s="107"/>
    </row>
    <row r="4" spans="1:22">
      <c r="A4" s="26" t="s">
        <v>78</v>
      </c>
      <c r="B4" s="22" t="s">
        <v>94</v>
      </c>
      <c r="R4" s="68" t="s">
        <v>79</v>
      </c>
      <c r="S4" s="72">
        <f>SUMIF(C:C,$Q$1,M:M)</f>
        <v>8170</v>
      </c>
      <c r="T4" s="72">
        <f>SUMIF(C:C,$Q$1,N:N)</f>
        <v>8146</v>
      </c>
      <c r="U4" s="72">
        <f>S4-T4</f>
        <v>24</v>
      </c>
      <c r="V4" s="73">
        <f>SUMIF(C:C,$Q$1,O:O)</f>
        <v>1.9084445553199547E-2</v>
      </c>
    </row>
    <row r="5" spans="1:22">
      <c r="R5" s="68" t="s">
        <v>80</v>
      </c>
      <c r="S5" s="72">
        <f>SUMIF(C:C,$Q$1,J:J)</f>
        <v>8080</v>
      </c>
      <c r="T5" s="72">
        <f>SUMIF(C:C,$Q$1,K:K)</f>
        <v>8072</v>
      </c>
      <c r="U5" s="72">
        <f>S5-T5</f>
        <v>8</v>
      </c>
      <c r="V5" s="73">
        <f>SUMIF(C:C,$Q$1,L:L)</f>
        <v>7.4812967581048273E-3</v>
      </c>
    </row>
    <row r="6" spans="1:22">
      <c r="R6" s="68" t="s">
        <v>81</v>
      </c>
      <c r="S6" s="74">
        <f>SUMIF(C:C,$Q$1,G:G)</f>
        <v>12421</v>
      </c>
      <c r="T6" s="74">
        <f>SUMIF(C:C,$Q$1,H:H)</f>
        <v>12459</v>
      </c>
      <c r="U6" s="74">
        <f>S6-T6</f>
        <v>-38</v>
      </c>
      <c r="V6" s="73">
        <f>SUMIF(C:C,$Q$1,I:I)</f>
        <v>1.0741313369680094E-2</v>
      </c>
    </row>
    <row r="7" spans="1:22" ht="15.75" thickBot="1">
      <c r="D7" s="75" t="s">
        <v>22</v>
      </c>
      <c r="E7" s="75" t="s">
        <v>22</v>
      </c>
      <c r="F7" s="75"/>
      <c r="G7" s="75" t="s">
        <v>82</v>
      </c>
      <c r="H7" s="75" t="s">
        <v>82</v>
      </c>
      <c r="I7" s="75"/>
      <c r="J7" s="75" t="s">
        <v>83</v>
      </c>
      <c r="K7" s="75" t="s">
        <v>83</v>
      </c>
      <c r="L7" s="75"/>
      <c r="M7" s="75" t="s">
        <v>84</v>
      </c>
      <c r="N7" s="75" t="s">
        <v>84</v>
      </c>
      <c r="O7" s="75"/>
      <c r="R7" s="76" t="s">
        <v>33</v>
      </c>
      <c r="S7" s="77">
        <f>SUM(S4:S6)</f>
        <v>28671</v>
      </c>
      <c r="T7" s="77">
        <f>SUM(T4:T6)</f>
        <v>28677</v>
      </c>
      <c r="U7" s="77">
        <f>S7-T7</f>
        <v>-6</v>
      </c>
      <c r="V7" s="78">
        <f>SUMIF(C:C,$Q$1,F:F)</f>
        <v>1.217962296123698E-2</v>
      </c>
    </row>
    <row r="8" spans="1:22">
      <c r="D8" s="79" t="s">
        <v>21</v>
      </c>
      <c r="E8" s="79" t="s">
        <v>85</v>
      </c>
      <c r="F8" s="79"/>
      <c r="G8" s="79" t="s">
        <v>21</v>
      </c>
      <c r="H8" s="79" t="str">
        <f>E8</f>
        <v>b2013a</v>
      </c>
      <c r="I8" s="79"/>
      <c r="J8" s="79" t="s">
        <v>21</v>
      </c>
      <c r="K8" s="79" t="str">
        <f>E8</f>
        <v>b2013a</v>
      </c>
      <c r="L8" s="79"/>
      <c r="M8" s="79" t="s">
        <v>21</v>
      </c>
      <c r="N8" s="79" t="str">
        <f>E8</f>
        <v>b2013a</v>
      </c>
      <c r="O8" s="79"/>
    </row>
    <row r="9" spans="1:22">
      <c r="A9" s="22">
        <v>2011</v>
      </c>
      <c r="B9" s="28" t="s">
        <v>9</v>
      </c>
      <c r="C9" s="28" t="str">
        <f>A9&amp;":"&amp;B9</f>
        <v>2011:Jan</v>
      </c>
      <c r="D9" s="121">
        <v>28242</v>
      </c>
      <c r="E9" s="81"/>
      <c r="F9" s="81"/>
      <c r="G9" s="121">
        <v>12294</v>
      </c>
      <c r="H9" s="81"/>
      <c r="I9" s="81"/>
      <c r="J9" s="81">
        <v>7950</v>
      </c>
      <c r="K9" s="81"/>
      <c r="L9" s="81"/>
      <c r="M9" s="121">
        <v>7998</v>
      </c>
      <c r="N9" s="81"/>
      <c r="O9" s="81"/>
    </row>
    <row r="10" spans="1:22">
      <c r="A10" s="22">
        <v>2011</v>
      </c>
      <c r="B10" s="28" t="s">
        <v>10</v>
      </c>
      <c r="C10" s="28" t="str">
        <f t="shared" ref="C10:C44" si="0">A10&amp;":"&amp;B10</f>
        <v>2011:Feb</v>
      </c>
      <c r="D10" s="121">
        <v>28252</v>
      </c>
      <c r="E10" s="81"/>
      <c r="F10" s="81"/>
      <c r="G10" s="121">
        <v>12264</v>
      </c>
      <c r="H10" s="81"/>
      <c r="I10" s="81"/>
      <c r="J10" s="81">
        <v>7990</v>
      </c>
      <c r="K10" s="81"/>
      <c r="L10" s="81"/>
      <c r="M10" s="121">
        <v>7998</v>
      </c>
      <c r="N10" s="81"/>
      <c r="O10" s="81"/>
    </row>
    <row r="11" spans="1:22">
      <c r="A11" s="22">
        <v>2011</v>
      </c>
      <c r="B11" s="28" t="s">
        <v>11</v>
      </c>
      <c r="C11" s="28" t="str">
        <f t="shared" si="0"/>
        <v>2011:Mar</v>
      </c>
      <c r="D11" s="121">
        <v>28296</v>
      </c>
      <c r="E11" s="81"/>
      <c r="F11" s="81"/>
      <c r="G11" s="121">
        <v>12288</v>
      </c>
      <c r="H11" s="81"/>
      <c r="I11" s="81"/>
      <c r="J11" s="81">
        <v>8005</v>
      </c>
      <c r="K11" s="81"/>
      <c r="L11" s="81"/>
      <c r="M11" s="121">
        <v>8003</v>
      </c>
      <c r="N11" s="81"/>
      <c r="O11" s="81"/>
    </row>
    <row r="12" spans="1:22">
      <c r="A12" s="22">
        <v>2011</v>
      </c>
      <c r="B12" s="28" t="s">
        <v>12</v>
      </c>
      <c r="C12" s="28" t="str">
        <f t="shared" si="0"/>
        <v>2011:Apr</v>
      </c>
      <c r="D12" s="121">
        <v>28313</v>
      </c>
      <c r="E12" s="81"/>
      <c r="F12" s="81"/>
      <c r="G12" s="121">
        <v>12295</v>
      </c>
      <c r="H12" s="81"/>
      <c r="I12" s="81"/>
      <c r="J12" s="81">
        <v>8011</v>
      </c>
      <c r="K12" s="81"/>
      <c r="L12" s="81"/>
      <c r="M12" s="121">
        <v>8007</v>
      </c>
      <c r="N12" s="81"/>
      <c r="O12" s="81"/>
    </row>
    <row r="13" spans="1:22">
      <c r="A13" s="22">
        <v>2011</v>
      </c>
      <c r="B13" s="28" t="s">
        <v>13</v>
      </c>
      <c r="C13" s="28" t="str">
        <f t="shared" si="0"/>
        <v>2011:May</v>
      </c>
      <c r="D13" s="121">
        <v>28265</v>
      </c>
      <c r="E13" s="81"/>
      <c r="F13" s="81"/>
      <c r="G13" s="121">
        <v>12262</v>
      </c>
      <c r="H13" s="81"/>
      <c r="I13" s="81"/>
      <c r="J13" s="81">
        <v>7998</v>
      </c>
      <c r="K13" s="81"/>
      <c r="L13" s="81"/>
      <c r="M13" s="121">
        <v>8005</v>
      </c>
      <c r="N13" s="81"/>
      <c r="O13" s="81"/>
    </row>
    <row r="14" spans="1:22">
      <c r="A14" s="22">
        <v>2011</v>
      </c>
      <c r="B14" s="28" t="s">
        <v>14</v>
      </c>
      <c r="C14" s="28" t="str">
        <f t="shared" si="0"/>
        <v>2011:Jun</v>
      </c>
      <c r="D14" s="121">
        <v>28318</v>
      </c>
      <c r="E14" s="81"/>
      <c r="F14" s="81"/>
      <c r="G14" s="121">
        <v>12271</v>
      </c>
      <c r="H14" s="81"/>
      <c r="I14" s="81"/>
      <c r="J14" s="81">
        <v>8008</v>
      </c>
      <c r="K14" s="81"/>
      <c r="L14" s="81"/>
      <c r="M14" s="121">
        <v>8039</v>
      </c>
      <c r="N14" s="81"/>
      <c r="O14" s="81"/>
    </row>
    <row r="15" spans="1:22">
      <c r="A15" s="22">
        <v>2011</v>
      </c>
      <c r="B15" s="28" t="s">
        <v>15</v>
      </c>
      <c r="C15" s="28" t="str">
        <f t="shared" si="0"/>
        <v>2011:Jul</v>
      </c>
      <c r="D15" s="121">
        <v>28339</v>
      </c>
      <c r="E15" s="81"/>
      <c r="F15" s="81"/>
      <c r="G15" s="121">
        <v>12279</v>
      </c>
      <c r="H15" s="81"/>
      <c r="I15" s="81"/>
      <c r="J15" s="81">
        <v>8009</v>
      </c>
      <c r="K15" s="81"/>
      <c r="L15" s="81"/>
      <c r="M15" s="121">
        <v>8051</v>
      </c>
      <c r="N15" s="81"/>
      <c r="O15" s="81"/>
    </row>
    <row r="16" spans="1:22">
      <c r="A16" s="22">
        <v>2011</v>
      </c>
      <c r="B16" s="28" t="s">
        <v>16</v>
      </c>
      <c r="C16" s="28" t="str">
        <f t="shared" si="0"/>
        <v>2011:Aug</v>
      </c>
      <c r="D16" s="121">
        <v>28355</v>
      </c>
      <c r="E16" s="81"/>
      <c r="F16" s="81"/>
      <c r="G16" s="121">
        <v>12296</v>
      </c>
      <c r="H16" s="81"/>
      <c r="I16" s="81"/>
      <c r="J16" s="81">
        <v>8030</v>
      </c>
      <c r="K16" s="81"/>
      <c r="L16" s="81"/>
      <c r="M16" s="121">
        <v>8029</v>
      </c>
      <c r="N16" s="81"/>
      <c r="O16" s="81"/>
    </row>
    <row r="17" spans="1:24">
      <c r="A17" s="22">
        <v>2011</v>
      </c>
      <c r="B17" s="28" t="s">
        <v>17</v>
      </c>
      <c r="C17" s="28" t="str">
        <f t="shared" si="0"/>
        <v>2011:Sep</v>
      </c>
      <c r="D17" s="121">
        <v>28417</v>
      </c>
      <c r="E17" s="81"/>
      <c r="F17" s="81"/>
      <c r="G17" s="121">
        <v>12356</v>
      </c>
      <c r="H17" s="81"/>
      <c r="I17" s="81"/>
      <c r="J17" s="81">
        <v>8038</v>
      </c>
      <c r="K17" s="81"/>
      <c r="L17" s="81"/>
      <c r="M17" s="121">
        <v>8023</v>
      </c>
      <c r="N17" s="81"/>
      <c r="O17" s="81"/>
    </row>
    <row r="18" spans="1:24">
      <c r="A18" s="22">
        <v>2011</v>
      </c>
      <c r="B18" s="28" t="s">
        <v>18</v>
      </c>
      <c r="C18" s="28" t="str">
        <f t="shared" si="0"/>
        <v>2011:Oct</v>
      </c>
      <c r="D18" s="121">
        <v>28363</v>
      </c>
      <c r="E18" s="81"/>
      <c r="F18" s="81"/>
      <c r="G18" s="121">
        <v>12328</v>
      </c>
      <c r="H18" s="81"/>
      <c r="I18" s="81"/>
      <c r="J18" s="81">
        <v>8008</v>
      </c>
      <c r="K18" s="81"/>
      <c r="L18" s="81"/>
      <c r="M18" s="121">
        <v>8027</v>
      </c>
      <c r="N18" s="81"/>
      <c r="O18" s="81"/>
    </row>
    <row r="19" spans="1:24">
      <c r="A19" s="22">
        <v>2011</v>
      </c>
      <c r="B19" s="28" t="s">
        <v>19</v>
      </c>
      <c r="C19" s="28" t="str">
        <f t="shared" si="0"/>
        <v>2011:Nov</v>
      </c>
      <c r="D19" s="121">
        <v>28356</v>
      </c>
      <c r="E19" s="81"/>
      <c r="F19" s="81"/>
      <c r="G19" s="121">
        <v>12319</v>
      </c>
      <c r="H19" s="81"/>
      <c r="I19" s="81"/>
      <c r="J19" s="81">
        <v>8014</v>
      </c>
      <c r="K19" s="81"/>
      <c r="L19" s="81"/>
      <c r="M19" s="121">
        <v>8023</v>
      </c>
      <c r="N19" s="81"/>
      <c r="O19" s="81"/>
    </row>
    <row r="20" spans="1:24">
      <c r="A20" s="22">
        <v>2011</v>
      </c>
      <c r="B20" s="28" t="s">
        <v>20</v>
      </c>
      <c r="C20" s="28" t="str">
        <f t="shared" si="0"/>
        <v>2011:Dec</v>
      </c>
      <c r="D20" s="121">
        <v>28326</v>
      </c>
      <c r="E20" s="81"/>
      <c r="F20" s="81"/>
      <c r="G20" s="121">
        <v>12289</v>
      </c>
      <c r="H20" s="81"/>
      <c r="I20" s="81"/>
      <c r="J20" s="81">
        <v>8020</v>
      </c>
      <c r="K20" s="81"/>
      <c r="L20" s="81"/>
      <c r="M20" s="121">
        <v>8017</v>
      </c>
      <c r="N20" s="81"/>
      <c r="O20" s="81"/>
    </row>
    <row r="21" spans="1:24">
      <c r="A21" s="22">
        <v>2012</v>
      </c>
      <c r="B21" s="28" t="s">
        <v>9</v>
      </c>
      <c r="C21" s="28" t="str">
        <f t="shared" si="0"/>
        <v>2012:Jan</v>
      </c>
      <c r="D21" s="121">
        <v>28350</v>
      </c>
      <c r="E21" s="121">
        <v>28350</v>
      </c>
      <c r="F21" s="82">
        <f>D21/D9-1</f>
        <v>3.8240917782026429E-3</v>
      </c>
      <c r="G21" s="121">
        <v>12319</v>
      </c>
      <c r="H21" s="121">
        <v>12319</v>
      </c>
      <c r="I21" s="82">
        <f>G21/G9-1</f>
        <v>2.0335122824142182E-3</v>
      </c>
      <c r="J21" s="81">
        <v>7987</v>
      </c>
      <c r="K21" s="121">
        <v>7987</v>
      </c>
      <c r="L21" s="82">
        <f>J21/J9-1</f>
        <v>4.654088050314531E-3</v>
      </c>
      <c r="M21" s="121">
        <v>8044</v>
      </c>
      <c r="N21" s="121">
        <v>8044</v>
      </c>
      <c r="O21" s="82">
        <f>M21/M9-1</f>
        <v>5.7514378594649695E-3</v>
      </c>
    </row>
    <row r="22" spans="1:24">
      <c r="A22" s="22">
        <v>2012</v>
      </c>
      <c r="B22" s="28" t="s">
        <v>10</v>
      </c>
      <c r="C22" s="28" t="str">
        <f t="shared" si="0"/>
        <v>2012:Feb</v>
      </c>
      <c r="D22" s="121">
        <v>28356</v>
      </c>
      <c r="E22" s="121">
        <v>28356</v>
      </c>
      <c r="F22" s="82">
        <f>D22/D10-1</f>
        <v>3.6811553164377564E-3</v>
      </c>
      <c r="G22" s="121">
        <v>12295</v>
      </c>
      <c r="H22" s="121">
        <v>12295</v>
      </c>
      <c r="I22" s="82">
        <f>G22/G10-1</f>
        <v>2.5277234181344532E-3</v>
      </c>
      <c r="J22" s="81">
        <v>7988</v>
      </c>
      <c r="K22" s="121">
        <v>7988</v>
      </c>
      <c r="L22" s="82">
        <f>J22/J10-1</f>
        <v>-2.5031289111387967E-4</v>
      </c>
      <c r="M22" s="121">
        <v>8073</v>
      </c>
      <c r="N22" s="121">
        <v>8073</v>
      </c>
      <c r="O22" s="82">
        <f>M22/M10-1</f>
        <v>9.3773443360840592E-3</v>
      </c>
    </row>
    <row r="23" spans="1:24">
      <c r="A23" s="22">
        <v>2012</v>
      </c>
      <c r="B23" s="28" t="s">
        <v>11</v>
      </c>
      <c r="C23" s="28" t="str">
        <f t="shared" si="0"/>
        <v>2012:Mar</v>
      </c>
      <c r="D23" s="121">
        <v>28479</v>
      </c>
      <c r="E23" s="121">
        <v>28479</v>
      </c>
      <c r="F23" s="82">
        <f t="shared" ref="F23:F30" si="1">D23/D11-1</f>
        <v>6.4673452078032323E-3</v>
      </c>
      <c r="G23" s="121">
        <v>12340</v>
      </c>
      <c r="H23" s="121">
        <v>12340</v>
      </c>
      <c r="I23" s="82">
        <f t="shared" ref="I23:I30" si="2">G23/G11-1</f>
        <v>4.2317708333332593E-3</v>
      </c>
      <c r="J23" s="81">
        <v>8029</v>
      </c>
      <c r="K23" s="121">
        <v>8029</v>
      </c>
      <c r="L23" s="82">
        <f t="shared" ref="L23:L30" si="3">J23/J11-1</f>
        <v>2.9981261711431451E-3</v>
      </c>
      <c r="M23" s="121">
        <v>8110</v>
      </c>
      <c r="N23" s="121">
        <v>8110</v>
      </c>
      <c r="O23" s="82">
        <f t="shared" ref="O23:O30" si="4">M23/M11-1</f>
        <v>1.3369986255154398E-2</v>
      </c>
    </row>
    <row r="24" spans="1:24">
      <c r="A24" s="22">
        <v>2012</v>
      </c>
      <c r="B24" s="28" t="s">
        <v>12</v>
      </c>
      <c r="C24" s="28" t="str">
        <f t="shared" si="0"/>
        <v>2012:Apr</v>
      </c>
      <c r="D24" s="121">
        <v>28522</v>
      </c>
      <c r="E24" s="121">
        <v>28522</v>
      </c>
      <c r="F24" s="82">
        <f t="shared" si="1"/>
        <v>7.3817680923957685E-3</v>
      </c>
      <c r="G24" s="121">
        <v>12338</v>
      </c>
      <c r="H24" s="121">
        <v>12338</v>
      </c>
      <c r="I24" s="82">
        <f t="shared" si="2"/>
        <v>3.4973566490443808E-3</v>
      </c>
      <c r="J24" s="81">
        <v>8062</v>
      </c>
      <c r="K24" s="121">
        <v>8062</v>
      </c>
      <c r="L24" s="82">
        <f t="shared" si="3"/>
        <v>6.3662464111846617E-3</v>
      </c>
      <c r="M24" s="121">
        <v>8122</v>
      </c>
      <c r="N24" s="121">
        <v>8122</v>
      </c>
      <c r="O24" s="82">
        <f t="shared" si="4"/>
        <v>1.4362432871237729E-2</v>
      </c>
    </row>
    <row r="25" spans="1:24">
      <c r="A25" s="22">
        <v>2012</v>
      </c>
      <c r="B25" s="28" t="s">
        <v>13</v>
      </c>
      <c r="C25" s="28" t="str">
        <f t="shared" si="0"/>
        <v>2012:May</v>
      </c>
      <c r="D25" s="121">
        <v>28516</v>
      </c>
      <c r="E25" s="121">
        <v>28516</v>
      </c>
      <c r="F25" s="82">
        <f t="shared" si="1"/>
        <v>8.8802405802228535E-3</v>
      </c>
      <c r="G25" s="121">
        <v>12346</v>
      </c>
      <c r="H25" s="121">
        <v>12346</v>
      </c>
      <c r="I25" s="82">
        <f t="shared" si="2"/>
        <v>6.8504322296525366E-3</v>
      </c>
      <c r="J25" s="81">
        <v>8044</v>
      </c>
      <c r="K25" s="121">
        <v>8044</v>
      </c>
      <c r="L25" s="82">
        <f t="shared" si="3"/>
        <v>5.7514378594649695E-3</v>
      </c>
      <c r="M25" s="121">
        <v>8126</v>
      </c>
      <c r="N25" s="121">
        <v>8126</v>
      </c>
      <c r="O25" s="82">
        <f t="shared" si="4"/>
        <v>1.511555277951282E-2</v>
      </c>
    </row>
    <row r="26" spans="1:24">
      <c r="A26" s="22">
        <v>2012</v>
      </c>
      <c r="B26" s="28" t="s">
        <v>14</v>
      </c>
      <c r="C26" s="28" t="str">
        <f t="shared" si="0"/>
        <v>2012:Jun</v>
      </c>
      <c r="D26" s="121">
        <v>28537</v>
      </c>
      <c r="E26" s="121">
        <v>28537</v>
      </c>
      <c r="F26" s="82">
        <f t="shared" si="1"/>
        <v>7.7335970054381864E-3</v>
      </c>
      <c r="G26" s="121">
        <v>12369</v>
      </c>
      <c r="H26" s="121">
        <v>12369</v>
      </c>
      <c r="I26" s="82">
        <f t="shared" si="2"/>
        <v>7.98630918425558E-3</v>
      </c>
      <c r="J26" s="81">
        <v>8033</v>
      </c>
      <c r="K26" s="121">
        <v>8033</v>
      </c>
      <c r="L26" s="82">
        <f t="shared" si="3"/>
        <v>3.12187812187803E-3</v>
      </c>
      <c r="M26" s="121">
        <v>8135</v>
      </c>
      <c r="N26" s="121">
        <v>8135</v>
      </c>
      <c r="O26" s="82">
        <f t="shared" si="4"/>
        <v>1.1941783803955719E-2</v>
      </c>
      <c r="R26" s="83" t="s">
        <v>86</v>
      </c>
      <c r="S26" s="84"/>
      <c r="T26" s="84"/>
      <c r="U26" s="84"/>
      <c r="V26" s="84"/>
      <c r="W26" s="83"/>
      <c r="X26" s="83"/>
    </row>
    <row r="27" spans="1:24">
      <c r="A27" s="22">
        <v>2012</v>
      </c>
      <c r="B27" s="28" t="s">
        <v>15</v>
      </c>
      <c r="C27" s="28" t="str">
        <f t="shared" si="0"/>
        <v>2012:Jul</v>
      </c>
      <c r="D27" s="121">
        <v>28546</v>
      </c>
      <c r="E27" s="121">
        <v>28546</v>
      </c>
      <c r="F27" s="82">
        <f t="shared" si="1"/>
        <v>7.3044214686475151E-3</v>
      </c>
      <c r="G27" s="121">
        <v>12382</v>
      </c>
      <c r="H27" s="121">
        <v>12382</v>
      </c>
      <c r="I27" s="82">
        <f t="shared" si="2"/>
        <v>8.3883052365827382E-3</v>
      </c>
      <c r="J27" s="81">
        <v>8026</v>
      </c>
      <c r="K27" s="121">
        <v>8026</v>
      </c>
      <c r="L27" s="82">
        <f t="shared" si="3"/>
        <v>2.1226120614308286E-3</v>
      </c>
      <c r="M27" s="121">
        <v>8138</v>
      </c>
      <c r="N27" s="121">
        <v>8138</v>
      </c>
      <c r="O27" s="82">
        <f t="shared" si="4"/>
        <v>1.0806111042106492E-2</v>
      </c>
      <c r="R27" s="108" t="s">
        <v>87</v>
      </c>
      <c r="S27" s="108"/>
      <c r="T27" s="109"/>
      <c r="U27" s="85" t="s">
        <v>88</v>
      </c>
      <c r="V27" s="86"/>
      <c r="W27" s="87" t="s">
        <v>89</v>
      </c>
      <c r="X27" s="88" t="str">
        <f>'[5]TM1 ComLg'!X27</f>
        <v>B2013A</v>
      </c>
    </row>
    <row r="28" spans="1:24">
      <c r="A28" s="22">
        <v>2012</v>
      </c>
      <c r="B28" s="28" t="s">
        <v>16</v>
      </c>
      <c r="C28" s="28" t="str">
        <f t="shared" si="0"/>
        <v>2012:Aug</v>
      </c>
      <c r="D28" s="121">
        <v>28614</v>
      </c>
      <c r="E28" s="121">
        <v>28614</v>
      </c>
      <c r="F28" s="82">
        <f t="shared" si="1"/>
        <v>9.134191500617117E-3</v>
      </c>
      <c r="G28" s="121">
        <v>12410</v>
      </c>
      <c r="H28" s="121">
        <v>12410</v>
      </c>
      <c r="I28" s="82">
        <f t="shared" si="2"/>
        <v>9.2713077423551837E-3</v>
      </c>
      <c r="J28" s="81">
        <v>8054</v>
      </c>
      <c r="K28" s="121">
        <v>8054</v>
      </c>
      <c r="L28" s="82">
        <f t="shared" si="3"/>
        <v>2.9887920298878878E-3</v>
      </c>
      <c r="M28" s="121">
        <v>8150</v>
      </c>
      <c r="N28" s="121">
        <v>8150</v>
      </c>
      <c r="O28" s="82">
        <f t="shared" si="4"/>
        <v>1.5070369909079506E-2</v>
      </c>
      <c r="R28" s="89" t="str">
        <f>B28</f>
        <v>Aug</v>
      </c>
      <c r="S28" s="90">
        <f>D28-E28</f>
        <v>0</v>
      </c>
      <c r="T28" s="91">
        <f>S28/E28</f>
        <v>0</v>
      </c>
      <c r="U28" s="83" t="str">
        <f>B28</f>
        <v>Aug</v>
      </c>
      <c r="V28" s="92">
        <f>D28-D16</f>
        <v>259</v>
      </c>
      <c r="W28" s="93">
        <f>D28-$D$20</f>
        <v>288</v>
      </c>
      <c r="X28" s="93">
        <f>[5]B2013A!$D$20-[5]B2013A!D16</f>
        <v>72</v>
      </c>
    </row>
    <row r="29" spans="1:24">
      <c r="A29" s="22">
        <v>2012</v>
      </c>
      <c r="B29" s="28" t="s">
        <v>17</v>
      </c>
      <c r="C29" s="28" t="str">
        <f t="shared" si="0"/>
        <v>2012:Sep</v>
      </c>
      <c r="D29" s="121">
        <v>28717</v>
      </c>
      <c r="E29" s="121">
        <v>28717</v>
      </c>
      <c r="F29" s="82">
        <f t="shared" si="1"/>
        <v>1.0557060914241578E-2</v>
      </c>
      <c r="G29" s="121">
        <v>12453</v>
      </c>
      <c r="H29" s="121">
        <v>12453</v>
      </c>
      <c r="I29" s="82">
        <f t="shared" si="2"/>
        <v>7.8504370346390573E-3</v>
      </c>
      <c r="J29" s="81">
        <v>8079</v>
      </c>
      <c r="K29" s="121">
        <v>8079</v>
      </c>
      <c r="L29" s="82">
        <f t="shared" si="3"/>
        <v>5.1007713361532758E-3</v>
      </c>
      <c r="M29" s="121">
        <v>8185</v>
      </c>
      <c r="N29" s="121">
        <v>8185</v>
      </c>
      <c r="O29" s="82">
        <f t="shared" si="4"/>
        <v>2.0191948149071326E-2</v>
      </c>
      <c r="R29" s="89" t="str">
        <f>B29</f>
        <v>Sep</v>
      </c>
      <c r="S29" s="90">
        <f>D29-E29</f>
        <v>0</v>
      </c>
      <c r="T29" s="91">
        <f>S29/E29</f>
        <v>0</v>
      </c>
      <c r="U29" s="83" t="str">
        <f>B29</f>
        <v>Sep</v>
      </c>
      <c r="V29" s="92">
        <f>D29-D17</f>
        <v>300</v>
      </c>
      <c r="W29" s="93">
        <f>D29-$D$20</f>
        <v>391</v>
      </c>
      <c r="X29" s="93">
        <f>[5]B2013A!$D$20-[5]B2013A!D17</f>
        <v>120</v>
      </c>
    </row>
    <row r="30" spans="1:24">
      <c r="A30" s="22">
        <v>2012</v>
      </c>
      <c r="B30" s="28" t="s">
        <v>18</v>
      </c>
      <c r="C30" s="28" t="str">
        <f t="shared" si="0"/>
        <v>2012:Oct</v>
      </c>
      <c r="D30" s="121">
        <v>28684</v>
      </c>
      <c r="E30" s="121">
        <v>28684</v>
      </c>
      <c r="F30" s="82">
        <f t="shared" si="1"/>
        <v>1.1317561611959182E-2</v>
      </c>
      <c r="G30" s="121">
        <v>12458</v>
      </c>
      <c r="H30" s="121">
        <v>12458</v>
      </c>
      <c r="I30" s="82">
        <f t="shared" si="2"/>
        <v>1.0545100584036238E-2</v>
      </c>
      <c r="J30" s="81">
        <v>8060</v>
      </c>
      <c r="K30" s="121">
        <v>8060</v>
      </c>
      <c r="L30" s="82">
        <f t="shared" si="3"/>
        <v>6.4935064935065512E-3</v>
      </c>
      <c r="M30" s="121">
        <v>8166</v>
      </c>
      <c r="N30" s="121">
        <v>8166</v>
      </c>
      <c r="O30" s="82">
        <f t="shared" si="4"/>
        <v>1.7316556621402857E-2</v>
      </c>
      <c r="R30" s="89" t="str">
        <f>B30</f>
        <v>Oct</v>
      </c>
      <c r="S30" s="90">
        <f>D30-E30</f>
        <v>0</v>
      </c>
      <c r="T30" s="91">
        <f>S30/E30</f>
        <v>0</v>
      </c>
      <c r="U30" s="83" t="str">
        <f>B30</f>
        <v>Oct</v>
      </c>
      <c r="V30" s="92">
        <f>D30-D18</f>
        <v>321</v>
      </c>
      <c r="W30" s="93">
        <f>D30-$D$20</f>
        <v>358</v>
      </c>
      <c r="X30" s="93">
        <f>[5]B2013A!$D$20-[5]B2013A!D18</f>
        <v>431</v>
      </c>
    </row>
    <row r="31" spans="1:24">
      <c r="A31" s="22">
        <v>2012</v>
      </c>
      <c r="B31" s="28" t="s">
        <v>19</v>
      </c>
      <c r="C31" s="28" t="str">
        <f t="shared" si="0"/>
        <v>2012:Nov</v>
      </c>
      <c r="D31" s="121">
        <v>28695</v>
      </c>
      <c r="E31" s="121">
        <v>28668</v>
      </c>
      <c r="F31" s="82">
        <f>D31/D19-1</f>
        <v>1.195514176893786E-2</v>
      </c>
      <c r="G31" s="121">
        <v>12440</v>
      </c>
      <c r="H31" s="121">
        <v>12454</v>
      </c>
      <c r="I31" s="82">
        <f>G31/G19-1</f>
        <v>9.8222258300186827E-3</v>
      </c>
      <c r="J31" s="81">
        <v>8067</v>
      </c>
      <c r="K31" s="121">
        <v>8060</v>
      </c>
      <c r="L31" s="82">
        <f>J31/J19-1</f>
        <v>6.6134265036186246E-3</v>
      </c>
      <c r="M31" s="121">
        <v>8188</v>
      </c>
      <c r="N31" s="121">
        <v>8154</v>
      </c>
      <c r="O31" s="82">
        <f>M31/M19-1</f>
        <v>2.0565873114795075E-2</v>
      </c>
      <c r="R31" s="89" t="str">
        <f>B31</f>
        <v>Nov</v>
      </c>
      <c r="S31" s="90">
        <f>D31-E31</f>
        <v>27</v>
      </c>
      <c r="T31" s="91">
        <f>S31/E31</f>
        <v>9.4181665969024692E-4</v>
      </c>
      <c r="U31" s="83" t="str">
        <f>B31</f>
        <v>Nov</v>
      </c>
      <c r="V31" s="92">
        <f>D31-D19</f>
        <v>339</v>
      </c>
      <c r="W31" s="93">
        <f>D31-$D$20</f>
        <v>369</v>
      </c>
      <c r="X31" s="93">
        <f>[5]B2013A!$D$20-[5]B2013A!D19</f>
        <v>243</v>
      </c>
    </row>
    <row r="32" spans="1:24">
      <c r="A32" s="22">
        <v>2012</v>
      </c>
      <c r="B32" s="28" t="s">
        <v>20</v>
      </c>
      <c r="C32" s="28" t="str">
        <f t="shared" si="0"/>
        <v>2012:Dec</v>
      </c>
      <c r="D32" s="121">
        <v>28671</v>
      </c>
      <c r="E32" s="121">
        <v>28677</v>
      </c>
      <c r="F32" s="82">
        <f>D32/D20-1</f>
        <v>1.217962296123698E-2</v>
      </c>
      <c r="G32" s="121">
        <v>12421</v>
      </c>
      <c r="H32" s="121">
        <v>12459</v>
      </c>
      <c r="I32" s="82">
        <f>G32/G20-1</f>
        <v>1.0741313369680094E-2</v>
      </c>
      <c r="J32" s="81">
        <v>8080</v>
      </c>
      <c r="K32" s="121">
        <v>8072</v>
      </c>
      <c r="L32" s="82">
        <f>J32/J20-1</f>
        <v>7.4812967581048273E-3</v>
      </c>
      <c r="M32" s="121">
        <v>8170</v>
      </c>
      <c r="N32" s="121">
        <v>8146</v>
      </c>
      <c r="O32" s="82">
        <f>M32/M20-1</f>
        <v>1.9084445553199547E-2</v>
      </c>
      <c r="R32" s="89" t="str">
        <f>B32</f>
        <v>Dec</v>
      </c>
      <c r="S32" s="90">
        <f>D32-E32</f>
        <v>-6</v>
      </c>
      <c r="T32" s="91">
        <f>S32/E32</f>
        <v>-2.0922690658018621E-4</v>
      </c>
      <c r="U32" s="83" t="str">
        <f>B32</f>
        <v>Dec</v>
      </c>
      <c r="V32" s="92">
        <f>D32-D20</f>
        <v>345</v>
      </c>
      <c r="W32" s="93">
        <f>D32-$D$20</f>
        <v>345</v>
      </c>
      <c r="X32" s="93">
        <f>[5]B2013A!$D$20-[5]B2013A!D20</f>
        <v>0</v>
      </c>
    </row>
    <row r="33" spans="1:24" s="80" customFormat="1">
      <c r="A33" s="22">
        <v>2013</v>
      </c>
      <c r="B33" s="28" t="s">
        <v>9</v>
      </c>
      <c r="C33" s="28" t="str">
        <f t="shared" si="0"/>
        <v>2013:Jan</v>
      </c>
      <c r="D33" s="121">
        <v>28661</v>
      </c>
      <c r="E33" s="121">
        <v>28720</v>
      </c>
      <c r="F33" s="22"/>
      <c r="G33" s="121">
        <v>12409</v>
      </c>
      <c r="H33" s="121">
        <v>12481</v>
      </c>
      <c r="I33" s="22"/>
      <c r="J33" s="81">
        <v>8061</v>
      </c>
      <c r="K33" s="121">
        <v>8072</v>
      </c>
      <c r="L33" s="22"/>
      <c r="M33" s="121">
        <v>8191</v>
      </c>
      <c r="N33" s="121">
        <v>8167</v>
      </c>
      <c r="O33" s="22"/>
      <c r="P33" s="22"/>
      <c r="Q33" s="22"/>
      <c r="S33" s="94"/>
      <c r="W33" s="22"/>
      <c r="X33" s="22"/>
    </row>
    <row r="34" spans="1:24" s="80" customFormat="1">
      <c r="A34" s="22">
        <v>2013</v>
      </c>
      <c r="B34" s="28" t="s">
        <v>10</v>
      </c>
      <c r="C34" s="28" t="str">
        <f t="shared" si="0"/>
        <v>2013:Feb</v>
      </c>
      <c r="D34" s="121">
        <v>28793</v>
      </c>
      <c r="E34" s="121">
        <v>28719</v>
      </c>
      <c r="F34" s="22"/>
      <c r="G34" s="121">
        <v>12489</v>
      </c>
      <c r="H34" s="121">
        <v>12463</v>
      </c>
      <c r="I34" s="22"/>
      <c r="J34" s="81">
        <v>8118</v>
      </c>
      <c r="K34" s="121">
        <v>8067</v>
      </c>
      <c r="L34" s="22"/>
      <c r="M34" s="121">
        <v>8186</v>
      </c>
      <c r="N34" s="121">
        <v>8189</v>
      </c>
      <c r="O34" s="22"/>
      <c r="P34" s="22"/>
      <c r="Q34" s="22"/>
      <c r="S34" s="94"/>
      <c r="W34" s="22"/>
      <c r="X34" s="22"/>
    </row>
    <row r="35" spans="1:24" s="80" customFormat="1">
      <c r="A35" s="22">
        <v>2013</v>
      </c>
      <c r="B35" s="28" t="s">
        <v>11</v>
      </c>
      <c r="C35" s="28" t="str">
        <f t="shared" si="0"/>
        <v>2013:Mar</v>
      </c>
      <c r="D35" s="121">
        <v>28872</v>
      </c>
      <c r="E35" s="121">
        <v>28775</v>
      </c>
      <c r="F35" s="22"/>
      <c r="G35" s="121">
        <v>12511</v>
      </c>
      <c r="H35" s="121">
        <v>12481</v>
      </c>
      <c r="I35" s="22"/>
      <c r="J35" s="81">
        <v>8144</v>
      </c>
      <c r="K35" s="121">
        <v>8092</v>
      </c>
      <c r="L35" s="22"/>
      <c r="M35" s="121">
        <v>8217</v>
      </c>
      <c r="N35" s="121">
        <v>8202</v>
      </c>
      <c r="O35" s="22"/>
      <c r="P35" s="22"/>
      <c r="Q35" s="22"/>
      <c r="W35" s="22"/>
      <c r="X35" s="22"/>
    </row>
    <row r="36" spans="1:24" s="80" customFormat="1">
      <c r="A36" s="22">
        <v>2013</v>
      </c>
      <c r="B36" s="28" t="s">
        <v>12</v>
      </c>
      <c r="C36" s="28" t="str">
        <f t="shared" si="0"/>
        <v>2013:Apr</v>
      </c>
      <c r="D36" s="121">
        <v>28974</v>
      </c>
      <c r="E36" s="121">
        <v>28822</v>
      </c>
      <c r="F36" s="22"/>
      <c r="G36" s="121">
        <v>12539</v>
      </c>
      <c r="H36" s="121">
        <v>12495</v>
      </c>
      <c r="I36" s="22"/>
      <c r="J36" s="81">
        <v>8157</v>
      </c>
      <c r="K36" s="121">
        <v>8107</v>
      </c>
      <c r="L36" s="22"/>
      <c r="M36" s="121">
        <v>8278</v>
      </c>
      <c r="N36" s="121">
        <v>8220</v>
      </c>
      <c r="O36" s="22"/>
      <c r="P36" s="22"/>
      <c r="Q36" s="22"/>
      <c r="W36" s="22"/>
      <c r="X36" s="22"/>
    </row>
    <row r="37" spans="1:24" s="80" customFormat="1">
      <c r="A37" s="22">
        <v>2013</v>
      </c>
      <c r="B37" s="28" t="s">
        <v>13</v>
      </c>
      <c r="C37" s="28" t="str">
        <f t="shared" si="0"/>
        <v>2013:May</v>
      </c>
      <c r="D37" s="121">
        <v>29105</v>
      </c>
      <c r="E37" s="121">
        <v>28834</v>
      </c>
      <c r="F37" s="22"/>
      <c r="G37" s="121">
        <v>12584</v>
      </c>
      <c r="H37" s="121">
        <v>12482</v>
      </c>
      <c r="I37" s="22"/>
      <c r="J37" s="81">
        <v>8233</v>
      </c>
      <c r="K37" s="121">
        <v>8112</v>
      </c>
      <c r="L37" s="22"/>
      <c r="M37" s="121">
        <v>8288</v>
      </c>
      <c r="N37" s="121">
        <v>8240</v>
      </c>
      <c r="O37" s="22"/>
      <c r="P37" s="22"/>
      <c r="Q37" s="22"/>
      <c r="W37" s="22"/>
      <c r="X37" s="22"/>
    </row>
    <row r="38" spans="1:24" s="80" customFormat="1">
      <c r="A38" s="22">
        <v>2013</v>
      </c>
      <c r="B38" s="28" t="s">
        <v>14</v>
      </c>
      <c r="C38" s="28" t="str">
        <f t="shared" si="0"/>
        <v>2013:Jun</v>
      </c>
      <c r="D38" s="121">
        <v>29108</v>
      </c>
      <c r="E38" s="121">
        <v>28866</v>
      </c>
      <c r="F38" s="22"/>
      <c r="G38" s="121">
        <v>12558</v>
      </c>
      <c r="H38" s="121">
        <v>12496</v>
      </c>
      <c r="I38" s="22"/>
      <c r="J38" s="81">
        <v>8257</v>
      </c>
      <c r="K38" s="121">
        <v>8107</v>
      </c>
      <c r="L38" s="22"/>
      <c r="M38" s="121">
        <v>8293</v>
      </c>
      <c r="N38" s="121">
        <v>8263</v>
      </c>
      <c r="O38" s="22"/>
      <c r="P38" s="22"/>
      <c r="Q38" s="22"/>
      <c r="W38" s="22"/>
      <c r="X38" s="22"/>
    </row>
    <row r="39" spans="1:24" s="80" customFormat="1">
      <c r="A39" s="22">
        <v>2013</v>
      </c>
      <c r="B39" s="28" t="s">
        <v>15</v>
      </c>
      <c r="C39" s="28" t="str">
        <f t="shared" si="0"/>
        <v>2013:Jul</v>
      </c>
      <c r="D39" s="121">
        <v>29128</v>
      </c>
      <c r="E39" s="121">
        <v>28924</v>
      </c>
      <c r="F39" s="22"/>
      <c r="G39" s="121">
        <v>12563</v>
      </c>
      <c r="H39" s="121">
        <v>12509</v>
      </c>
      <c r="I39" s="22"/>
      <c r="J39" s="81">
        <v>8283</v>
      </c>
      <c r="K39" s="121">
        <v>8132</v>
      </c>
      <c r="L39" s="22"/>
      <c r="M39" s="121">
        <v>8282</v>
      </c>
      <c r="N39" s="121">
        <v>8283</v>
      </c>
      <c r="O39" s="22"/>
      <c r="P39" s="22"/>
      <c r="Q39" s="22"/>
      <c r="W39" s="22"/>
      <c r="X39" s="22"/>
    </row>
    <row r="40" spans="1:24" s="80" customFormat="1">
      <c r="A40" s="22">
        <v>2013</v>
      </c>
      <c r="B40" s="28" t="s">
        <v>16</v>
      </c>
      <c r="C40" s="28" t="str">
        <f t="shared" si="0"/>
        <v>2013:Aug</v>
      </c>
      <c r="D40" s="121">
        <v>0</v>
      </c>
      <c r="E40" s="121">
        <v>28962</v>
      </c>
      <c r="F40" s="22"/>
      <c r="G40" s="121">
        <v>0</v>
      </c>
      <c r="H40" s="121">
        <v>12526</v>
      </c>
      <c r="I40" s="22"/>
      <c r="J40" s="81">
        <v>0</v>
      </c>
      <c r="K40" s="121">
        <v>8137</v>
      </c>
      <c r="L40" s="22"/>
      <c r="M40" s="121">
        <v>0</v>
      </c>
      <c r="N40" s="121">
        <v>8299</v>
      </c>
      <c r="O40" s="22"/>
      <c r="P40" s="22"/>
      <c r="Q40" s="22"/>
      <c r="W40" s="22"/>
      <c r="X40" s="22"/>
    </row>
    <row r="41" spans="1:24" s="80" customFormat="1">
      <c r="A41" s="22">
        <v>2013</v>
      </c>
      <c r="B41" s="28" t="s">
        <v>17</v>
      </c>
      <c r="C41" s="28" t="str">
        <f t="shared" si="0"/>
        <v>2013:Sep</v>
      </c>
      <c r="D41" s="121">
        <v>0</v>
      </c>
      <c r="E41" s="121">
        <v>28988</v>
      </c>
      <c r="F41" s="22"/>
      <c r="G41" s="121">
        <v>0</v>
      </c>
      <c r="H41" s="121">
        <v>12533</v>
      </c>
      <c r="I41" s="22"/>
      <c r="J41" s="81">
        <v>0</v>
      </c>
      <c r="K41" s="121">
        <v>8167</v>
      </c>
      <c r="L41" s="22"/>
      <c r="M41" s="121">
        <v>0</v>
      </c>
      <c r="N41" s="121">
        <v>8288</v>
      </c>
      <c r="O41" s="22"/>
      <c r="P41" s="22"/>
      <c r="Q41" s="22"/>
      <c r="W41" s="22"/>
      <c r="X41" s="22"/>
    </row>
    <row r="42" spans="1:24" s="80" customFormat="1">
      <c r="A42" s="22">
        <v>2013</v>
      </c>
      <c r="B42" s="28" t="s">
        <v>18</v>
      </c>
      <c r="C42" s="28" t="str">
        <f t="shared" si="0"/>
        <v>2013:Oct</v>
      </c>
      <c r="D42" s="121">
        <v>0</v>
      </c>
      <c r="E42" s="121">
        <v>28972</v>
      </c>
      <c r="F42" s="22"/>
      <c r="G42" s="121">
        <v>0</v>
      </c>
      <c r="H42" s="121">
        <v>12515</v>
      </c>
      <c r="I42" s="22"/>
      <c r="J42" s="81">
        <v>0</v>
      </c>
      <c r="K42" s="121">
        <v>8182</v>
      </c>
      <c r="L42" s="22"/>
      <c r="M42" s="121">
        <v>0</v>
      </c>
      <c r="N42" s="121">
        <v>8275</v>
      </c>
      <c r="O42" s="22"/>
      <c r="P42" s="22"/>
      <c r="Q42" s="22"/>
      <c r="W42" s="22"/>
      <c r="X42" s="22"/>
    </row>
    <row r="43" spans="1:24" s="80" customFormat="1">
      <c r="A43" s="22">
        <v>2013</v>
      </c>
      <c r="B43" s="28" t="s">
        <v>19</v>
      </c>
      <c r="C43" s="28" t="str">
        <f t="shared" si="0"/>
        <v>2013:Nov</v>
      </c>
      <c r="D43" s="121">
        <v>0</v>
      </c>
      <c r="E43" s="121">
        <v>28963</v>
      </c>
      <c r="F43" s="22"/>
      <c r="G43" s="121">
        <v>0</v>
      </c>
      <c r="H43" s="121">
        <v>12529</v>
      </c>
      <c r="I43" s="22"/>
      <c r="J43" s="81">
        <v>0</v>
      </c>
      <c r="K43" s="121">
        <v>8177</v>
      </c>
      <c r="L43" s="22"/>
      <c r="M43" s="121">
        <v>0</v>
      </c>
      <c r="N43" s="121">
        <v>8257</v>
      </c>
      <c r="O43" s="22"/>
      <c r="P43" s="22"/>
      <c r="Q43" s="22"/>
      <c r="W43" s="22"/>
      <c r="X43" s="22"/>
    </row>
    <row r="44" spans="1:24" s="80" customFormat="1">
      <c r="A44" s="22">
        <v>2013</v>
      </c>
      <c r="B44" s="28" t="s">
        <v>20</v>
      </c>
      <c r="C44" s="28" t="str">
        <f t="shared" si="0"/>
        <v>2013:Dec</v>
      </c>
      <c r="D44" s="121">
        <v>0</v>
      </c>
      <c r="E44" s="121">
        <v>28977</v>
      </c>
      <c r="F44" s="22"/>
      <c r="G44" s="121">
        <v>0</v>
      </c>
      <c r="H44" s="121">
        <v>12540</v>
      </c>
      <c r="I44" s="22"/>
      <c r="J44" s="81">
        <v>0</v>
      </c>
      <c r="K44" s="121">
        <v>8192</v>
      </c>
      <c r="L44" s="22"/>
      <c r="M44" s="121">
        <v>0</v>
      </c>
      <c r="N44" s="121">
        <v>8245</v>
      </c>
      <c r="O44" s="22"/>
      <c r="P44" s="22"/>
      <c r="Q44" s="22"/>
      <c r="W44" s="22"/>
      <c r="X44" s="22"/>
    </row>
    <row r="45" spans="1:24" s="80" customFormat="1">
      <c r="A45" s="22">
        <v>2014</v>
      </c>
      <c r="B45" s="28" t="s">
        <v>9</v>
      </c>
      <c r="C45" s="28" t="str">
        <f t="shared" ref="C45:C56" si="5">A45&amp;":"&amp;B45</f>
        <v>2014:Jan</v>
      </c>
      <c r="D45" s="121">
        <v>0</v>
      </c>
      <c r="E45" s="121">
        <v>29009</v>
      </c>
      <c r="F45" s="22"/>
      <c r="G45" s="121">
        <v>0</v>
      </c>
      <c r="H45" s="121">
        <v>12558</v>
      </c>
      <c r="I45" s="22"/>
      <c r="J45" s="81">
        <v>0</v>
      </c>
      <c r="K45" s="121">
        <v>8203</v>
      </c>
      <c r="L45" s="22"/>
      <c r="M45" s="121">
        <v>0</v>
      </c>
      <c r="N45" s="121">
        <v>8248</v>
      </c>
      <c r="O45" s="22"/>
      <c r="P45" s="22"/>
      <c r="Q45" s="22"/>
      <c r="S45" s="94"/>
      <c r="W45" s="22"/>
      <c r="X45" s="22"/>
    </row>
    <row r="46" spans="1:24" s="80" customFormat="1">
      <c r="A46" s="22">
        <v>2014</v>
      </c>
      <c r="B46" s="28" t="s">
        <v>10</v>
      </c>
      <c r="C46" s="28" t="str">
        <f t="shared" si="5"/>
        <v>2014:Feb</v>
      </c>
      <c r="D46" s="121">
        <v>0</v>
      </c>
      <c r="E46" s="121">
        <v>29039</v>
      </c>
      <c r="F46" s="22"/>
      <c r="G46" s="121">
        <v>0</v>
      </c>
      <c r="H46" s="121">
        <v>12574</v>
      </c>
      <c r="I46" s="22"/>
      <c r="J46" s="81">
        <v>0</v>
      </c>
      <c r="K46" s="121">
        <v>8213</v>
      </c>
      <c r="L46" s="22"/>
      <c r="M46" s="121">
        <v>0</v>
      </c>
      <c r="N46" s="121">
        <v>8252</v>
      </c>
      <c r="O46" s="22"/>
      <c r="P46" s="22"/>
      <c r="Q46" s="22"/>
      <c r="S46" s="94"/>
      <c r="W46" s="22"/>
      <c r="X46" s="22"/>
    </row>
    <row r="47" spans="1:24" s="80" customFormat="1">
      <c r="A47" s="22">
        <v>2014</v>
      </c>
      <c r="B47" s="28" t="s">
        <v>11</v>
      </c>
      <c r="C47" s="28" t="str">
        <f t="shared" si="5"/>
        <v>2014:Mar</v>
      </c>
      <c r="D47" s="121">
        <v>0</v>
      </c>
      <c r="E47" s="121">
        <v>29063</v>
      </c>
      <c r="F47" s="22"/>
      <c r="G47" s="121">
        <v>0</v>
      </c>
      <c r="H47" s="121">
        <v>12588</v>
      </c>
      <c r="I47" s="22"/>
      <c r="J47" s="81">
        <v>0</v>
      </c>
      <c r="K47" s="121">
        <v>8221</v>
      </c>
      <c r="L47" s="22"/>
      <c r="M47" s="121">
        <v>0</v>
      </c>
      <c r="N47" s="121">
        <v>8254</v>
      </c>
      <c r="O47" s="22"/>
      <c r="P47" s="22"/>
      <c r="Q47" s="22"/>
      <c r="W47" s="22"/>
      <c r="X47" s="22"/>
    </row>
    <row r="48" spans="1:24" s="80" customFormat="1">
      <c r="A48" s="22">
        <v>2014</v>
      </c>
      <c r="B48" s="28" t="s">
        <v>12</v>
      </c>
      <c r="C48" s="28" t="str">
        <f t="shared" si="5"/>
        <v>2014:Apr</v>
      </c>
      <c r="D48" s="121">
        <v>0</v>
      </c>
      <c r="E48" s="121">
        <v>29088</v>
      </c>
      <c r="F48" s="22"/>
      <c r="G48" s="121">
        <v>0</v>
      </c>
      <c r="H48" s="121">
        <v>12602</v>
      </c>
      <c r="I48" s="22"/>
      <c r="J48" s="81">
        <v>0</v>
      </c>
      <c r="K48" s="121">
        <v>8229</v>
      </c>
      <c r="L48" s="22"/>
      <c r="M48" s="121">
        <v>0</v>
      </c>
      <c r="N48" s="121">
        <v>8257</v>
      </c>
      <c r="O48" s="22"/>
      <c r="P48" s="22"/>
      <c r="Q48" s="22"/>
      <c r="W48" s="22"/>
      <c r="X48" s="22"/>
    </row>
    <row r="49" spans="1:24" s="80" customFormat="1">
      <c r="A49" s="22">
        <v>2014</v>
      </c>
      <c r="B49" s="28" t="s">
        <v>13</v>
      </c>
      <c r="C49" s="28" t="str">
        <f t="shared" si="5"/>
        <v>2014:May</v>
      </c>
      <c r="D49" s="121">
        <v>0</v>
      </c>
      <c r="E49" s="121">
        <v>29115</v>
      </c>
      <c r="F49" s="22"/>
      <c r="G49" s="121">
        <v>0</v>
      </c>
      <c r="H49" s="121">
        <v>12617</v>
      </c>
      <c r="I49" s="22"/>
      <c r="J49" s="81">
        <v>0</v>
      </c>
      <c r="K49" s="121">
        <v>8238</v>
      </c>
      <c r="L49" s="22"/>
      <c r="M49" s="121">
        <v>0</v>
      </c>
      <c r="N49" s="121">
        <v>8260</v>
      </c>
      <c r="O49" s="22"/>
      <c r="P49" s="22"/>
      <c r="Q49" s="22"/>
      <c r="W49" s="22"/>
      <c r="X49" s="22"/>
    </row>
    <row r="50" spans="1:24" s="80" customFormat="1">
      <c r="A50" s="22">
        <v>2014</v>
      </c>
      <c r="B50" s="28" t="s">
        <v>14</v>
      </c>
      <c r="C50" s="28" t="str">
        <f t="shared" si="5"/>
        <v>2014:Jun</v>
      </c>
      <c r="D50" s="121">
        <v>0</v>
      </c>
      <c r="E50" s="121">
        <v>29147</v>
      </c>
      <c r="F50" s="22"/>
      <c r="G50" s="121">
        <v>0</v>
      </c>
      <c r="H50" s="121">
        <v>12635</v>
      </c>
      <c r="I50" s="22"/>
      <c r="J50" s="81">
        <v>0</v>
      </c>
      <c r="K50" s="121">
        <v>8249</v>
      </c>
      <c r="L50" s="22"/>
      <c r="M50" s="121">
        <v>0</v>
      </c>
      <c r="N50" s="121">
        <v>8263</v>
      </c>
      <c r="O50" s="22"/>
      <c r="P50" s="22"/>
      <c r="Q50" s="22"/>
      <c r="W50" s="22"/>
      <c r="X50" s="22"/>
    </row>
    <row r="51" spans="1:24" s="80" customFormat="1">
      <c r="A51" s="22">
        <v>2014</v>
      </c>
      <c r="B51" s="28" t="s">
        <v>15</v>
      </c>
      <c r="C51" s="28" t="str">
        <f t="shared" si="5"/>
        <v>2014:Jul</v>
      </c>
      <c r="D51" s="121">
        <v>0</v>
      </c>
      <c r="E51" s="121">
        <v>29170</v>
      </c>
      <c r="F51" s="22"/>
      <c r="G51" s="121">
        <v>0</v>
      </c>
      <c r="H51" s="121">
        <v>12648</v>
      </c>
      <c r="I51" s="22"/>
      <c r="J51" s="81">
        <v>0</v>
      </c>
      <c r="K51" s="121">
        <v>8256</v>
      </c>
      <c r="L51" s="22"/>
      <c r="M51" s="121">
        <v>0</v>
      </c>
      <c r="N51" s="121">
        <v>8266</v>
      </c>
      <c r="O51" s="22"/>
      <c r="P51" s="22"/>
      <c r="Q51" s="22"/>
      <c r="W51" s="22"/>
      <c r="X51" s="22"/>
    </row>
    <row r="52" spans="1:24" s="80" customFormat="1">
      <c r="A52" s="22">
        <v>2014</v>
      </c>
      <c r="B52" s="28" t="s">
        <v>16</v>
      </c>
      <c r="C52" s="28" t="str">
        <f t="shared" si="5"/>
        <v>2014:Aug</v>
      </c>
      <c r="D52" s="121">
        <v>0</v>
      </c>
      <c r="E52" s="121">
        <v>29189</v>
      </c>
      <c r="F52" s="22"/>
      <c r="G52" s="121">
        <v>0</v>
      </c>
      <c r="H52" s="121">
        <v>12658</v>
      </c>
      <c r="I52" s="22"/>
      <c r="J52" s="81">
        <v>0</v>
      </c>
      <c r="K52" s="121">
        <v>8263</v>
      </c>
      <c r="L52" s="22"/>
      <c r="M52" s="121">
        <v>0</v>
      </c>
      <c r="N52" s="121">
        <v>8268</v>
      </c>
      <c r="O52" s="22"/>
      <c r="P52" s="22"/>
      <c r="Q52" s="22"/>
      <c r="W52" s="22"/>
      <c r="X52" s="22"/>
    </row>
    <row r="53" spans="1:24" s="80" customFormat="1">
      <c r="A53" s="22">
        <v>2014</v>
      </c>
      <c r="B53" s="28" t="s">
        <v>17</v>
      </c>
      <c r="C53" s="28" t="str">
        <f t="shared" si="5"/>
        <v>2014:Sep</v>
      </c>
      <c r="D53" s="121">
        <v>0</v>
      </c>
      <c r="E53" s="121">
        <v>29190</v>
      </c>
      <c r="F53" s="22"/>
      <c r="G53" s="121">
        <v>0</v>
      </c>
      <c r="H53" s="121">
        <v>12659</v>
      </c>
      <c r="I53" s="22"/>
      <c r="J53" s="81">
        <v>0</v>
      </c>
      <c r="K53" s="121">
        <v>8263</v>
      </c>
      <c r="L53" s="22"/>
      <c r="M53" s="121">
        <v>0</v>
      </c>
      <c r="N53" s="121">
        <v>8268</v>
      </c>
      <c r="O53" s="22"/>
      <c r="P53" s="22"/>
      <c r="Q53" s="22"/>
      <c r="W53" s="22"/>
      <c r="X53" s="22"/>
    </row>
    <row r="54" spans="1:24" s="80" customFormat="1">
      <c r="A54" s="22">
        <v>2014</v>
      </c>
      <c r="B54" s="28" t="s">
        <v>18</v>
      </c>
      <c r="C54" s="28" t="str">
        <f t="shared" si="5"/>
        <v>2014:Oct</v>
      </c>
      <c r="D54" s="121">
        <v>0</v>
      </c>
      <c r="E54" s="121">
        <v>29192</v>
      </c>
      <c r="F54" s="22"/>
      <c r="G54" s="121">
        <v>0</v>
      </c>
      <c r="H54" s="121">
        <v>12660</v>
      </c>
      <c r="I54" s="22"/>
      <c r="J54" s="81">
        <v>0</v>
      </c>
      <c r="K54" s="121">
        <v>8264</v>
      </c>
      <c r="L54" s="22"/>
      <c r="M54" s="121">
        <v>0</v>
      </c>
      <c r="N54" s="121">
        <v>8268</v>
      </c>
      <c r="O54" s="22"/>
      <c r="P54" s="22"/>
      <c r="Q54" s="22"/>
      <c r="W54" s="22"/>
      <c r="X54" s="22"/>
    </row>
    <row r="55" spans="1:24" s="80" customFormat="1">
      <c r="A55" s="22">
        <v>2014</v>
      </c>
      <c r="B55" s="28" t="s">
        <v>19</v>
      </c>
      <c r="C55" s="28" t="str">
        <f t="shared" si="5"/>
        <v>2014:Nov</v>
      </c>
      <c r="D55" s="121">
        <v>0</v>
      </c>
      <c r="E55" s="121">
        <v>29200</v>
      </c>
      <c r="F55" s="22"/>
      <c r="G55" s="121">
        <v>0</v>
      </c>
      <c r="H55" s="121">
        <v>12665</v>
      </c>
      <c r="I55" s="22"/>
      <c r="J55" s="81">
        <v>0</v>
      </c>
      <c r="K55" s="121">
        <v>8266</v>
      </c>
      <c r="L55" s="22"/>
      <c r="M55" s="121">
        <v>0</v>
      </c>
      <c r="N55" s="121">
        <v>8269</v>
      </c>
      <c r="O55" s="22"/>
      <c r="P55" s="22"/>
      <c r="Q55" s="22"/>
      <c r="W55" s="22"/>
      <c r="X55" s="22"/>
    </row>
    <row r="56" spans="1:24" s="80" customFormat="1">
      <c r="A56" s="22">
        <v>2014</v>
      </c>
      <c r="B56" s="28" t="s">
        <v>20</v>
      </c>
      <c r="C56" s="28" t="str">
        <f t="shared" si="5"/>
        <v>2014:Dec</v>
      </c>
      <c r="D56" s="121">
        <v>0</v>
      </c>
      <c r="E56" s="121">
        <v>29211</v>
      </c>
      <c r="F56" s="22"/>
      <c r="G56" s="121">
        <v>0</v>
      </c>
      <c r="H56" s="121">
        <v>12671</v>
      </c>
      <c r="I56" s="22"/>
      <c r="J56" s="81">
        <v>0</v>
      </c>
      <c r="K56" s="121">
        <v>8270</v>
      </c>
      <c r="L56" s="22"/>
      <c r="M56" s="121">
        <v>0</v>
      </c>
      <c r="N56" s="121">
        <v>8270</v>
      </c>
      <c r="O56" s="22"/>
      <c r="P56" s="22"/>
      <c r="Q56" s="22"/>
      <c r="W56" s="22"/>
      <c r="X56" s="22"/>
    </row>
    <row r="57" spans="1:24" s="80" customFormat="1">
      <c r="A57" s="22">
        <v>2015</v>
      </c>
      <c r="B57" s="28" t="s">
        <v>9</v>
      </c>
      <c r="C57" s="28" t="str">
        <f t="shared" ref="C57:C68" si="6">A57&amp;":"&amp;B57</f>
        <v>2015:Jan</v>
      </c>
      <c r="D57" s="121">
        <v>0</v>
      </c>
      <c r="E57" s="121">
        <v>29258</v>
      </c>
      <c r="F57" s="22"/>
      <c r="G57" s="121">
        <v>0</v>
      </c>
      <c r="H57" s="121">
        <v>12697</v>
      </c>
      <c r="I57" s="22"/>
      <c r="J57" s="81">
        <v>0</v>
      </c>
      <c r="K57" s="121">
        <v>8283</v>
      </c>
      <c r="L57" s="22"/>
      <c r="M57" s="121">
        <v>0</v>
      </c>
      <c r="N57" s="121">
        <v>8278</v>
      </c>
      <c r="O57" s="22"/>
      <c r="P57" s="22"/>
      <c r="Q57" s="22"/>
      <c r="S57" s="94"/>
      <c r="W57" s="22"/>
      <c r="X57" s="22"/>
    </row>
    <row r="58" spans="1:24" s="80" customFormat="1">
      <c r="A58" s="22">
        <v>2015</v>
      </c>
      <c r="B58" s="28" t="s">
        <v>10</v>
      </c>
      <c r="C58" s="28" t="str">
        <f t="shared" si="6"/>
        <v>2015:Feb</v>
      </c>
      <c r="D58" s="121">
        <v>0</v>
      </c>
      <c r="E58" s="121">
        <v>29300</v>
      </c>
      <c r="F58" s="22"/>
      <c r="G58" s="121">
        <v>0</v>
      </c>
      <c r="H58" s="121">
        <v>12720</v>
      </c>
      <c r="I58" s="22"/>
      <c r="J58" s="81">
        <v>0</v>
      </c>
      <c r="K58" s="121">
        <v>8295</v>
      </c>
      <c r="L58" s="22"/>
      <c r="M58" s="121">
        <v>0</v>
      </c>
      <c r="N58" s="121">
        <v>8285</v>
      </c>
      <c r="O58" s="22"/>
      <c r="P58" s="22"/>
      <c r="Q58" s="22"/>
      <c r="S58" s="94"/>
      <c r="W58" s="22"/>
      <c r="X58" s="22"/>
    </row>
    <row r="59" spans="1:24" s="80" customFormat="1">
      <c r="A59" s="22">
        <v>2015</v>
      </c>
      <c r="B59" s="28" t="s">
        <v>11</v>
      </c>
      <c r="C59" s="28" t="str">
        <f t="shared" si="6"/>
        <v>2015:Mar</v>
      </c>
      <c r="D59" s="121">
        <v>0</v>
      </c>
      <c r="E59" s="121">
        <v>29337</v>
      </c>
      <c r="F59" s="22"/>
      <c r="G59" s="121">
        <v>0</v>
      </c>
      <c r="H59" s="121">
        <v>12740</v>
      </c>
      <c r="I59" s="22"/>
      <c r="J59" s="81">
        <v>0</v>
      </c>
      <c r="K59" s="121">
        <v>8305</v>
      </c>
      <c r="L59" s="22"/>
      <c r="M59" s="121">
        <v>0</v>
      </c>
      <c r="N59" s="121">
        <v>8292</v>
      </c>
      <c r="O59" s="22"/>
      <c r="P59" s="22"/>
      <c r="Q59" s="22"/>
      <c r="W59" s="22"/>
      <c r="X59" s="22"/>
    </row>
    <row r="60" spans="1:24" s="80" customFormat="1">
      <c r="A60" s="22">
        <v>2015</v>
      </c>
      <c r="B60" s="28" t="s">
        <v>12</v>
      </c>
      <c r="C60" s="28" t="str">
        <f t="shared" si="6"/>
        <v>2015:Apr</v>
      </c>
      <c r="D60" s="121">
        <v>0</v>
      </c>
      <c r="E60" s="121">
        <v>29374</v>
      </c>
      <c r="F60" s="22"/>
      <c r="G60" s="121">
        <v>0</v>
      </c>
      <c r="H60" s="121">
        <v>12761</v>
      </c>
      <c r="I60" s="22"/>
      <c r="J60" s="81">
        <v>0</v>
      </c>
      <c r="K60" s="121">
        <v>8315</v>
      </c>
      <c r="L60" s="22"/>
      <c r="M60" s="121">
        <v>0</v>
      </c>
      <c r="N60" s="121">
        <v>8298</v>
      </c>
      <c r="O60" s="22"/>
      <c r="P60" s="22"/>
      <c r="Q60" s="22"/>
      <c r="W60" s="22"/>
      <c r="X60" s="22"/>
    </row>
    <row r="61" spans="1:24" s="80" customFormat="1">
      <c r="A61" s="22">
        <v>2015</v>
      </c>
      <c r="B61" s="28" t="s">
        <v>13</v>
      </c>
      <c r="C61" s="28" t="str">
        <f t="shared" si="6"/>
        <v>2015:May</v>
      </c>
      <c r="D61" s="121">
        <v>0</v>
      </c>
      <c r="E61" s="121">
        <v>29410</v>
      </c>
      <c r="F61" s="22"/>
      <c r="G61" s="121">
        <v>0</v>
      </c>
      <c r="H61" s="121">
        <v>12781</v>
      </c>
      <c r="I61" s="22"/>
      <c r="J61" s="81">
        <v>0</v>
      </c>
      <c r="K61" s="121">
        <v>8325</v>
      </c>
      <c r="L61" s="22"/>
      <c r="M61" s="121">
        <v>0</v>
      </c>
      <c r="N61" s="121">
        <v>8304</v>
      </c>
      <c r="O61" s="22"/>
      <c r="P61" s="22"/>
      <c r="Q61" s="22"/>
      <c r="W61" s="22"/>
      <c r="X61" s="22"/>
    </row>
    <row r="62" spans="1:24" s="80" customFormat="1">
      <c r="A62" s="22">
        <v>2015</v>
      </c>
      <c r="B62" s="28" t="s">
        <v>14</v>
      </c>
      <c r="C62" s="28" t="str">
        <f t="shared" si="6"/>
        <v>2015:Jun</v>
      </c>
      <c r="D62" s="121">
        <v>0</v>
      </c>
      <c r="E62" s="121">
        <v>29457</v>
      </c>
      <c r="F62" s="22"/>
      <c r="G62" s="121">
        <v>0</v>
      </c>
      <c r="H62" s="121">
        <v>12807</v>
      </c>
      <c r="I62" s="22"/>
      <c r="J62" s="81">
        <v>0</v>
      </c>
      <c r="K62" s="121">
        <v>8338</v>
      </c>
      <c r="L62" s="22"/>
      <c r="M62" s="121">
        <v>0</v>
      </c>
      <c r="N62" s="121">
        <v>8312</v>
      </c>
      <c r="O62" s="22"/>
      <c r="P62" s="22"/>
      <c r="Q62" s="22"/>
      <c r="W62" s="22"/>
      <c r="X62" s="22"/>
    </row>
    <row r="63" spans="1:24" s="80" customFormat="1">
      <c r="A63" s="22">
        <v>2015</v>
      </c>
      <c r="B63" s="28" t="s">
        <v>15</v>
      </c>
      <c r="C63" s="28" t="str">
        <f t="shared" si="6"/>
        <v>2015:Jul</v>
      </c>
      <c r="D63" s="121">
        <v>0</v>
      </c>
      <c r="E63" s="121">
        <v>29491</v>
      </c>
      <c r="F63" s="22"/>
      <c r="G63" s="121">
        <v>0</v>
      </c>
      <c r="H63" s="121">
        <v>12826</v>
      </c>
      <c r="I63" s="22"/>
      <c r="J63" s="81">
        <v>0</v>
      </c>
      <c r="K63" s="121">
        <v>8347</v>
      </c>
      <c r="L63" s="22"/>
      <c r="M63" s="121">
        <v>0</v>
      </c>
      <c r="N63" s="121">
        <v>8318</v>
      </c>
      <c r="O63" s="22"/>
      <c r="P63" s="22"/>
      <c r="Q63" s="22"/>
      <c r="W63" s="22"/>
      <c r="X63" s="22"/>
    </row>
    <row r="64" spans="1:24" s="80" customFormat="1">
      <c r="A64" s="22">
        <v>2015</v>
      </c>
      <c r="B64" s="28" t="s">
        <v>16</v>
      </c>
      <c r="C64" s="28" t="str">
        <f t="shared" si="6"/>
        <v>2015:Aug</v>
      </c>
      <c r="D64" s="121">
        <v>0</v>
      </c>
      <c r="E64" s="121">
        <v>29518</v>
      </c>
      <c r="F64" s="22"/>
      <c r="G64" s="121">
        <v>0</v>
      </c>
      <c r="H64" s="121">
        <v>12841</v>
      </c>
      <c r="I64" s="22"/>
      <c r="J64" s="81">
        <v>0</v>
      </c>
      <c r="K64" s="121">
        <v>8354</v>
      </c>
      <c r="L64" s="22"/>
      <c r="M64" s="121">
        <v>0</v>
      </c>
      <c r="N64" s="121">
        <v>8323</v>
      </c>
      <c r="O64" s="22"/>
      <c r="P64" s="22"/>
      <c r="Q64" s="22"/>
      <c r="W64" s="22"/>
      <c r="X64" s="22"/>
    </row>
    <row r="65" spans="1:24" s="80" customFormat="1">
      <c r="A65" s="22">
        <v>2015</v>
      </c>
      <c r="B65" s="28" t="s">
        <v>17</v>
      </c>
      <c r="C65" s="28" t="str">
        <f t="shared" si="6"/>
        <v>2015:Sep</v>
      </c>
      <c r="D65" s="121">
        <v>0</v>
      </c>
      <c r="E65" s="121">
        <v>29519</v>
      </c>
      <c r="F65" s="22"/>
      <c r="G65" s="121">
        <v>0</v>
      </c>
      <c r="H65" s="121">
        <v>12841</v>
      </c>
      <c r="I65" s="22"/>
      <c r="J65" s="81">
        <v>0</v>
      </c>
      <c r="K65" s="121">
        <v>8355</v>
      </c>
      <c r="L65" s="22"/>
      <c r="M65" s="121">
        <v>0</v>
      </c>
      <c r="N65" s="121">
        <v>8323</v>
      </c>
      <c r="O65" s="22"/>
      <c r="P65" s="22"/>
      <c r="Q65" s="22"/>
      <c r="W65" s="22"/>
      <c r="X65" s="22"/>
    </row>
    <row r="66" spans="1:24" s="80" customFormat="1">
      <c r="A66" s="22">
        <v>2015</v>
      </c>
      <c r="B66" s="28" t="s">
        <v>18</v>
      </c>
      <c r="C66" s="28" t="str">
        <f t="shared" si="6"/>
        <v>2015:Oct</v>
      </c>
      <c r="D66" s="121">
        <v>0</v>
      </c>
      <c r="E66" s="121">
        <v>29522</v>
      </c>
      <c r="F66" s="22"/>
      <c r="G66" s="121">
        <v>0</v>
      </c>
      <c r="H66" s="121">
        <v>12843</v>
      </c>
      <c r="I66" s="22"/>
      <c r="J66" s="81">
        <v>0</v>
      </c>
      <c r="K66" s="121">
        <v>8356</v>
      </c>
      <c r="L66" s="22"/>
      <c r="M66" s="121">
        <v>0</v>
      </c>
      <c r="N66" s="121">
        <v>8323</v>
      </c>
      <c r="O66" s="22"/>
      <c r="P66" s="22"/>
      <c r="Q66" s="22"/>
      <c r="W66" s="22"/>
      <c r="X66" s="22"/>
    </row>
    <row r="67" spans="1:24" s="80" customFormat="1">
      <c r="A67" s="22">
        <v>2015</v>
      </c>
      <c r="B67" s="28" t="s">
        <v>19</v>
      </c>
      <c r="C67" s="28" t="str">
        <f t="shared" si="6"/>
        <v>2015:Nov</v>
      </c>
      <c r="D67" s="121">
        <v>0</v>
      </c>
      <c r="E67" s="121">
        <v>29534</v>
      </c>
      <c r="F67" s="22"/>
      <c r="G67" s="121">
        <v>0</v>
      </c>
      <c r="H67" s="121">
        <v>12850</v>
      </c>
      <c r="I67" s="22"/>
      <c r="J67" s="81">
        <v>0</v>
      </c>
      <c r="K67" s="121">
        <v>8359</v>
      </c>
      <c r="L67" s="22"/>
      <c r="M67" s="121">
        <v>0</v>
      </c>
      <c r="N67" s="121">
        <v>8325</v>
      </c>
      <c r="O67" s="22"/>
      <c r="P67" s="22"/>
      <c r="Q67" s="22"/>
      <c r="W67" s="22"/>
      <c r="X67" s="22"/>
    </row>
    <row r="68" spans="1:24" s="80" customFormat="1">
      <c r="A68" s="22">
        <v>2015</v>
      </c>
      <c r="B68" s="28" t="s">
        <v>20</v>
      </c>
      <c r="C68" s="28" t="str">
        <f t="shared" si="6"/>
        <v>2015:Dec</v>
      </c>
      <c r="D68" s="121">
        <v>0</v>
      </c>
      <c r="E68" s="121">
        <v>29550</v>
      </c>
      <c r="F68" s="22"/>
      <c r="G68" s="121">
        <v>0</v>
      </c>
      <c r="H68" s="121">
        <v>12859</v>
      </c>
      <c r="I68" s="22"/>
      <c r="J68" s="81">
        <v>0</v>
      </c>
      <c r="K68" s="121">
        <v>8363</v>
      </c>
      <c r="L68" s="22"/>
      <c r="M68" s="121">
        <v>0</v>
      </c>
      <c r="N68" s="121">
        <v>8328</v>
      </c>
      <c r="O68" s="22"/>
      <c r="P68" s="22"/>
      <c r="Q68" s="22"/>
      <c r="W68" s="22"/>
      <c r="X68" s="22"/>
    </row>
    <row r="70" spans="1:24" s="80" customFormat="1">
      <c r="A70" s="22"/>
      <c r="B70" s="22"/>
      <c r="C70" s="22"/>
      <c r="D70" s="22" t="s">
        <v>90</v>
      </c>
      <c r="E70" s="94">
        <f>E44-D32</f>
        <v>306</v>
      </c>
      <c r="F70" s="22"/>
      <c r="G70" s="22" t="s">
        <v>90</v>
      </c>
      <c r="H70" s="94">
        <f>H44-G32</f>
        <v>119</v>
      </c>
      <c r="I70" s="22"/>
      <c r="J70" s="22" t="s">
        <v>90</v>
      </c>
      <c r="K70" s="94">
        <f>K44-J32</f>
        <v>112</v>
      </c>
      <c r="L70" s="22"/>
      <c r="M70" s="22" t="s">
        <v>90</v>
      </c>
      <c r="N70" s="94">
        <f>N44-M32</f>
        <v>75</v>
      </c>
      <c r="O70" s="22"/>
      <c r="P70" s="22"/>
      <c r="Q70" s="22"/>
      <c r="W70" s="22"/>
      <c r="X70" s="22"/>
    </row>
    <row r="71" spans="1:24" s="80" customFormat="1">
      <c r="A71" s="22"/>
      <c r="B71" s="22"/>
      <c r="C71" s="22">
        <v>2013</v>
      </c>
      <c r="D71" s="22" t="s">
        <v>91</v>
      </c>
      <c r="E71" s="46">
        <f>SUM(E33:E44)/SUM(D21:D32)-1</f>
        <v>1.1190970185621207E-2</v>
      </c>
      <c r="F71" s="22"/>
      <c r="G71" s="22"/>
      <c r="H71" s="46">
        <f>SUM(H33:H44)/SUM(G21:G32)-1</f>
        <v>9.9548364081818441E-3</v>
      </c>
      <c r="I71" s="22"/>
      <c r="J71" s="22"/>
      <c r="K71" s="46">
        <f>SUM(K33:K44)/SUM(J21:J32)-1</f>
        <v>1.0724388399009355E-2</v>
      </c>
      <c r="L71" s="22"/>
      <c r="M71" s="22"/>
      <c r="N71" s="46">
        <f>SUM(N33:N44)/SUM(M21:M32)-1</f>
        <v>1.3533865398998035E-2</v>
      </c>
      <c r="O71" s="22"/>
      <c r="P71" s="22"/>
      <c r="Q71" s="22"/>
      <c r="W71" s="22"/>
      <c r="X71" s="22"/>
    </row>
    <row r="72" spans="1:24" s="80" customFormat="1">
      <c r="A72" s="22"/>
      <c r="B72" s="22"/>
      <c r="C72" s="22">
        <v>2014</v>
      </c>
      <c r="D72" s="22" t="s">
        <v>91</v>
      </c>
      <c r="E72" s="46">
        <f>SUM(E45:E56)/SUM(E33:E44)-1</f>
        <v>8.9200685670751678E-3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W72" s="22"/>
      <c r="X72" s="22"/>
    </row>
    <row r="73" spans="1:24">
      <c r="C73" s="22">
        <v>2015</v>
      </c>
      <c r="D73" s="22" t="s">
        <v>91</v>
      </c>
      <c r="E73" s="46">
        <f>SUM(E57:E68)/SUM(E45:E56)-1</f>
        <v>1.0460137351872012E-2</v>
      </c>
    </row>
    <row r="74" spans="1:24">
      <c r="E74" s="94">
        <f>D32-D20</f>
        <v>345</v>
      </c>
      <c r="H74" s="94">
        <f>G32-G20</f>
        <v>132</v>
      </c>
      <c r="K74" s="94">
        <f>J32-J20</f>
        <v>60</v>
      </c>
      <c r="N74" s="94">
        <f>M32-M20</f>
        <v>153</v>
      </c>
    </row>
    <row r="75" spans="1:24">
      <c r="E75" s="46">
        <f>E74/D20</f>
        <v>1.2179622961237027E-2</v>
      </c>
      <c r="H75" s="46">
        <f>H74/G20</f>
        <v>1.0741313369680202E-2</v>
      </c>
      <c r="K75" s="46">
        <f>K74/J20</f>
        <v>7.481296758104738E-3</v>
      </c>
      <c r="N75" s="46">
        <f>N74/M20</f>
        <v>1.908444555319945E-2</v>
      </c>
    </row>
  </sheetData>
  <mergeCells count="3">
    <mergeCell ref="V2:V3"/>
    <mergeCell ref="R27:T27"/>
    <mergeCell ref="E1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75"/>
  <sheetViews>
    <sheetView workbookViewId="0">
      <selection activeCell="E1" sqref="E1:I3"/>
    </sheetView>
  </sheetViews>
  <sheetFormatPr defaultRowHeight="15"/>
  <cols>
    <col min="1" max="1" width="14.42578125" style="22" bestFit="1" customWidth="1"/>
    <col min="2" max="2" width="12.85546875" style="22" customWidth="1"/>
    <col min="3" max="3" width="10.42578125" style="22" customWidth="1"/>
    <col min="4" max="5" width="12" style="22" customWidth="1"/>
    <col min="6" max="6" width="5.5703125" style="22" customWidth="1"/>
    <col min="7" max="8" width="12" style="22" customWidth="1"/>
    <col min="9" max="9" width="5.5703125" style="22" customWidth="1"/>
    <col min="10" max="11" width="12" style="22" customWidth="1"/>
    <col min="12" max="12" width="5.5703125" style="22" customWidth="1"/>
    <col min="13" max="14" width="12" style="22" customWidth="1"/>
    <col min="15" max="15" width="5.5703125" style="22" customWidth="1"/>
    <col min="16" max="16" width="2.28515625" style="22" customWidth="1"/>
    <col min="17" max="17" width="9.28515625" style="22" customWidth="1"/>
    <col min="18" max="18" width="9.85546875" style="80" customWidth="1"/>
    <col min="19" max="21" width="11" style="80" customWidth="1"/>
    <col min="22" max="22" width="12.42578125" style="80" customWidth="1"/>
    <col min="23" max="256" width="9.140625" style="22"/>
    <col min="257" max="257" width="14.42578125" style="22" bestFit="1" customWidth="1"/>
    <col min="258" max="258" width="12.85546875" style="22" customWidth="1"/>
    <col min="259" max="259" width="10.42578125" style="22" customWidth="1"/>
    <col min="260" max="261" width="12" style="22" customWidth="1"/>
    <col min="262" max="262" width="5.5703125" style="22" customWidth="1"/>
    <col min="263" max="264" width="12" style="22" customWidth="1"/>
    <col min="265" max="265" width="5.5703125" style="22" customWidth="1"/>
    <col min="266" max="267" width="12" style="22" customWidth="1"/>
    <col min="268" max="268" width="5.5703125" style="22" customWidth="1"/>
    <col min="269" max="270" width="12" style="22" customWidth="1"/>
    <col min="271" max="271" width="5.5703125" style="22" customWidth="1"/>
    <col min="272" max="272" width="2.28515625" style="22" customWidth="1"/>
    <col min="273" max="273" width="9.28515625" style="22" customWidth="1"/>
    <col min="274" max="274" width="9.85546875" style="22" customWidth="1"/>
    <col min="275" max="277" width="11" style="22" customWidth="1"/>
    <col min="278" max="278" width="12.42578125" style="22" customWidth="1"/>
    <col min="279" max="512" width="9.140625" style="22"/>
    <col min="513" max="513" width="14.42578125" style="22" bestFit="1" customWidth="1"/>
    <col min="514" max="514" width="12.85546875" style="22" customWidth="1"/>
    <col min="515" max="515" width="10.42578125" style="22" customWidth="1"/>
    <col min="516" max="517" width="12" style="22" customWidth="1"/>
    <col min="518" max="518" width="5.5703125" style="22" customWidth="1"/>
    <col min="519" max="520" width="12" style="22" customWidth="1"/>
    <col min="521" max="521" width="5.5703125" style="22" customWidth="1"/>
    <col min="522" max="523" width="12" style="22" customWidth="1"/>
    <col min="524" max="524" width="5.5703125" style="22" customWidth="1"/>
    <col min="525" max="526" width="12" style="22" customWidth="1"/>
    <col min="527" max="527" width="5.5703125" style="22" customWidth="1"/>
    <col min="528" max="528" width="2.28515625" style="22" customWidth="1"/>
    <col min="529" max="529" width="9.28515625" style="22" customWidth="1"/>
    <col min="530" max="530" width="9.85546875" style="22" customWidth="1"/>
    <col min="531" max="533" width="11" style="22" customWidth="1"/>
    <col min="534" max="534" width="12.42578125" style="22" customWidth="1"/>
    <col min="535" max="768" width="9.140625" style="22"/>
    <col min="769" max="769" width="14.42578125" style="22" bestFit="1" customWidth="1"/>
    <col min="770" max="770" width="12.85546875" style="22" customWidth="1"/>
    <col min="771" max="771" width="10.42578125" style="22" customWidth="1"/>
    <col min="772" max="773" width="12" style="22" customWidth="1"/>
    <col min="774" max="774" width="5.5703125" style="22" customWidth="1"/>
    <col min="775" max="776" width="12" style="22" customWidth="1"/>
    <col min="777" max="777" width="5.5703125" style="22" customWidth="1"/>
    <col min="778" max="779" width="12" style="22" customWidth="1"/>
    <col min="780" max="780" width="5.5703125" style="22" customWidth="1"/>
    <col min="781" max="782" width="12" style="22" customWidth="1"/>
    <col min="783" max="783" width="5.5703125" style="22" customWidth="1"/>
    <col min="784" max="784" width="2.28515625" style="22" customWidth="1"/>
    <col min="785" max="785" width="9.28515625" style="22" customWidth="1"/>
    <col min="786" max="786" width="9.85546875" style="22" customWidth="1"/>
    <col min="787" max="789" width="11" style="22" customWidth="1"/>
    <col min="790" max="790" width="12.42578125" style="22" customWidth="1"/>
    <col min="791" max="1024" width="9.140625" style="22"/>
    <col min="1025" max="1025" width="14.42578125" style="22" bestFit="1" customWidth="1"/>
    <col min="1026" max="1026" width="12.85546875" style="22" customWidth="1"/>
    <col min="1027" max="1027" width="10.42578125" style="22" customWidth="1"/>
    <col min="1028" max="1029" width="12" style="22" customWidth="1"/>
    <col min="1030" max="1030" width="5.5703125" style="22" customWidth="1"/>
    <col min="1031" max="1032" width="12" style="22" customWidth="1"/>
    <col min="1033" max="1033" width="5.5703125" style="22" customWidth="1"/>
    <col min="1034" max="1035" width="12" style="22" customWidth="1"/>
    <col min="1036" max="1036" width="5.5703125" style="22" customWidth="1"/>
    <col min="1037" max="1038" width="12" style="22" customWidth="1"/>
    <col min="1039" max="1039" width="5.5703125" style="22" customWidth="1"/>
    <col min="1040" max="1040" width="2.28515625" style="22" customWidth="1"/>
    <col min="1041" max="1041" width="9.28515625" style="22" customWidth="1"/>
    <col min="1042" max="1042" width="9.85546875" style="22" customWidth="1"/>
    <col min="1043" max="1045" width="11" style="22" customWidth="1"/>
    <col min="1046" max="1046" width="12.42578125" style="22" customWidth="1"/>
    <col min="1047" max="1280" width="9.140625" style="22"/>
    <col min="1281" max="1281" width="14.42578125" style="22" bestFit="1" customWidth="1"/>
    <col min="1282" max="1282" width="12.85546875" style="22" customWidth="1"/>
    <col min="1283" max="1283" width="10.42578125" style="22" customWidth="1"/>
    <col min="1284" max="1285" width="12" style="22" customWidth="1"/>
    <col min="1286" max="1286" width="5.5703125" style="22" customWidth="1"/>
    <col min="1287" max="1288" width="12" style="22" customWidth="1"/>
    <col min="1289" max="1289" width="5.5703125" style="22" customWidth="1"/>
    <col min="1290" max="1291" width="12" style="22" customWidth="1"/>
    <col min="1292" max="1292" width="5.5703125" style="22" customWidth="1"/>
    <col min="1293" max="1294" width="12" style="22" customWidth="1"/>
    <col min="1295" max="1295" width="5.5703125" style="22" customWidth="1"/>
    <col min="1296" max="1296" width="2.28515625" style="22" customWidth="1"/>
    <col min="1297" max="1297" width="9.28515625" style="22" customWidth="1"/>
    <col min="1298" max="1298" width="9.85546875" style="22" customWidth="1"/>
    <col min="1299" max="1301" width="11" style="22" customWidth="1"/>
    <col min="1302" max="1302" width="12.42578125" style="22" customWidth="1"/>
    <col min="1303" max="1536" width="9.140625" style="22"/>
    <col min="1537" max="1537" width="14.42578125" style="22" bestFit="1" customWidth="1"/>
    <col min="1538" max="1538" width="12.85546875" style="22" customWidth="1"/>
    <col min="1539" max="1539" width="10.42578125" style="22" customWidth="1"/>
    <col min="1540" max="1541" width="12" style="22" customWidth="1"/>
    <col min="1542" max="1542" width="5.5703125" style="22" customWidth="1"/>
    <col min="1543" max="1544" width="12" style="22" customWidth="1"/>
    <col min="1545" max="1545" width="5.5703125" style="22" customWidth="1"/>
    <col min="1546" max="1547" width="12" style="22" customWidth="1"/>
    <col min="1548" max="1548" width="5.5703125" style="22" customWidth="1"/>
    <col min="1549" max="1550" width="12" style="22" customWidth="1"/>
    <col min="1551" max="1551" width="5.5703125" style="22" customWidth="1"/>
    <col min="1552" max="1552" width="2.28515625" style="22" customWidth="1"/>
    <col min="1553" max="1553" width="9.28515625" style="22" customWidth="1"/>
    <col min="1554" max="1554" width="9.85546875" style="22" customWidth="1"/>
    <col min="1555" max="1557" width="11" style="22" customWidth="1"/>
    <col min="1558" max="1558" width="12.42578125" style="22" customWidth="1"/>
    <col min="1559" max="1792" width="9.140625" style="22"/>
    <col min="1793" max="1793" width="14.42578125" style="22" bestFit="1" customWidth="1"/>
    <col min="1794" max="1794" width="12.85546875" style="22" customWidth="1"/>
    <col min="1795" max="1795" width="10.42578125" style="22" customWidth="1"/>
    <col min="1796" max="1797" width="12" style="22" customWidth="1"/>
    <col min="1798" max="1798" width="5.5703125" style="22" customWidth="1"/>
    <col min="1799" max="1800" width="12" style="22" customWidth="1"/>
    <col min="1801" max="1801" width="5.5703125" style="22" customWidth="1"/>
    <col min="1802" max="1803" width="12" style="22" customWidth="1"/>
    <col min="1804" max="1804" width="5.5703125" style="22" customWidth="1"/>
    <col min="1805" max="1806" width="12" style="22" customWidth="1"/>
    <col min="1807" max="1807" width="5.5703125" style="22" customWidth="1"/>
    <col min="1808" max="1808" width="2.28515625" style="22" customWidth="1"/>
    <col min="1809" max="1809" width="9.28515625" style="22" customWidth="1"/>
    <col min="1810" max="1810" width="9.85546875" style="22" customWidth="1"/>
    <col min="1811" max="1813" width="11" style="22" customWidth="1"/>
    <col min="1814" max="1814" width="12.42578125" style="22" customWidth="1"/>
    <col min="1815" max="2048" width="9.140625" style="22"/>
    <col min="2049" max="2049" width="14.42578125" style="22" bestFit="1" customWidth="1"/>
    <col min="2050" max="2050" width="12.85546875" style="22" customWidth="1"/>
    <col min="2051" max="2051" width="10.42578125" style="22" customWidth="1"/>
    <col min="2052" max="2053" width="12" style="22" customWidth="1"/>
    <col min="2054" max="2054" width="5.5703125" style="22" customWidth="1"/>
    <col min="2055" max="2056" width="12" style="22" customWidth="1"/>
    <col min="2057" max="2057" width="5.5703125" style="22" customWidth="1"/>
    <col min="2058" max="2059" width="12" style="22" customWidth="1"/>
    <col min="2060" max="2060" width="5.5703125" style="22" customWidth="1"/>
    <col min="2061" max="2062" width="12" style="22" customWidth="1"/>
    <col min="2063" max="2063" width="5.5703125" style="22" customWidth="1"/>
    <col min="2064" max="2064" width="2.28515625" style="22" customWidth="1"/>
    <col min="2065" max="2065" width="9.28515625" style="22" customWidth="1"/>
    <col min="2066" max="2066" width="9.85546875" style="22" customWidth="1"/>
    <col min="2067" max="2069" width="11" style="22" customWidth="1"/>
    <col min="2070" max="2070" width="12.42578125" style="22" customWidth="1"/>
    <col min="2071" max="2304" width="9.140625" style="22"/>
    <col min="2305" max="2305" width="14.42578125" style="22" bestFit="1" customWidth="1"/>
    <col min="2306" max="2306" width="12.85546875" style="22" customWidth="1"/>
    <col min="2307" max="2307" width="10.42578125" style="22" customWidth="1"/>
    <col min="2308" max="2309" width="12" style="22" customWidth="1"/>
    <col min="2310" max="2310" width="5.5703125" style="22" customWidth="1"/>
    <col min="2311" max="2312" width="12" style="22" customWidth="1"/>
    <col min="2313" max="2313" width="5.5703125" style="22" customWidth="1"/>
    <col min="2314" max="2315" width="12" style="22" customWidth="1"/>
    <col min="2316" max="2316" width="5.5703125" style="22" customWidth="1"/>
    <col min="2317" max="2318" width="12" style="22" customWidth="1"/>
    <col min="2319" max="2319" width="5.5703125" style="22" customWidth="1"/>
    <col min="2320" max="2320" width="2.28515625" style="22" customWidth="1"/>
    <col min="2321" max="2321" width="9.28515625" style="22" customWidth="1"/>
    <col min="2322" max="2322" width="9.85546875" style="22" customWidth="1"/>
    <col min="2323" max="2325" width="11" style="22" customWidth="1"/>
    <col min="2326" max="2326" width="12.42578125" style="22" customWidth="1"/>
    <col min="2327" max="2560" width="9.140625" style="22"/>
    <col min="2561" max="2561" width="14.42578125" style="22" bestFit="1" customWidth="1"/>
    <col min="2562" max="2562" width="12.85546875" style="22" customWidth="1"/>
    <col min="2563" max="2563" width="10.42578125" style="22" customWidth="1"/>
    <col min="2564" max="2565" width="12" style="22" customWidth="1"/>
    <col min="2566" max="2566" width="5.5703125" style="22" customWidth="1"/>
    <col min="2567" max="2568" width="12" style="22" customWidth="1"/>
    <col min="2569" max="2569" width="5.5703125" style="22" customWidth="1"/>
    <col min="2570" max="2571" width="12" style="22" customWidth="1"/>
    <col min="2572" max="2572" width="5.5703125" style="22" customWidth="1"/>
    <col min="2573" max="2574" width="12" style="22" customWidth="1"/>
    <col min="2575" max="2575" width="5.5703125" style="22" customWidth="1"/>
    <col min="2576" max="2576" width="2.28515625" style="22" customWidth="1"/>
    <col min="2577" max="2577" width="9.28515625" style="22" customWidth="1"/>
    <col min="2578" max="2578" width="9.85546875" style="22" customWidth="1"/>
    <col min="2579" max="2581" width="11" style="22" customWidth="1"/>
    <col min="2582" max="2582" width="12.42578125" style="22" customWidth="1"/>
    <col min="2583" max="2816" width="9.140625" style="22"/>
    <col min="2817" max="2817" width="14.42578125" style="22" bestFit="1" customWidth="1"/>
    <col min="2818" max="2818" width="12.85546875" style="22" customWidth="1"/>
    <col min="2819" max="2819" width="10.42578125" style="22" customWidth="1"/>
    <col min="2820" max="2821" width="12" style="22" customWidth="1"/>
    <col min="2822" max="2822" width="5.5703125" style="22" customWidth="1"/>
    <col min="2823" max="2824" width="12" style="22" customWidth="1"/>
    <col min="2825" max="2825" width="5.5703125" style="22" customWidth="1"/>
    <col min="2826" max="2827" width="12" style="22" customWidth="1"/>
    <col min="2828" max="2828" width="5.5703125" style="22" customWidth="1"/>
    <col min="2829" max="2830" width="12" style="22" customWidth="1"/>
    <col min="2831" max="2831" width="5.5703125" style="22" customWidth="1"/>
    <col min="2832" max="2832" width="2.28515625" style="22" customWidth="1"/>
    <col min="2833" max="2833" width="9.28515625" style="22" customWidth="1"/>
    <col min="2834" max="2834" width="9.85546875" style="22" customWidth="1"/>
    <col min="2835" max="2837" width="11" style="22" customWidth="1"/>
    <col min="2838" max="2838" width="12.42578125" style="22" customWidth="1"/>
    <col min="2839" max="3072" width="9.140625" style="22"/>
    <col min="3073" max="3073" width="14.42578125" style="22" bestFit="1" customWidth="1"/>
    <col min="3074" max="3074" width="12.85546875" style="22" customWidth="1"/>
    <col min="3075" max="3075" width="10.42578125" style="22" customWidth="1"/>
    <col min="3076" max="3077" width="12" style="22" customWidth="1"/>
    <col min="3078" max="3078" width="5.5703125" style="22" customWidth="1"/>
    <col min="3079" max="3080" width="12" style="22" customWidth="1"/>
    <col min="3081" max="3081" width="5.5703125" style="22" customWidth="1"/>
    <col min="3082" max="3083" width="12" style="22" customWidth="1"/>
    <col min="3084" max="3084" width="5.5703125" style="22" customWidth="1"/>
    <col min="3085" max="3086" width="12" style="22" customWidth="1"/>
    <col min="3087" max="3087" width="5.5703125" style="22" customWidth="1"/>
    <col min="3088" max="3088" width="2.28515625" style="22" customWidth="1"/>
    <col min="3089" max="3089" width="9.28515625" style="22" customWidth="1"/>
    <col min="3090" max="3090" width="9.85546875" style="22" customWidth="1"/>
    <col min="3091" max="3093" width="11" style="22" customWidth="1"/>
    <col min="3094" max="3094" width="12.42578125" style="22" customWidth="1"/>
    <col min="3095" max="3328" width="9.140625" style="22"/>
    <col min="3329" max="3329" width="14.42578125" style="22" bestFit="1" customWidth="1"/>
    <col min="3330" max="3330" width="12.85546875" style="22" customWidth="1"/>
    <col min="3331" max="3331" width="10.42578125" style="22" customWidth="1"/>
    <col min="3332" max="3333" width="12" style="22" customWidth="1"/>
    <col min="3334" max="3334" width="5.5703125" style="22" customWidth="1"/>
    <col min="3335" max="3336" width="12" style="22" customWidth="1"/>
    <col min="3337" max="3337" width="5.5703125" style="22" customWidth="1"/>
    <col min="3338" max="3339" width="12" style="22" customWidth="1"/>
    <col min="3340" max="3340" width="5.5703125" style="22" customWidth="1"/>
    <col min="3341" max="3342" width="12" style="22" customWidth="1"/>
    <col min="3343" max="3343" width="5.5703125" style="22" customWidth="1"/>
    <col min="3344" max="3344" width="2.28515625" style="22" customWidth="1"/>
    <col min="3345" max="3345" width="9.28515625" style="22" customWidth="1"/>
    <col min="3346" max="3346" width="9.85546875" style="22" customWidth="1"/>
    <col min="3347" max="3349" width="11" style="22" customWidth="1"/>
    <col min="3350" max="3350" width="12.42578125" style="22" customWidth="1"/>
    <col min="3351" max="3584" width="9.140625" style="22"/>
    <col min="3585" max="3585" width="14.42578125" style="22" bestFit="1" customWidth="1"/>
    <col min="3586" max="3586" width="12.85546875" style="22" customWidth="1"/>
    <col min="3587" max="3587" width="10.42578125" style="22" customWidth="1"/>
    <col min="3588" max="3589" width="12" style="22" customWidth="1"/>
    <col min="3590" max="3590" width="5.5703125" style="22" customWidth="1"/>
    <col min="3591" max="3592" width="12" style="22" customWidth="1"/>
    <col min="3593" max="3593" width="5.5703125" style="22" customWidth="1"/>
    <col min="3594" max="3595" width="12" style="22" customWidth="1"/>
    <col min="3596" max="3596" width="5.5703125" style="22" customWidth="1"/>
    <col min="3597" max="3598" width="12" style="22" customWidth="1"/>
    <col min="3599" max="3599" width="5.5703125" style="22" customWidth="1"/>
    <col min="3600" max="3600" width="2.28515625" style="22" customWidth="1"/>
    <col min="3601" max="3601" width="9.28515625" style="22" customWidth="1"/>
    <col min="3602" max="3602" width="9.85546875" style="22" customWidth="1"/>
    <col min="3603" max="3605" width="11" style="22" customWidth="1"/>
    <col min="3606" max="3606" width="12.42578125" style="22" customWidth="1"/>
    <col min="3607" max="3840" width="9.140625" style="22"/>
    <col min="3841" max="3841" width="14.42578125" style="22" bestFit="1" customWidth="1"/>
    <col min="3842" max="3842" width="12.85546875" style="22" customWidth="1"/>
    <col min="3843" max="3843" width="10.42578125" style="22" customWidth="1"/>
    <col min="3844" max="3845" width="12" style="22" customWidth="1"/>
    <col min="3846" max="3846" width="5.5703125" style="22" customWidth="1"/>
    <col min="3847" max="3848" width="12" style="22" customWidth="1"/>
    <col min="3849" max="3849" width="5.5703125" style="22" customWidth="1"/>
    <col min="3850" max="3851" width="12" style="22" customWidth="1"/>
    <col min="3852" max="3852" width="5.5703125" style="22" customWidth="1"/>
    <col min="3853" max="3854" width="12" style="22" customWidth="1"/>
    <col min="3855" max="3855" width="5.5703125" style="22" customWidth="1"/>
    <col min="3856" max="3856" width="2.28515625" style="22" customWidth="1"/>
    <col min="3857" max="3857" width="9.28515625" style="22" customWidth="1"/>
    <col min="3858" max="3858" width="9.85546875" style="22" customWidth="1"/>
    <col min="3859" max="3861" width="11" style="22" customWidth="1"/>
    <col min="3862" max="3862" width="12.42578125" style="22" customWidth="1"/>
    <col min="3863" max="4096" width="9.140625" style="22"/>
    <col min="4097" max="4097" width="14.42578125" style="22" bestFit="1" customWidth="1"/>
    <col min="4098" max="4098" width="12.85546875" style="22" customWidth="1"/>
    <col min="4099" max="4099" width="10.42578125" style="22" customWidth="1"/>
    <col min="4100" max="4101" width="12" style="22" customWidth="1"/>
    <col min="4102" max="4102" width="5.5703125" style="22" customWidth="1"/>
    <col min="4103" max="4104" width="12" style="22" customWidth="1"/>
    <col min="4105" max="4105" width="5.5703125" style="22" customWidth="1"/>
    <col min="4106" max="4107" width="12" style="22" customWidth="1"/>
    <col min="4108" max="4108" width="5.5703125" style="22" customWidth="1"/>
    <col min="4109" max="4110" width="12" style="22" customWidth="1"/>
    <col min="4111" max="4111" width="5.5703125" style="22" customWidth="1"/>
    <col min="4112" max="4112" width="2.28515625" style="22" customWidth="1"/>
    <col min="4113" max="4113" width="9.28515625" style="22" customWidth="1"/>
    <col min="4114" max="4114" width="9.85546875" style="22" customWidth="1"/>
    <col min="4115" max="4117" width="11" style="22" customWidth="1"/>
    <col min="4118" max="4118" width="12.42578125" style="22" customWidth="1"/>
    <col min="4119" max="4352" width="9.140625" style="22"/>
    <col min="4353" max="4353" width="14.42578125" style="22" bestFit="1" customWidth="1"/>
    <col min="4354" max="4354" width="12.85546875" style="22" customWidth="1"/>
    <col min="4355" max="4355" width="10.42578125" style="22" customWidth="1"/>
    <col min="4356" max="4357" width="12" style="22" customWidth="1"/>
    <col min="4358" max="4358" width="5.5703125" style="22" customWidth="1"/>
    <col min="4359" max="4360" width="12" style="22" customWidth="1"/>
    <col min="4361" max="4361" width="5.5703125" style="22" customWidth="1"/>
    <col min="4362" max="4363" width="12" style="22" customWidth="1"/>
    <col min="4364" max="4364" width="5.5703125" style="22" customWidth="1"/>
    <col min="4365" max="4366" width="12" style="22" customWidth="1"/>
    <col min="4367" max="4367" width="5.5703125" style="22" customWidth="1"/>
    <col min="4368" max="4368" width="2.28515625" style="22" customWidth="1"/>
    <col min="4369" max="4369" width="9.28515625" style="22" customWidth="1"/>
    <col min="4370" max="4370" width="9.85546875" style="22" customWidth="1"/>
    <col min="4371" max="4373" width="11" style="22" customWidth="1"/>
    <col min="4374" max="4374" width="12.42578125" style="22" customWidth="1"/>
    <col min="4375" max="4608" width="9.140625" style="22"/>
    <col min="4609" max="4609" width="14.42578125" style="22" bestFit="1" customWidth="1"/>
    <col min="4610" max="4610" width="12.85546875" style="22" customWidth="1"/>
    <col min="4611" max="4611" width="10.42578125" style="22" customWidth="1"/>
    <col min="4612" max="4613" width="12" style="22" customWidth="1"/>
    <col min="4614" max="4614" width="5.5703125" style="22" customWidth="1"/>
    <col min="4615" max="4616" width="12" style="22" customWidth="1"/>
    <col min="4617" max="4617" width="5.5703125" style="22" customWidth="1"/>
    <col min="4618" max="4619" width="12" style="22" customWidth="1"/>
    <col min="4620" max="4620" width="5.5703125" style="22" customWidth="1"/>
    <col min="4621" max="4622" width="12" style="22" customWidth="1"/>
    <col min="4623" max="4623" width="5.5703125" style="22" customWidth="1"/>
    <col min="4624" max="4624" width="2.28515625" style="22" customWidth="1"/>
    <col min="4625" max="4625" width="9.28515625" style="22" customWidth="1"/>
    <col min="4626" max="4626" width="9.85546875" style="22" customWidth="1"/>
    <col min="4627" max="4629" width="11" style="22" customWidth="1"/>
    <col min="4630" max="4630" width="12.42578125" style="22" customWidth="1"/>
    <col min="4631" max="4864" width="9.140625" style="22"/>
    <col min="4865" max="4865" width="14.42578125" style="22" bestFit="1" customWidth="1"/>
    <col min="4866" max="4866" width="12.85546875" style="22" customWidth="1"/>
    <col min="4867" max="4867" width="10.42578125" style="22" customWidth="1"/>
    <col min="4868" max="4869" width="12" style="22" customWidth="1"/>
    <col min="4870" max="4870" width="5.5703125" style="22" customWidth="1"/>
    <col min="4871" max="4872" width="12" style="22" customWidth="1"/>
    <col min="4873" max="4873" width="5.5703125" style="22" customWidth="1"/>
    <col min="4874" max="4875" width="12" style="22" customWidth="1"/>
    <col min="4876" max="4876" width="5.5703125" style="22" customWidth="1"/>
    <col min="4877" max="4878" width="12" style="22" customWidth="1"/>
    <col min="4879" max="4879" width="5.5703125" style="22" customWidth="1"/>
    <col min="4880" max="4880" width="2.28515625" style="22" customWidth="1"/>
    <col min="4881" max="4881" width="9.28515625" style="22" customWidth="1"/>
    <col min="4882" max="4882" width="9.85546875" style="22" customWidth="1"/>
    <col min="4883" max="4885" width="11" style="22" customWidth="1"/>
    <col min="4886" max="4886" width="12.42578125" style="22" customWidth="1"/>
    <col min="4887" max="5120" width="9.140625" style="22"/>
    <col min="5121" max="5121" width="14.42578125" style="22" bestFit="1" customWidth="1"/>
    <col min="5122" max="5122" width="12.85546875" style="22" customWidth="1"/>
    <col min="5123" max="5123" width="10.42578125" style="22" customWidth="1"/>
    <col min="5124" max="5125" width="12" style="22" customWidth="1"/>
    <col min="5126" max="5126" width="5.5703125" style="22" customWidth="1"/>
    <col min="5127" max="5128" width="12" style="22" customWidth="1"/>
    <col min="5129" max="5129" width="5.5703125" style="22" customWidth="1"/>
    <col min="5130" max="5131" width="12" style="22" customWidth="1"/>
    <col min="5132" max="5132" width="5.5703125" style="22" customWidth="1"/>
    <col min="5133" max="5134" width="12" style="22" customWidth="1"/>
    <col min="5135" max="5135" width="5.5703125" style="22" customWidth="1"/>
    <col min="5136" max="5136" width="2.28515625" style="22" customWidth="1"/>
    <col min="5137" max="5137" width="9.28515625" style="22" customWidth="1"/>
    <col min="5138" max="5138" width="9.85546875" style="22" customWidth="1"/>
    <col min="5139" max="5141" width="11" style="22" customWidth="1"/>
    <col min="5142" max="5142" width="12.42578125" style="22" customWidth="1"/>
    <col min="5143" max="5376" width="9.140625" style="22"/>
    <col min="5377" max="5377" width="14.42578125" style="22" bestFit="1" customWidth="1"/>
    <col min="5378" max="5378" width="12.85546875" style="22" customWidth="1"/>
    <col min="5379" max="5379" width="10.42578125" style="22" customWidth="1"/>
    <col min="5380" max="5381" width="12" style="22" customWidth="1"/>
    <col min="5382" max="5382" width="5.5703125" style="22" customWidth="1"/>
    <col min="5383" max="5384" width="12" style="22" customWidth="1"/>
    <col min="5385" max="5385" width="5.5703125" style="22" customWidth="1"/>
    <col min="5386" max="5387" width="12" style="22" customWidth="1"/>
    <col min="5388" max="5388" width="5.5703125" style="22" customWidth="1"/>
    <col min="5389" max="5390" width="12" style="22" customWidth="1"/>
    <col min="5391" max="5391" width="5.5703125" style="22" customWidth="1"/>
    <col min="5392" max="5392" width="2.28515625" style="22" customWidth="1"/>
    <col min="5393" max="5393" width="9.28515625" style="22" customWidth="1"/>
    <col min="5394" max="5394" width="9.85546875" style="22" customWidth="1"/>
    <col min="5395" max="5397" width="11" style="22" customWidth="1"/>
    <col min="5398" max="5398" width="12.42578125" style="22" customWidth="1"/>
    <col min="5399" max="5632" width="9.140625" style="22"/>
    <col min="5633" max="5633" width="14.42578125" style="22" bestFit="1" customWidth="1"/>
    <col min="5634" max="5634" width="12.85546875" style="22" customWidth="1"/>
    <col min="5635" max="5635" width="10.42578125" style="22" customWidth="1"/>
    <col min="5636" max="5637" width="12" style="22" customWidth="1"/>
    <col min="5638" max="5638" width="5.5703125" style="22" customWidth="1"/>
    <col min="5639" max="5640" width="12" style="22" customWidth="1"/>
    <col min="5641" max="5641" width="5.5703125" style="22" customWidth="1"/>
    <col min="5642" max="5643" width="12" style="22" customWidth="1"/>
    <col min="5644" max="5644" width="5.5703125" style="22" customWidth="1"/>
    <col min="5645" max="5646" width="12" style="22" customWidth="1"/>
    <col min="5647" max="5647" width="5.5703125" style="22" customWidth="1"/>
    <col min="5648" max="5648" width="2.28515625" style="22" customWidth="1"/>
    <col min="5649" max="5649" width="9.28515625" style="22" customWidth="1"/>
    <col min="5650" max="5650" width="9.85546875" style="22" customWidth="1"/>
    <col min="5651" max="5653" width="11" style="22" customWidth="1"/>
    <col min="5654" max="5654" width="12.42578125" style="22" customWidth="1"/>
    <col min="5655" max="5888" width="9.140625" style="22"/>
    <col min="5889" max="5889" width="14.42578125" style="22" bestFit="1" customWidth="1"/>
    <col min="5890" max="5890" width="12.85546875" style="22" customWidth="1"/>
    <col min="5891" max="5891" width="10.42578125" style="22" customWidth="1"/>
    <col min="5892" max="5893" width="12" style="22" customWidth="1"/>
    <col min="5894" max="5894" width="5.5703125" style="22" customWidth="1"/>
    <col min="5895" max="5896" width="12" style="22" customWidth="1"/>
    <col min="5897" max="5897" width="5.5703125" style="22" customWidth="1"/>
    <col min="5898" max="5899" width="12" style="22" customWidth="1"/>
    <col min="5900" max="5900" width="5.5703125" style="22" customWidth="1"/>
    <col min="5901" max="5902" width="12" style="22" customWidth="1"/>
    <col min="5903" max="5903" width="5.5703125" style="22" customWidth="1"/>
    <col min="5904" max="5904" width="2.28515625" style="22" customWidth="1"/>
    <col min="5905" max="5905" width="9.28515625" style="22" customWidth="1"/>
    <col min="5906" max="5906" width="9.85546875" style="22" customWidth="1"/>
    <col min="5907" max="5909" width="11" style="22" customWidth="1"/>
    <col min="5910" max="5910" width="12.42578125" style="22" customWidth="1"/>
    <col min="5911" max="6144" width="9.140625" style="22"/>
    <col min="6145" max="6145" width="14.42578125" style="22" bestFit="1" customWidth="1"/>
    <col min="6146" max="6146" width="12.85546875" style="22" customWidth="1"/>
    <col min="6147" max="6147" width="10.42578125" style="22" customWidth="1"/>
    <col min="6148" max="6149" width="12" style="22" customWidth="1"/>
    <col min="6150" max="6150" width="5.5703125" style="22" customWidth="1"/>
    <col min="6151" max="6152" width="12" style="22" customWidth="1"/>
    <col min="6153" max="6153" width="5.5703125" style="22" customWidth="1"/>
    <col min="6154" max="6155" width="12" style="22" customWidth="1"/>
    <col min="6156" max="6156" width="5.5703125" style="22" customWidth="1"/>
    <col min="6157" max="6158" width="12" style="22" customWidth="1"/>
    <col min="6159" max="6159" width="5.5703125" style="22" customWidth="1"/>
    <col min="6160" max="6160" width="2.28515625" style="22" customWidth="1"/>
    <col min="6161" max="6161" width="9.28515625" style="22" customWidth="1"/>
    <col min="6162" max="6162" width="9.85546875" style="22" customWidth="1"/>
    <col min="6163" max="6165" width="11" style="22" customWidth="1"/>
    <col min="6166" max="6166" width="12.42578125" style="22" customWidth="1"/>
    <col min="6167" max="6400" width="9.140625" style="22"/>
    <col min="6401" max="6401" width="14.42578125" style="22" bestFit="1" customWidth="1"/>
    <col min="6402" max="6402" width="12.85546875" style="22" customWidth="1"/>
    <col min="6403" max="6403" width="10.42578125" style="22" customWidth="1"/>
    <col min="6404" max="6405" width="12" style="22" customWidth="1"/>
    <col min="6406" max="6406" width="5.5703125" style="22" customWidth="1"/>
    <col min="6407" max="6408" width="12" style="22" customWidth="1"/>
    <col min="6409" max="6409" width="5.5703125" style="22" customWidth="1"/>
    <col min="6410" max="6411" width="12" style="22" customWidth="1"/>
    <col min="6412" max="6412" width="5.5703125" style="22" customWidth="1"/>
    <col min="6413" max="6414" width="12" style="22" customWidth="1"/>
    <col min="6415" max="6415" width="5.5703125" style="22" customWidth="1"/>
    <col min="6416" max="6416" width="2.28515625" style="22" customWidth="1"/>
    <col min="6417" max="6417" width="9.28515625" style="22" customWidth="1"/>
    <col min="6418" max="6418" width="9.85546875" style="22" customWidth="1"/>
    <col min="6419" max="6421" width="11" style="22" customWidth="1"/>
    <col min="6422" max="6422" width="12.42578125" style="22" customWidth="1"/>
    <col min="6423" max="6656" width="9.140625" style="22"/>
    <col min="6657" max="6657" width="14.42578125" style="22" bestFit="1" customWidth="1"/>
    <col min="6658" max="6658" width="12.85546875" style="22" customWidth="1"/>
    <col min="6659" max="6659" width="10.42578125" style="22" customWidth="1"/>
    <col min="6660" max="6661" width="12" style="22" customWidth="1"/>
    <col min="6662" max="6662" width="5.5703125" style="22" customWidth="1"/>
    <col min="6663" max="6664" width="12" style="22" customWidth="1"/>
    <col min="6665" max="6665" width="5.5703125" style="22" customWidth="1"/>
    <col min="6666" max="6667" width="12" style="22" customWidth="1"/>
    <col min="6668" max="6668" width="5.5703125" style="22" customWidth="1"/>
    <col min="6669" max="6670" width="12" style="22" customWidth="1"/>
    <col min="6671" max="6671" width="5.5703125" style="22" customWidth="1"/>
    <col min="6672" max="6672" width="2.28515625" style="22" customWidth="1"/>
    <col min="6673" max="6673" width="9.28515625" style="22" customWidth="1"/>
    <col min="6674" max="6674" width="9.85546875" style="22" customWidth="1"/>
    <col min="6675" max="6677" width="11" style="22" customWidth="1"/>
    <col min="6678" max="6678" width="12.42578125" style="22" customWidth="1"/>
    <col min="6679" max="6912" width="9.140625" style="22"/>
    <col min="6913" max="6913" width="14.42578125" style="22" bestFit="1" customWidth="1"/>
    <col min="6914" max="6914" width="12.85546875" style="22" customWidth="1"/>
    <col min="6915" max="6915" width="10.42578125" style="22" customWidth="1"/>
    <col min="6916" max="6917" width="12" style="22" customWidth="1"/>
    <col min="6918" max="6918" width="5.5703125" style="22" customWidth="1"/>
    <col min="6919" max="6920" width="12" style="22" customWidth="1"/>
    <col min="6921" max="6921" width="5.5703125" style="22" customWidth="1"/>
    <col min="6922" max="6923" width="12" style="22" customWidth="1"/>
    <col min="6924" max="6924" width="5.5703125" style="22" customWidth="1"/>
    <col min="6925" max="6926" width="12" style="22" customWidth="1"/>
    <col min="6927" max="6927" width="5.5703125" style="22" customWidth="1"/>
    <col min="6928" max="6928" width="2.28515625" style="22" customWidth="1"/>
    <col min="6929" max="6929" width="9.28515625" style="22" customWidth="1"/>
    <col min="6930" max="6930" width="9.85546875" style="22" customWidth="1"/>
    <col min="6931" max="6933" width="11" style="22" customWidth="1"/>
    <col min="6934" max="6934" width="12.42578125" style="22" customWidth="1"/>
    <col min="6935" max="7168" width="9.140625" style="22"/>
    <col min="7169" max="7169" width="14.42578125" style="22" bestFit="1" customWidth="1"/>
    <col min="7170" max="7170" width="12.85546875" style="22" customWidth="1"/>
    <col min="7171" max="7171" width="10.42578125" style="22" customWidth="1"/>
    <col min="7172" max="7173" width="12" style="22" customWidth="1"/>
    <col min="7174" max="7174" width="5.5703125" style="22" customWidth="1"/>
    <col min="7175" max="7176" width="12" style="22" customWidth="1"/>
    <col min="7177" max="7177" width="5.5703125" style="22" customWidth="1"/>
    <col min="7178" max="7179" width="12" style="22" customWidth="1"/>
    <col min="7180" max="7180" width="5.5703125" style="22" customWidth="1"/>
    <col min="7181" max="7182" width="12" style="22" customWidth="1"/>
    <col min="7183" max="7183" width="5.5703125" style="22" customWidth="1"/>
    <col min="7184" max="7184" width="2.28515625" style="22" customWidth="1"/>
    <col min="7185" max="7185" width="9.28515625" style="22" customWidth="1"/>
    <col min="7186" max="7186" width="9.85546875" style="22" customWidth="1"/>
    <col min="7187" max="7189" width="11" style="22" customWidth="1"/>
    <col min="7190" max="7190" width="12.42578125" style="22" customWidth="1"/>
    <col min="7191" max="7424" width="9.140625" style="22"/>
    <col min="7425" max="7425" width="14.42578125" style="22" bestFit="1" customWidth="1"/>
    <col min="7426" max="7426" width="12.85546875" style="22" customWidth="1"/>
    <col min="7427" max="7427" width="10.42578125" style="22" customWidth="1"/>
    <col min="7428" max="7429" width="12" style="22" customWidth="1"/>
    <col min="7430" max="7430" width="5.5703125" style="22" customWidth="1"/>
    <col min="7431" max="7432" width="12" style="22" customWidth="1"/>
    <col min="7433" max="7433" width="5.5703125" style="22" customWidth="1"/>
    <col min="7434" max="7435" width="12" style="22" customWidth="1"/>
    <col min="7436" max="7436" width="5.5703125" style="22" customWidth="1"/>
    <col min="7437" max="7438" width="12" style="22" customWidth="1"/>
    <col min="7439" max="7439" width="5.5703125" style="22" customWidth="1"/>
    <col min="7440" max="7440" width="2.28515625" style="22" customWidth="1"/>
    <col min="7441" max="7441" width="9.28515625" style="22" customWidth="1"/>
    <col min="7442" max="7442" width="9.85546875" style="22" customWidth="1"/>
    <col min="7443" max="7445" width="11" style="22" customWidth="1"/>
    <col min="7446" max="7446" width="12.42578125" style="22" customWidth="1"/>
    <col min="7447" max="7680" width="9.140625" style="22"/>
    <col min="7681" max="7681" width="14.42578125" style="22" bestFit="1" customWidth="1"/>
    <col min="7682" max="7682" width="12.85546875" style="22" customWidth="1"/>
    <col min="7683" max="7683" width="10.42578125" style="22" customWidth="1"/>
    <col min="7684" max="7685" width="12" style="22" customWidth="1"/>
    <col min="7686" max="7686" width="5.5703125" style="22" customWidth="1"/>
    <col min="7687" max="7688" width="12" style="22" customWidth="1"/>
    <col min="7689" max="7689" width="5.5703125" style="22" customWidth="1"/>
    <col min="7690" max="7691" width="12" style="22" customWidth="1"/>
    <col min="7692" max="7692" width="5.5703125" style="22" customWidth="1"/>
    <col min="7693" max="7694" width="12" style="22" customWidth="1"/>
    <col min="7695" max="7695" width="5.5703125" style="22" customWidth="1"/>
    <col min="7696" max="7696" width="2.28515625" style="22" customWidth="1"/>
    <col min="7697" max="7697" width="9.28515625" style="22" customWidth="1"/>
    <col min="7698" max="7698" width="9.85546875" style="22" customWidth="1"/>
    <col min="7699" max="7701" width="11" style="22" customWidth="1"/>
    <col min="7702" max="7702" width="12.42578125" style="22" customWidth="1"/>
    <col min="7703" max="7936" width="9.140625" style="22"/>
    <col min="7937" max="7937" width="14.42578125" style="22" bestFit="1" customWidth="1"/>
    <col min="7938" max="7938" width="12.85546875" style="22" customWidth="1"/>
    <col min="7939" max="7939" width="10.42578125" style="22" customWidth="1"/>
    <col min="7940" max="7941" width="12" style="22" customWidth="1"/>
    <col min="7942" max="7942" width="5.5703125" style="22" customWidth="1"/>
    <col min="7943" max="7944" width="12" style="22" customWidth="1"/>
    <col min="7945" max="7945" width="5.5703125" style="22" customWidth="1"/>
    <col min="7946" max="7947" width="12" style="22" customWidth="1"/>
    <col min="7948" max="7948" width="5.5703125" style="22" customWidth="1"/>
    <col min="7949" max="7950" width="12" style="22" customWidth="1"/>
    <col min="7951" max="7951" width="5.5703125" style="22" customWidth="1"/>
    <col min="7952" max="7952" width="2.28515625" style="22" customWidth="1"/>
    <col min="7953" max="7953" width="9.28515625" style="22" customWidth="1"/>
    <col min="7954" max="7954" width="9.85546875" style="22" customWidth="1"/>
    <col min="7955" max="7957" width="11" style="22" customWidth="1"/>
    <col min="7958" max="7958" width="12.42578125" style="22" customWidth="1"/>
    <col min="7959" max="8192" width="9.140625" style="22"/>
    <col min="8193" max="8193" width="14.42578125" style="22" bestFit="1" customWidth="1"/>
    <col min="8194" max="8194" width="12.85546875" style="22" customWidth="1"/>
    <col min="8195" max="8195" width="10.42578125" style="22" customWidth="1"/>
    <col min="8196" max="8197" width="12" style="22" customWidth="1"/>
    <col min="8198" max="8198" width="5.5703125" style="22" customWidth="1"/>
    <col min="8199" max="8200" width="12" style="22" customWidth="1"/>
    <col min="8201" max="8201" width="5.5703125" style="22" customWidth="1"/>
    <col min="8202" max="8203" width="12" style="22" customWidth="1"/>
    <col min="8204" max="8204" width="5.5703125" style="22" customWidth="1"/>
    <col min="8205" max="8206" width="12" style="22" customWidth="1"/>
    <col min="8207" max="8207" width="5.5703125" style="22" customWidth="1"/>
    <col min="8208" max="8208" width="2.28515625" style="22" customWidth="1"/>
    <col min="8209" max="8209" width="9.28515625" style="22" customWidth="1"/>
    <col min="8210" max="8210" width="9.85546875" style="22" customWidth="1"/>
    <col min="8211" max="8213" width="11" style="22" customWidth="1"/>
    <col min="8214" max="8214" width="12.42578125" style="22" customWidth="1"/>
    <col min="8215" max="8448" width="9.140625" style="22"/>
    <col min="8449" max="8449" width="14.42578125" style="22" bestFit="1" customWidth="1"/>
    <col min="8450" max="8450" width="12.85546875" style="22" customWidth="1"/>
    <col min="8451" max="8451" width="10.42578125" style="22" customWidth="1"/>
    <col min="8452" max="8453" width="12" style="22" customWidth="1"/>
    <col min="8454" max="8454" width="5.5703125" style="22" customWidth="1"/>
    <col min="8455" max="8456" width="12" style="22" customWidth="1"/>
    <col min="8457" max="8457" width="5.5703125" style="22" customWidth="1"/>
    <col min="8458" max="8459" width="12" style="22" customWidth="1"/>
    <col min="8460" max="8460" width="5.5703125" style="22" customWidth="1"/>
    <col min="8461" max="8462" width="12" style="22" customWidth="1"/>
    <col min="8463" max="8463" width="5.5703125" style="22" customWidth="1"/>
    <col min="8464" max="8464" width="2.28515625" style="22" customWidth="1"/>
    <col min="8465" max="8465" width="9.28515625" style="22" customWidth="1"/>
    <col min="8466" max="8466" width="9.85546875" style="22" customWidth="1"/>
    <col min="8467" max="8469" width="11" style="22" customWidth="1"/>
    <col min="8470" max="8470" width="12.42578125" style="22" customWidth="1"/>
    <col min="8471" max="8704" width="9.140625" style="22"/>
    <col min="8705" max="8705" width="14.42578125" style="22" bestFit="1" customWidth="1"/>
    <col min="8706" max="8706" width="12.85546875" style="22" customWidth="1"/>
    <col min="8707" max="8707" width="10.42578125" style="22" customWidth="1"/>
    <col min="8708" max="8709" width="12" style="22" customWidth="1"/>
    <col min="8710" max="8710" width="5.5703125" style="22" customWidth="1"/>
    <col min="8711" max="8712" width="12" style="22" customWidth="1"/>
    <col min="8713" max="8713" width="5.5703125" style="22" customWidth="1"/>
    <col min="8714" max="8715" width="12" style="22" customWidth="1"/>
    <col min="8716" max="8716" width="5.5703125" style="22" customWidth="1"/>
    <col min="8717" max="8718" width="12" style="22" customWidth="1"/>
    <col min="8719" max="8719" width="5.5703125" style="22" customWidth="1"/>
    <col min="8720" max="8720" width="2.28515625" style="22" customWidth="1"/>
    <col min="8721" max="8721" width="9.28515625" style="22" customWidth="1"/>
    <col min="8722" max="8722" width="9.85546875" style="22" customWidth="1"/>
    <col min="8723" max="8725" width="11" style="22" customWidth="1"/>
    <col min="8726" max="8726" width="12.42578125" style="22" customWidth="1"/>
    <col min="8727" max="8960" width="9.140625" style="22"/>
    <col min="8961" max="8961" width="14.42578125" style="22" bestFit="1" customWidth="1"/>
    <col min="8962" max="8962" width="12.85546875" style="22" customWidth="1"/>
    <col min="8963" max="8963" width="10.42578125" style="22" customWidth="1"/>
    <col min="8964" max="8965" width="12" style="22" customWidth="1"/>
    <col min="8966" max="8966" width="5.5703125" style="22" customWidth="1"/>
    <col min="8967" max="8968" width="12" style="22" customWidth="1"/>
    <col min="8969" max="8969" width="5.5703125" style="22" customWidth="1"/>
    <col min="8970" max="8971" width="12" style="22" customWidth="1"/>
    <col min="8972" max="8972" width="5.5703125" style="22" customWidth="1"/>
    <col min="8973" max="8974" width="12" style="22" customWidth="1"/>
    <col min="8975" max="8975" width="5.5703125" style="22" customWidth="1"/>
    <col min="8976" max="8976" width="2.28515625" style="22" customWidth="1"/>
    <col min="8977" max="8977" width="9.28515625" style="22" customWidth="1"/>
    <col min="8978" max="8978" width="9.85546875" style="22" customWidth="1"/>
    <col min="8979" max="8981" width="11" style="22" customWidth="1"/>
    <col min="8982" max="8982" width="12.42578125" style="22" customWidth="1"/>
    <col min="8983" max="9216" width="9.140625" style="22"/>
    <col min="9217" max="9217" width="14.42578125" style="22" bestFit="1" customWidth="1"/>
    <col min="9218" max="9218" width="12.85546875" style="22" customWidth="1"/>
    <col min="9219" max="9219" width="10.42578125" style="22" customWidth="1"/>
    <col min="9220" max="9221" width="12" style="22" customWidth="1"/>
    <col min="9222" max="9222" width="5.5703125" style="22" customWidth="1"/>
    <col min="9223" max="9224" width="12" style="22" customWidth="1"/>
    <col min="9225" max="9225" width="5.5703125" style="22" customWidth="1"/>
    <col min="9226" max="9227" width="12" style="22" customWidth="1"/>
    <col min="9228" max="9228" width="5.5703125" style="22" customWidth="1"/>
    <col min="9229" max="9230" width="12" style="22" customWidth="1"/>
    <col min="9231" max="9231" width="5.5703125" style="22" customWidth="1"/>
    <col min="9232" max="9232" width="2.28515625" style="22" customWidth="1"/>
    <col min="9233" max="9233" width="9.28515625" style="22" customWidth="1"/>
    <col min="9234" max="9234" width="9.85546875" style="22" customWidth="1"/>
    <col min="9235" max="9237" width="11" style="22" customWidth="1"/>
    <col min="9238" max="9238" width="12.42578125" style="22" customWidth="1"/>
    <col min="9239" max="9472" width="9.140625" style="22"/>
    <col min="9473" max="9473" width="14.42578125" style="22" bestFit="1" customWidth="1"/>
    <col min="9474" max="9474" width="12.85546875" style="22" customWidth="1"/>
    <col min="9475" max="9475" width="10.42578125" style="22" customWidth="1"/>
    <col min="9476" max="9477" width="12" style="22" customWidth="1"/>
    <col min="9478" max="9478" width="5.5703125" style="22" customWidth="1"/>
    <col min="9479" max="9480" width="12" style="22" customWidth="1"/>
    <col min="9481" max="9481" width="5.5703125" style="22" customWidth="1"/>
    <col min="9482" max="9483" width="12" style="22" customWidth="1"/>
    <col min="9484" max="9484" width="5.5703125" style="22" customWidth="1"/>
    <col min="9485" max="9486" width="12" style="22" customWidth="1"/>
    <col min="9487" max="9487" width="5.5703125" style="22" customWidth="1"/>
    <col min="9488" max="9488" width="2.28515625" style="22" customWidth="1"/>
    <col min="9489" max="9489" width="9.28515625" style="22" customWidth="1"/>
    <col min="9490" max="9490" width="9.85546875" style="22" customWidth="1"/>
    <col min="9491" max="9493" width="11" style="22" customWidth="1"/>
    <col min="9494" max="9494" width="12.42578125" style="22" customWidth="1"/>
    <col min="9495" max="9728" width="9.140625" style="22"/>
    <col min="9729" max="9729" width="14.42578125" style="22" bestFit="1" customWidth="1"/>
    <col min="9730" max="9730" width="12.85546875" style="22" customWidth="1"/>
    <col min="9731" max="9731" width="10.42578125" style="22" customWidth="1"/>
    <col min="9732" max="9733" width="12" style="22" customWidth="1"/>
    <col min="9734" max="9734" width="5.5703125" style="22" customWidth="1"/>
    <col min="9735" max="9736" width="12" style="22" customWidth="1"/>
    <col min="9737" max="9737" width="5.5703125" style="22" customWidth="1"/>
    <col min="9738" max="9739" width="12" style="22" customWidth="1"/>
    <col min="9740" max="9740" width="5.5703125" style="22" customWidth="1"/>
    <col min="9741" max="9742" width="12" style="22" customWidth="1"/>
    <col min="9743" max="9743" width="5.5703125" style="22" customWidth="1"/>
    <col min="9744" max="9744" width="2.28515625" style="22" customWidth="1"/>
    <col min="9745" max="9745" width="9.28515625" style="22" customWidth="1"/>
    <col min="9746" max="9746" width="9.85546875" style="22" customWidth="1"/>
    <col min="9747" max="9749" width="11" style="22" customWidth="1"/>
    <col min="9750" max="9750" width="12.42578125" style="22" customWidth="1"/>
    <col min="9751" max="9984" width="9.140625" style="22"/>
    <col min="9985" max="9985" width="14.42578125" style="22" bestFit="1" customWidth="1"/>
    <col min="9986" max="9986" width="12.85546875" style="22" customWidth="1"/>
    <col min="9987" max="9987" width="10.42578125" style="22" customWidth="1"/>
    <col min="9988" max="9989" width="12" style="22" customWidth="1"/>
    <col min="9990" max="9990" width="5.5703125" style="22" customWidth="1"/>
    <col min="9991" max="9992" width="12" style="22" customWidth="1"/>
    <col min="9993" max="9993" width="5.5703125" style="22" customWidth="1"/>
    <col min="9994" max="9995" width="12" style="22" customWidth="1"/>
    <col min="9996" max="9996" width="5.5703125" style="22" customWidth="1"/>
    <col min="9997" max="9998" width="12" style="22" customWidth="1"/>
    <col min="9999" max="9999" width="5.5703125" style="22" customWidth="1"/>
    <col min="10000" max="10000" width="2.28515625" style="22" customWidth="1"/>
    <col min="10001" max="10001" width="9.28515625" style="22" customWidth="1"/>
    <col min="10002" max="10002" width="9.85546875" style="22" customWidth="1"/>
    <col min="10003" max="10005" width="11" style="22" customWidth="1"/>
    <col min="10006" max="10006" width="12.42578125" style="22" customWidth="1"/>
    <col min="10007" max="10240" width="9.140625" style="22"/>
    <col min="10241" max="10241" width="14.42578125" style="22" bestFit="1" customWidth="1"/>
    <col min="10242" max="10242" width="12.85546875" style="22" customWidth="1"/>
    <col min="10243" max="10243" width="10.42578125" style="22" customWidth="1"/>
    <col min="10244" max="10245" width="12" style="22" customWidth="1"/>
    <col min="10246" max="10246" width="5.5703125" style="22" customWidth="1"/>
    <col min="10247" max="10248" width="12" style="22" customWidth="1"/>
    <col min="10249" max="10249" width="5.5703125" style="22" customWidth="1"/>
    <col min="10250" max="10251" width="12" style="22" customWidth="1"/>
    <col min="10252" max="10252" width="5.5703125" style="22" customWidth="1"/>
    <col min="10253" max="10254" width="12" style="22" customWidth="1"/>
    <col min="10255" max="10255" width="5.5703125" style="22" customWidth="1"/>
    <col min="10256" max="10256" width="2.28515625" style="22" customWidth="1"/>
    <col min="10257" max="10257" width="9.28515625" style="22" customWidth="1"/>
    <col min="10258" max="10258" width="9.85546875" style="22" customWidth="1"/>
    <col min="10259" max="10261" width="11" style="22" customWidth="1"/>
    <col min="10262" max="10262" width="12.42578125" style="22" customWidth="1"/>
    <col min="10263" max="10496" width="9.140625" style="22"/>
    <col min="10497" max="10497" width="14.42578125" style="22" bestFit="1" customWidth="1"/>
    <col min="10498" max="10498" width="12.85546875" style="22" customWidth="1"/>
    <col min="10499" max="10499" width="10.42578125" style="22" customWidth="1"/>
    <col min="10500" max="10501" width="12" style="22" customWidth="1"/>
    <col min="10502" max="10502" width="5.5703125" style="22" customWidth="1"/>
    <col min="10503" max="10504" width="12" style="22" customWidth="1"/>
    <col min="10505" max="10505" width="5.5703125" style="22" customWidth="1"/>
    <col min="10506" max="10507" width="12" style="22" customWidth="1"/>
    <col min="10508" max="10508" width="5.5703125" style="22" customWidth="1"/>
    <col min="10509" max="10510" width="12" style="22" customWidth="1"/>
    <col min="10511" max="10511" width="5.5703125" style="22" customWidth="1"/>
    <col min="10512" max="10512" width="2.28515625" style="22" customWidth="1"/>
    <col min="10513" max="10513" width="9.28515625" style="22" customWidth="1"/>
    <col min="10514" max="10514" width="9.85546875" style="22" customWidth="1"/>
    <col min="10515" max="10517" width="11" style="22" customWidth="1"/>
    <col min="10518" max="10518" width="12.42578125" style="22" customWidth="1"/>
    <col min="10519" max="10752" width="9.140625" style="22"/>
    <col min="10753" max="10753" width="14.42578125" style="22" bestFit="1" customWidth="1"/>
    <col min="10754" max="10754" width="12.85546875" style="22" customWidth="1"/>
    <col min="10755" max="10755" width="10.42578125" style="22" customWidth="1"/>
    <col min="10756" max="10757" width="12" style="22" customWidth="1"/>
    <col min="10758" max="10758" width="5.5703125" style="22" customWidth="1"/>
    <col min="10759" max="10760" width="12" style="22" customWidth="1"/>
    <col min="10761" max="10761" width="5.5703125" style="22" customWidth="1"/>
    <col min="10762" max="10763" width="12" style="22" customWidth="1"/>
    <col min="10764" max="10764" width="5.5703125" style="22" customWidth="1"/>
    <col min="10765" max="10766" width="12" style="22" customWidth="1"/>
    <col min="10767" max="10767" width="5.5703125" style="22" customWidth="1"/>
    <col min="10768" max="10768" width="2.28515625" style="22" customWidth="1"/>
    <col min="10769" max="10769" width="9.28515625" style="22" customWidth="1"/>
    <col min="10770" max="10770" width="9.85546875" style="22" customWidth="1"/>
    <col min="10771" max="10773" width="11" style="22" customWidth="1"/>
    <col min="10774" max="10774" width="12.42578125" style="22" customWidth="1"/>
    <col min="10775" max="11008" width="9.140625" style="22"/>
    <col min="11009" max="11009" width="14.42578125" style="22" bestFit="1" customWidth="1"/>
    <col min="11010" max="11010" width="12.85546875" style="22" customWidth="1"/>
    <col min="11011" max="11011" width="10.42578125" style="22" customWidth="1"/>
    <col min="11012" max="11013" width="12" style="22" customWidth="1"/>
    <col min="11014" max="11014" width="5.5703125" style="22" customWidth="1"/>
    <col min="11015" max="11016" width="12" style="22" customWidth="1"/>
    <col min="11017" max="11017" width="5.5703125" style="22" customWidth="1"/>
    <col min="11018" max="11019" width="12" style="22" customWidth="1"/>
    <col min="11020" max="11020" width="5.5703125" style="22" customWidth="1"/>
    <col min="11021" max="11022" width="12" style="22" customWidth="1"/>
    <col min="11023" max="11023" width="5.5703125" style="22" customWidth="1"/>
    <col min="11024" max="11024" width="2.28515625" style="22" customWidth="1"/>
    <col min="11025" max="11025" width="9.28515625" style="22" customWidth="1"/>
    <col min="11026" max="11026" width="9.85546875" style="22" customWidth="1"/>
    <col min="11027" max="11029" width="11" style="22" customWidth="1"/>
    <col min="11030" max="11030" width="12.42578125" style="22" customWidth="1"/>
    <col min="11031" max="11264" width="9.140625" style="22"/>
    <col min="11265" max="11265" width="14.42578125" style="22" bestFit="1" customWidth="1"/>
    <col min="11266" max="11266" width="12.85546875" style="22" customWidth="1"/>
    <col min="11267" max="11267" width="10.42578125" style="22" customWidth="1"/>
    <col min="11268" max="11269" width="12" style="22" customWidth="1"/>
    <col min="11270" max="11270" width="5.5703125" style="22" customWidth="1"/>
    <col min="11271" max="11272" width="12" style="22" customWidth="1"/>
    <col min="11273" max="11273" width="5.5703125" style="22" customWidth="1"/>
    <col min="11274" max="11275" width="12" style="22" customWidth="1"/>
    <col min="11276" max="11276" width="5.5703125" style="22" customWidth="1"/>
    <col min="11277" max="11278" width="12" style="22" customWidth="1"/>
    <col min="11279" max="11279" width="5.5703125" style="22" customWidth="1"/>
    <col min="11280" max="11280" width="2.28515625" style="22" customWidth="1"/>
    <col min="11281" max="11281" width="9.28515625" style="22" customWidth="1"/>
    <col min="11282" max="11282" width="9.85546875" style="22" customWidth="1"/>
    <col min="11283" max="11285" width="11" style="22" customWidth="1"/>
    <col min="11286" max="11286" width="12.42578125" style="22" customWidth="1"/>
    <col min="11287" max="11520" width="9.140625" style="22"/>
    <col min="11521" max="11521" width="14.42578125" style="22" bestFit="1" customWidth="1"/>
    <col min="11522" max="11522" width="12.85546875" style="22" customWidth="1"/>
    <col min="11523" max="11523" width="10.42578125" style="22" customWidth="1"/>
    <col min="11524" max="11525" width="12" style="22" customWidth="1"/>
    <col min="11526" max="11526" width="5.5703125" style="22" customWidth="1"/>
    <col min="11527" max="11528" width="12" style="22" customWidth="1"/>
    <col min="11529" max="11529" width="5.5703125" style="22" customWidth="1"/>
    <col min="11530" max="11531" width="12" style="22" customWidth="1"/>
    <col min="11532" max="11532" width="5.5703125" style="22" customWidth="1"/>
    <col min="11533" max="11534" width="12" style="22" customWidth="1"/>
    <col min="11535" max="11535" width="5.5703125" style="22" customWidth="1"/>
    <col min="11536" max="11536" width="2.28515625" style="22" customWidth="1"/>
    <col min="11537" max="11537" width="9.28515625" style="22" customWidth="1"/>
    <col min="11538" max="11538" width="9.85546875" style="22" customWidth="1"/>
    <col min="11539" max="11541" width="11" style="22" customWidth="1"/>
    <col min="11542" max="11542" width="12.42578125" style="22" customWidth="1"/>
    <col min="11543" max="11776" width="9.140625" style="22"/>
    <col min="11777" max="11777" width="14.42578125" style="22" bestFit="1" customWidth="1"/>
    <col min="11778" max="11778" width="12.85546875" style="22" customWidth="1"/>
    <col min="11779" max="11779" width="10.42578125" style="22" customWidth="1"/>
    <col min="11780" max="11781" width="12" style="22" customWidth="1"/>
    <col min="11782" max="11782" width="5.5703125" style="22" customWidth="1"/>
    <col min="11783" max="11784" width="12" style="22" customWidth="1"/>
    <col min="11785" max="11785" width="5.5703125" style="22" customWidth="1"/>
    <col min="11786" max="11787" width="12" style="22" customWidth="1"/>
    <col min="11788" max="11788" width="5.5703125" style="22" customWidth="1"/>
    <col min="11789" max="11790" width="12" style="22" customWidth="1"/>
    <col min="11791" max="11791" width="5.5703125" style="22" customWidth="1"/>
    <col min="11792" max="11792" width="2.28515625" style="22" customWidth="1"/>
    <col min="11793" max="11793" width="9.28515625" style="22" customWidth="1"/>
    <col min="11794" max="11794" width="9.85546875" style="22" customWidth="1"/>
    <col min="11795" max="11797" width="11" style="22" customWidth="1"/>
    <col min="11798" max="11798" width="12.42578125" style="22" customWidth="1"/>
    <col min="11799" max="12032" width="9.140625" style="22"/>
    <col min="12033" max="12033" width="14.42578125" style="22" bestFit="1" customWidth="1"/>
    <col min="12034" max="12034" width="12.85546875" style="22" customWidth="1"/>
    <col min="12035" max="12035" width="10.42578125" style="22" customWidth="1"/>
    <col min="12036" max="12037" width="12" style="22" customWidth="1"/>
    <col min="12038" max="12038" width="5.5703125" style="22" customWidth="1"/>
    <col min="12039" max="12040" width="12" style="22" customWidth="1"/>
    <col min="12041" max="12041" width="5.5703125" style="22" customWidth="1"/>
    <col min="12042" max="12043" width="12" style="22" customWidth="1"/>
    <col min="12044" max="12044" width="5.5703125" style="22" customWidth="1"/>
    <col min="12045" max="12046" width="12" style="22" customWidth="1"/>
    <col min="12047" max="12047" width="5.5703125" style="22" customWidth="1"/>
    <col min="12048" max="12048" width="2.28515625" style="22" customWidth="1"/>
    <col min="12049" max="12049" width="9.28515625" style="22" customWidth="1"/>
    <col min="12050" max="12050" width="9.85546875" style="22" customWidth="1"/>
    <col min="12051" max="12053" width="11" style="22" customWidth="1"/>
    <col min="12054" max="12054" width="12.42578125" style="22" customWidth="1"/>
    <col min="12055" max="12288" width="9.140625" style="22"/>
    <col min="12289" max="12289" width="14.42578125" style="22" bestFit="1" customWidth="1"/>
    <col min="12290" max="12290" width="12.85546875" style="22" customWidth="1"/>
    <col min="12291" max="12291" width="10.42578125" style="22" customWidth="1"/>
    <col min="12292" max="12293" width="12" style="22" customWidth="1"/>
    <col min="12294" max="12294" width="5.5703125" style="22" customWidth="1"/>
    <col min="12295" max="12296" width="12" style="22" customWidth="1"/>
    <col min="12297" max="12297" width="5.5703125" style="22" customWidth="1"/>
    <col min="12298" max="12299" width="12" style="22" customWidth="1"/>
    <col min="12300" max="12300" width="5.5703125" style="22" customWidth="1"/>
    <col min="12301" max="12302" width="12" style="22" customWidth="1"/>
    <col min="12303" max="12303" width="5.5703125" style="22" customWidth="1"/>
    <col min="12304" max="12304" width="2.28515625" style="22" customWidth="1"/>
    <col min="12305" max="12305" width="9.28515625" style="22" customWidth="1"/>
    <col min="12306" max="12306" width="9.85546875" style="22" customWidth="1"/>
    <col min="12307" max="12309" width="11" style="22" customWidth="1"/>
    <col min="12310" max="12310" width="12.42578125" style="22" customWidth="1"/>
    <col min="12311" max="12544" width="9.140625" style="22"/>
    <col min="12545" max="12545" width="14.42578125" style="22" bestFit="1" customWidth="1"/>
    <col min="12546" max="12546" width="12.85546875" style="22" customWidth="1"/>
    <col min="12547" max="12547" width="10.42578125" style="22" customWidth="1"/>
    <col min="12548" max="12549" width="12" style="22" customWidth="1"/>
    <col min="12550" max="12550" width="5.5703125" style="22" customWidth="1"/>
    <col min="12551" max="12552" width="12" style="22" customWidth="1"/>
    <col min="12553" max="12553" width="5.5703125" style="22" customWidth="1"/>
    <col min="12554" max="12555" width="12" style="22" customWidth="1"/>
    <col min="12556" max="12556" width="5.5703125" style="22" customWidth="1"/>
    <col min="12557" max="12558" width="12" style="22" customWidth="1"/>
    <col min="12559" max="12559" width="5.5703125" style="22" customWidth="1"/>
    <col min="12560" max="12560" width="2.28515625" style="22" customWidth="1"/>
    <col min="12561" max="12561" width="9.28515625" style="22" customWidth="1"/>
    <col min="12562" max="12562" width="9.85546875" style="22" customWidth="1"/>
    <col min="12563" max="12565" width="11" style="22" customWidth="1"/>
    <col min="12566" max="12566" width="12.42578125" style="22" customWidth="1"/>
    <col min="12567" max="12800" width="9.140625" style="22"/>
    <col min="12801" max="12801" width="14.42578125" style="22" bestFit="1" customWidth="1"/>
    <col min="12802" max="12802" width="12.85546875" style="22" customWidth="1"/>
    <col min="12803" max="12803" width="10.42578125" style="22" customWidth="1"/>
    <col min="12804" max="12805" width="12" style="22" customWidth="1"/>
    <col min="12806" max="12806" width="5.5703125" style="22" customWidth="1"/>
    <col min="12807" max="12808" width="12" style="22" customWidth="1"/>
    <col min="12809" max="12809" width="5.5703125" style="22" customWidth="1"/>
    <col min="12810" max="12811" width="12" style="22" customWidth="1"/>
    <col min="12812" max="12812" width="5.5703125" style="22" customWidth="1"/>
    <col min="12813" max="12814" width="12" style="22" customWidth="1"/>
    <col min="12815" max="12815" width="5.5703125" style="22" customWidth="1"/>
    <col min="12816" max="12816" width="2.28515625" style="22" customWidth="1"/>
    <col min="12817" max="12817" width="9.28515625" style="22" customWidth="1"/>
    <col min="12818" max="12818" width="9.85546875" style="22" customWidth="1"/>
    <col min="12819" max="12821" width="11" style="22" customWidth="1"/>
    <col min="12822" max="12822" width="12.42578125" style="22" customWidth="1"/>
    <col min="12823" max="13056" width="9.140625" style="22"/>
    <col min="13057" max="13057" width="14.42578125" style="22" bestFit="1" customWidth="1"/>
    <col min="13058" max="13058" width="12.85546875" style="22" customWidth="1"/>
    <col min="13059" max="13059" width="10.42578125" style="22" customWidth="1"/>
    <col min="13060" max="13061" width="12" style="22" customWidth="1"/>
    <col min="13062" max="13062" width="5.5703125" style="22" customWidth="1"/>
    <col min="13063" max="13064" width="12" style="22" customWidth="1"/>
    <col min="13065" max="13065" width="5.5703125" style="22" customWidth="1"/>
    <col min="13066" max="13067" width="12" style="22" customWidth="1"/>
    <col min="13068" max="13068" width="5.5703125" style="22" customWidth="1"/>
    <col min="13069" max="13070" width="12" style="22" customWidth="1"/>
    <col min="13071" max="13071" width="5.5703125" style="22" customWidth="1"/>
    <col min="13072" max="13072" width="2.28515625" style="22" customWidth="1"/>
    <col min="13073" max="13073" width="9.28515625" style="22" customWidth="1"/>
    <col min="13074" max="13074" width="9.85546875" style="22" customWidth="1"/>
    <col min="13075" max="13077" width="11" style="22" customWidth="1"/>
    <col min="13078" max="13078" width="12.42578125" style="22" customWidth="1"/>
    <col min="13079" max="13312" width="9.140625" style="22"/>
    <col min="13313" max="13313" width="14.42578125" style="22" bestFit="1" customWidth="1"/>
    <col min="13314" max="13314" width="12.85546875" style="22" customWidth="1"/>
    <col min="13315" max="13315" width="10.42578125" style="22" customWidth="1"/>
    <col min="13316" max="13317" width="12" style="22" customWidth="1"/>
    <col min="13318" max="13318" width="5.5703125" style="22" customWidth="1"/>
    <col min="13319" max="13320" width="12" style="22" customWidth="1"/>
    <col min="13321" max="13321" width="5.5703125" style="22" customWidth="1"/>
    <col min="13322" max="13323" width="12" style="22" customWidth="1"/>
    <col min="13324" max="13324" width="5.5703125" style="22" customWidth="1"/>
    <col min="13325" max="13326" width="12" style="22" customWidth="1"/>
    <col min="13327" max="13327" width="5.5703125" style="22" customWidth="1"/>
    <col min="13328" max="13328" width="2.28515625" style="22" customWidth="1"/>
    <col min="13329" max="13329" width="9.28515625" style="22" customWidth="1"/>
    <col min="13330" max="13330" width="9.85546875" style="22" customWidth="1"/>
    <col min="13331" max="13333" width="11" style="22" customWidth="1"/>
    <col min="13334" max="13334" width="12.42578125" style="22" customWidth="1"/>
    <col min="13335" max="13568" width="9.140625" style="22"/>
    <col min="13569" max="13569" width="14.42578125" style="22" bestFit="1" customWidth="1"/>
    <col min="13570" max="13570" width="12.85546875" style="22" customWidth="1"/>
    <col min="13571" max="13571" width="10.42578125" style="22" customWidth="1"/>
    <col min="13572" max="13573" width="12" style="22" customWidth="1"/>
    <col min="13574" max="13574" width="5.5703125" style="22" customWidth="1"/>
    <col min="13575" max="13576" width="12" style="22" customWidth="1"/>
    <col min="13577" max="13577" width="5.5703125" style="22" customWidth="1"/>
    <col min="13578" max="13579" width="12" style="22" customWidth="1"/>
    <col min="13580" max="13580" width="5.5703125" style="22" customWidth="1"/>
    <col min="13581" max="13582" width="12" style="22" customWidth="1"/>
    <col min="13583" max="13583" width="5.5703125" style="22" customWidth="1"/>
    <col min="13584" max="13584" width="2.28515625" style="22" customWidth="1"/>
    <col min="13585" max="13585" width="9.28515625" style="22" customWidth="1"/>
    <col min="13586" max="13586" width="9.85546875" style="22" customWidth="1"/>
    <col min="13587" max="13589" width="11" style="22" customWidth="1"/>
    <col min="13590" max="13590" width="12.42578125" style="22" customWidth="1"/>
    <col min="13591" max="13824" width="9.140625" style="22"/>
    <col min="13825" max="13825" width="14.42578125" style="22" bestFit="1" customWidth="1"/>
    <col min="13826" max="13826" width="12.85546875" style="22" customWidth="1"/>
    <col min="13827" max="13827" width="10.42578125" style="22" customWidth="1"/>
    <col min="13828" max="13829" width="12" style="22" customWidth="1"/>
    <col min="13830" max="13830" width="5.5703125" style="22" customWidth="1"/>
    <col min="13831" max="13832" width="12" style="22" customWidth="1"/>
    <col min="13833" max="13833" width="5.5703125" style="22" customWidth="1"/>
    <col min="13834" max="13835" width="12" style="22" customWidth="1"/>
    <col min="13836" max="13836" width="5.5703125" style="22" customWidth="1"/>
    <col min="13837" max="13838" width="12" style="22" customWidth="1"/>
    <col min="13839" max="13839" width="5.5703125" style="22" customWidth="1"/>
    <col min="13840" max="13840" width="2.28515625" style="22" customWidth="1"/>
    <col min="13841" max="13841" width="9.28515625" style="22" customWidth="1"/>
    <col min="13842" max="13842" width="9.85546875" style="22" customWidth="1"/>
    <col min="13843" max="13845" width="11" style="22" customWidth="1"/>
    <col min="13846" max="13846" width="12.42578125" style="22" customWidth="1"/>
    <col min="13847" max="14080" width="9.140625" style="22"/>
    <col min="14081" max="14081" width="14.42578125" style="22" bestFit="1" customWidth="1"/>
    <col min="14082" max="14082" width="12.85546875" style="22" customWidth="1"/>
    <col min="14083" max="14083" width="10.42578125" style="22" customWidth="1"/>
    <col min="14084" max="14085" width="12" style="22" customWidth="1"/>
    <col min="14086" max="14086" width="5.5703125" style="22" customWidth="1"/>
    <col min="14087" max="14088" width="12" style="22" customWidth="1"/>
    <col min="14089" max="14089" width="5.5703125" style="22" customWidth="1"/>
    <col min="14090" max="14091" width="12" style="22" customWidth="1"/>
    <col min="14092" max="14092" width="5.5703125" style="22" customWidth="1"/>
    <col min="14093" max="14094" width="12" style="22" customWidth="1"/>
    <col min="14095" max="14095" width="5.5703125" style="22" customWidth="1"/>
    <col min="14096" max="14096" width="2.28515625" style="22" customWidth="1"/>
    <col min="14097" max="14097" width="9.28515625" style="22" customWidth="1"/>
    <col min="14098" max="14098" width="9.85546875" style="22" customWidth="1"/>
    <col min="14099" max="14101" width="11" style="22" customWidth="1"/>
    <col min="14102" max="14102" width="12.42578125" style="22" customWidth="1"/>
    <col min="14103" max="14336" width="9.140625" style="22"/>
    <col min="14337" max="14337" width="14.42578125" style="22" bestFit="1" customWidth="1"/>
    <col min="14338" max="14338" width="12.85546875" style="22" customWidth="1"/>
    <col min="14339" max="14339" width="10.42578125" style="22" customWidth="1"/>
    <col min="14340" max="14341" width="12" style="22" customWidth="1"/>
    <col min="14342" max="14342" width="5.5703125" style="22" customWidth="1"/>
    <col min="14343" max="14344" width="12" style="22" customWidth="1"/>
    <col min="14345" max="14345" width="5.5703125" style="22" customWidth="1"/>
    <col min="14346" max="14347" width="12" style="22" customWidth="1"/>
    <col min="14348" max="14348" width="5.5703125" style="22" customWidth="1"/>
    <col min="14349" max="14350" width="12" style="22" customWidth="1"/>
    <col min="14351" max="14351" width="5.5703125" style="22" customWidth="1"/>
    <col min="14352" max="14352" width="2.28515625" style="22" customWidth="1"/>
    <col min="14353" max="14353" width="9.28515625" style="22" customWidth="1"/>
    <col min="14354" max="14354" width="9.85546875" style="22" customWidth="1"/>
    <col min="14355" max="14357" width="11" style="22" customWidth="1"/>
    <col min="14358" max="14358" width="12.42578125" style="22" customWidth="1"/>
    <col min="14359" max="14592" width="9.140625" style="22"/>
    <col min="14593" max="14593" width="14.42578125" style="22" bestFit="1" customWidth="1"/>
    <col min="14594" max="14594" width="12.85546875" style="22" customWidth="1"/>
    <col min="14595" max="14595" width="10.42578125" style="22" customWidth="1"/>
    <col min="14596" max="14597" width="12" style="22" customWidth="1"/>
    <col min="14598" max="14598" width="5.5703125" style="22" customWidth="1"/>
    <col min="14599" max="14600" width="12" style="22" customWidth="1"/>
    <col min="14601" max="14601" width="5.5703125" style="22" customWidth="1"/>
    <col min="14602" max="14603" width="12" style="22" customWidth="1"/>
    <col min="14604" max="14604" width="5.5703125" style="22" customWidth="1"/>
    <col min="14605" max="14606" width="12" style="22" customWidth="1"/>
    <col min="14607" max="14607" width="5.5703125" style="22" customWidth="1"/>
    <col min="14608" max="14608" width="2.28515625" style="22" customWidth="1"/>
    <col min="14609" max="14609" width="9.28515625" style="22" customWidth="1"/>
    <col min="14610" max="14610" width="9.85546875" style="22" customWidth="1"/>
    <col min="14611" max="14613" width="11" style="22" customWidth="1"/>
    <col min="14614" max="14614" width="12.42578125" style="22" customWidth="1"/>
    <col min="14615" max="14848" width="9.140625" style="22"/>
    <col min="14849" max="14849" width="14.42578125" style="22" bestFit="1" customWidth="1"/>
    <col min="14850" max="14850" width="12.85546875" style="22" customWidth="1"/>
    <col min="14851" max="14851" width="10.42578125" style="22" customWidth="1"/>
    <col min="14852" max="14853" width="12" style="22" customWidth="1"/>
    <col min="14854" max="14854" width="5.5703125" style="22" customWidth="1"/>
    <col min="14855" max="14856" width="12" style="22" customWidth="1"/>
    <col min="14857" max="14857" width="5.5703125" style="22" customWidth="1"/>
    <col min="14858" max="14859" width="12" style="22" customWidth="1"/>
    <col min="14860" max="14860" width="5.5703125" style="22" customWidth="1"/>
    <col min="14861" max="14862" width="12" style="22" customWidth="1"/>
    <col min="14863" max="14863" width="5.5703125" style="22" customWidth="1"/>
    <col min="14864" max="14864" width="2.28515625" style="22" customWidth="1"/>
    <col min="14865" max="14865" width="9.28515625" style="22" customWidth="1"/>
    <col min="14866" max="14866" width="9.85546875" style="22" customWidth="1"/>
    <col min="14867" max="14869" width="11" style="22" customWidth="1"/>
    <col min="14870" max="14870" width="12.42578125" style="22" customWidth="1"/>
    <col min="14871" max="15104" width="9.140625" style="22"/>
    <col min="15105" max="15105" width="14.42578125" style="22" bestFit="1" customWidth="1"/>
    <col min="15106" max="15106" width="12.85546875" style="22" customWidth="1"/>
    <col min="15107" max="15107" width="10.42578125" style="22" customWidth="1"/>
    <col min="15108" max="15109" width="12" style="22" customWidth="1"/>
    <col min="15110" max="15110" width="5.5703125" style="22" customWidth="1"/>
    <col min="15111" max="15112" width="12" style="22" customWidth="1"/>
    <col min="15113" max="15113" width="5.5703125" style="22" customWidth="1"/>
    <col min="15114" max="15115" width="12" style="22" customWidth="1"/>
    <col min="15116" max="15116" width="5.5703125" style="22" customWidth="1"/>
    <col min="15117" max="15118" width="12" style="22" customWidth="1"/>
    <col min="15119" max="15119" width="5.5703125" style="22" customWidth="1"/>
    <col min="15120" max="15120" width="2.28515625" style="22" customWidth="1"/>
    <col min="15121" max="15121" width="9.28515625" style="22" customWidth="1"/>
    <col min="15122" max="15122" width="9.85546875" style="22" customWidth="1"/>
    <col min="15123" max="15125" width="11" style="22" customWidth="1"/>
    <col min="15126" max="15126" width="12.42578125" style="22" customWidth="1"/>
    <col min="15127" max="15360" width="9.140625" style="22"/>
    <col min="15361" max="15361" width="14.42578125" style="22" bestFit="1" customWidth="1"/>
    <col min="15362" max="15362" width="12.85546875" style="22" customWidth="1"/>
    <col min="15363" max="15363" width="10.42578125" style="22" customWidth="1"/>
    <col min="15364" max="15365" width="12" style="22" customWidth="1"/>
    <col min="15366" max="15366" width="5.5703125" style="22" customWidth="1"/>
    <col min="15367" max="15368" width="12" style="22" customWidth="1"/>
    <col min="15369" max="15369" width="5.5703125" style="22" customWidth="1"/>
    <col min="15370" max="15371" width="12" style="22" customWidth="1"/>
    <col min="15372" max="15372" width="5.5703125" style="22" customWidth="1"/>
    <col min="15373" max="15374" width="12" style="22" customWidth="1"/>
    <col min="15375" max="15375" width="5.5703125" style="22" customWidth="1"/>
    <col min="15376" max="15376" width="2.28515625" style="22" customWidth="1"/>
    <col min="15377" max="15377" width="9.28515625" style="22" customWidth="1"/>
    <col min="15378" max="15378" width="9.85546875" style="22" customWidth="1"/>
    <col min="15379" max="15381" width="11" style="22" customWidth="1"/>
    <col min="15382" max="15382" width="12.42578125" style="22" customWidth="1"/>
    <col min="15383" max="15616" width="9.140625" style="22"/>
    <col min="15617" max="15617" width="14.42578125" style="22" bestFit="1" customWidth="1"/>
    <col min="15618" max="15618" width="12.85546875" style="22" customWidth="1"/>
    <col min="15619" max="15619" width="10.42578125" style="22" customWidth="1"/>
    <col min="15620" max="15621" width="12" style="22" customWidth="1"/>
    <col min="15622" max="15622" width="5.5703125" style="22" customWidth="1"/>
    <col min="15623" max="15624" width="12" style="22" customWidth="1"/>
    <col min="15625" max="15625" width="5.5703125" style="22" customWidth="1"/>
    <col min="15626" max="15627" width="12" style="22" customWidth="1"/>
    <col min="15628" max="15628" width="5.5703125" style="22" customWidth="1"/>
    <col min="15629" max="15630" width="12" style="22" customWidth="1"/>
    <col min="15631" max="15631" width="5.5703125" style="22" customWidth="1"/>
    <col min="15632" max="15632" width="2.28515625" style="22" customWidth="1"/>
    <col min="15633" max="15633" width="9.28515625" style="22" customWidth="1"/>
    <col min="15634" max="15634" width="9.85546875" style="22" customWidth="1"/>
    <col min="15635" max="15637" width="11" style="22" customWidth="1"/>
    <col min="15638" max="15638" width="12.42578125" style="22" customWidth="1"/>
    <col min="15639" max="15872" width="9.140625" style="22"/>
    <col min="15873" max="15873" width="14.42578125" style="22" bestFit="1" customWidth="1"/>
    <col min="15874" max="15874" width="12.85546875" style="22" customWidth="1"/>
    <col min="15875" max="15875" width="10.42578125" style="22" customWidth="1"/>
    <col min="15876" max="15877" width="12" style="22" customWidth="1"/>
    <col min="15878" max="15878" width="5.5703125" style="22" customWidth="1"/>
    <col min="15879" max="15880" width="12" style="22" customWidth="1"/>
    <col min="15881" max="15881" width="5.5703125" style="22" customWidth="1"/>
    <col min="15882" max="15883" width="12" style="22" customWidth="1"/>
    <col min="15884" max="15884" width="5.5703125" style="22" customWidth="1"/>
    <col min="15885" max="15886" width="12" style="22" customWidth="1"/>
    <col min="15887" max="15887" width="5.5703125" style="22" customWidth="1"/>
    <col min="15888" max="15888" width="2.28515625" style="22" customWidth="1"/>
    <col min="15889" max="15889" width="9.28515625" style="22" customWidth="1"/>
    <col min="15890" max="15890" width="9.85546875" style="22" customWidth="1"/>
    <col min="15891" max="15893" width="11" style="22" customWidth="1"/>
    <col min="15894" max="15894" width="12.42578125" style="22" customWidth="1"/>
    <col min="15895" max="16128" width="9.140625" style="22"/>
    <col min="16129" max="16129" width="14.42578125" style="22" bestFit="1" customWidth="1"/>
    <col min="16130" max="16130" width="12.85546875" style="22" customWidth="1"/>
    <col min="16131" max="16131" width="10.42578125" style="22" customWidth="1"/>
    <col min="16132" max="16133" width="12" style="22" customWidth="1"/>
    <col min="16134" max="16134" width="5.5703125" style="22" customWidth="1"/>
    <col min="16135" max="16136" width="12" style="22" customWidth="1"/>
    <col min="16137" max="16137" width="5.5703125" style="22" customWidth="1"/>
    <col min="16138" max="16139" width="12" style="22" customWidth="1"/>
    <col min="16140" max="16140" width="5.5703125" style="22" customWidth="1"/>
    <col min="16141" max="16142" width="12" style="22" customWidth="1"/>
    <col min="16143" max="16143" width="5.5703125" style="22" customWidth="1"/>
    <col min="16144" max="16144" width="2.28515625" style="22" customWidth="1"/>
    <col min="16145" max="16145" width="9.28515625" style="22" customWidth="1"/>
    <col min="16146" max="16146" width="9.85546875" style="22" customWidth="1"/>
    <col min="16147" max="16149" width="11" style="22" customWidth="1"/>
    <col min="16150" max="16150" width="12.42578125" style="22" customWidth="1"/>
    <col min="16151" max="16384" width="9.140625" style="22"/>
  </cols>
  <sheetData>
    <row r="1" spans="1:22" ht="15" customHeight="1">
      <c r="A1" s="26" t="s">
        <v>0</v>
      </c>
      <c r="B1" s="117" t="s">
        <v>143</v>
      </c>
      <c r="E1" s="119" t="s">
        <v>157</v>
      </c>
      <c r="F1" s="119"/>
      <c r="G1" s="119"/>
      <c r="H1" s="119"/>
      <c r="I1" s="119"/>
      <c r="Q1" s="64" t="str">
        <f>'[5]TM1 ComLg'!Q1</f>
        <v>2012:Dec</v>
      </c>
      <c r="R1" s="65" t="s">
        <v>71</v>
      </c>
      <c r="S1" s="66"/>
      <c r="T1" s="66"/>
      <c r="U1" s="66"/>
      <c r="V1" s="67"/>
    </row>
    <row r="2" spans="1:22" ht="15" customHeight="1">
      <c r="A2" s="26" t="s">
        <v>72</v>
      </c>
      <c r="B2" s="22" t="s">
        <v>117</v>
      </c>
      <c r="D2" s="98"/>
      <c r="E2" s="119"/>
      <c r="F2" s="119"/>
      <c r="G2" s="119"/>
      <c r="H2" s="119"/>
      <c r="I2" s="119"/>
      <c r="R2" s="68"/>
      <c r="S2" s="69" t="str">
        <f>RIGHT($Q$1,3)&amp;" "&amp;LEFT($Q$1,4)</f>
        <v>Dec 2012</v>
      </c>
      <c r="T2" s="69" t="str">
        <f>RIGHT($Q$1,3)&amp;" "&amp;LEFT($Q$1,4)</f>
        <v>Dec 2012</v>
      </c>
      <c r="U2" s="70"/>
      <c r="V2" s="106" t="s">
        <v>73</v>
      </c>
    </row>
    <row r="3" spans="1:22">
      <c r="A3" s="26" t="s">
        <v>74</v>
      </c>
      <c r="B3" s="22" t="s">
        <v>93</v>
      </c>
      <c r="E3" s="119"/>
      <c r="F3" s="119"/>
      <c r="G3" s="119"/>
      <c r="H3" s="119"/>
      <c r="I3" s="119"/>
      <c r="R3" s="68"/>
      <c r="S3" s="71" t="s">
        <v>75</v>
      </c>
      <c r="T3" s="71" t="s">
        <v>76</v>
      </c>
      <c r="U3" s="71" t="s">
        <v>77</v>
      </c>
      <c r="V3" s="107"/>
    </row>
    <row r="4" spans="1:22">
      <c r="A4" s="26" t="s">
        <v>78</v>
      </c>
      <c r="B4" s="22" t="s">
        <v>95</v>
      </c>
      <c r="R4" s="68" t="s">
        <v>79</v>
      </c>
      <c r="S4" s="72">
        <f>SUMIF(C:C,$Q$1,M:M)</f>
        <v>4914</v>
      </c>
      <c r="T4" s="72">
        <f>SUMIF(C:C,$Q$1,N:N)</f>
        <v>4916</v>
      </c>
      <c r="U4" s="72">
        <f>S4-T4</f>
        <v>-2</v>
      </c>
      <c r="V4" s="73">
        <f>SUMIF(C:C,$Q$1,O:O)</f>
        <v>-3.4475765564794258E-3</v>
      </c>
    </row>
    <row r="5" spans="1:22">
      <c r="R5" s="68" t="s">
        <v>80</v>
      </c>
      <c r="S5" s="72">
        <f>SUMIF(C:C,$Q$1,J:J)</f>
        <v>5050</v>
      </c>
      <c r="T5" s="72">
        <f>SUMIF(C:C,$Q$1,K:K)</f>
        <v>5068</v>
      </c>
      <c r="U5" s="72">
        <f>S5-T5</f>
        <v>-18</v>
      </c>
      <c r="V5" s="73">
        <f>SUMIF(C:C,$Q$1,L:L)</f>
        <v>7.3808098942749201E-3</v>
      </c>
    </row>
    <row r="6" spans="1:22">
      <c r="R6" s="68" t="s">
        <v>81</v>
      </c>
      <c r="S6" s="74">
        <f>SUMIF(C:C,$Q$1,G:G)</f>
        <v>7325</v>
      </c>
      <c r="T6" s="74">
        <f>SUMIF(C:C,$Q$1,H:H)</f>
        <v>7327</v>
      </c>
      <c r="U6" s="74">
        <f>S6-T6</f>
        <v>-2</v>
      </c>
      <c r="V6" s="73">
        <f>SUMIF(C:C,$Q$1,I:I)</f>
        <v>-1.0909586799400239E-3</v>
      </c>
    </row>
    <row r="7" spans="1:22" ht="15.75" thickBot="1">
      <c r="D7" s="75" t="s">
        <v>22</v>
      </c>
      <c r="E7" s="75" t="s">
        <v>22</v>
      </c>
      <c r="F7" s="75"/>
      <c r="G7" s="75" t="s">
        <v>82</v>
      </c>
      <c r="H7" s="75" t="s">
        <v>82</v>
      </c>
      <c r="I7" s="75"/>
      <c r="J7" s="75" t="s">
        <v>83</v>
      </c>
      <c r="K7" s="75" t="s">
        <v>83</v>
      </c>
      <c r="L7" s="75"/>
      <c r="M7" s="75" t="s">
        <v>84</v>
      </c>
      <c r="N7" s="75" t="s">
        <v>84</v>
      </c>
      <c r="O7" s="75"/>
      <c r="R7" s="76" t="s">
        <v>33</v>
      </c>
      <c r="S7" s="77">
        <f>SUM(S4:S6)</f>
        <v>17289</v>
      </c>
      <c r="T7" s="77">
        <f>SUM(T4:T6)</f>
        <v>17311</v>
      </c>
      <c r="U7" s="77">
        <f>S7-T7</f>
        <v>-22</v>
      </c>
      <c r="V7" s="78">
        <f>SUMIF(C:C,$Q$1,F:F)</f>
        <v>6.9456502865072878E-4</v>
      </c>
    </row>
    <row r="8" spans="1:22">
      <c r="D8" s="79" t="s">
        <v>21</v>
      </c>
      <c r="E8" s="79" t="s">
        <v>85</v>
      </c>
      <c r="F8" s="79"/>
      <c r="G8" s="79" t="s">
        <v>21</v>
      </c>
      <c r="H8" s="79" t="str">
        <f>E8</f>
        <v>b2013a</v>
      </c>
      <c r="I8" s="79"/>
      <c r="J8" s="79" t="s">
        <v>21</v>
      </c>
      <c r="K8" s="79" t="str">
        <f>E8</f>
        <v>b2013a</v>
      </c>
      <c r="L8" s="79"/>
      <c r="M8" s="79" t="s">
        <v>21</v>
      </c>
      <c r="N8" s="79" t="str">
        <f>E8</f>
        <v>b2013a</v>
      </c>
      <c r="O8" s="79"/>
    </row>
    <row r="9" spans="1:22">
      <c r="A9" s="22">
        <v>2011</v>
      </c>
      <c r="B9" s="28" t="s">
        <v>9</v>
      </c>
      <c r="C9" s="28" t="str">
        <f>A9&amp;":"&amp;B9</f>
        <v>2011:Jan</v>
      </c>
      <c r="D9" s="121">
        <v>17196</v>
      </c>
      <c r="E9" s="81"/>
      <c r="F9" s="81"/>
      <c r="G9" s="121">
        <v>7305</v>
      </c>
      <c r="H9" s="81"/>
      <c r="I9" s="81"/>
      <c r="J9" s="81">
        <v>4984</v>
      </c>
      <c r="K9" s="81"/>
      <c r="L9" s="81"/>
      <c r="M9" s="81">
        <v>4907</v>
      </c>
      <c r="N9" s="81"/>
      <c r="O9" s="81"/>
    </row>
    <row r="10" spans="1:22">
      <c r="A10" s="22">
        <v>2011</v>
      </c>
      <c r="B10" s="28" t="s">
        <v>10</v>
      </c>
      <c r="C10" s="28" t="str">
        <f t="shared" ref="C10:C68" si="0">A10&amp;":"&amp;B10</f>
        <v>2011:Feb</v>
      </c>
      <c r="D10" s="121">
        <v>17183</v>
      </c>
      <c r="E10" s="81"/>
      <c r="F10" s="81"/>
      <c r="G10" s="121">
        <v>7299</v>
      </c>
      <c r="H10" s="81"/>
      <c r="I10" s="81"/>
      <c r="J10" s="81">
        <v>4967</v>
      </c>
      <c r="K10" s="81"/>
      <c r="L10" s="81"/>
      <c r="M10" s="81">
        <v>4917</v>
      </c>
      <c r="N10" s="81"/>
      <c r="O10" s="81"/>
    </row>
    <row r="11" spans="1:22">
      <c r="A11" s="22">
        <v>2011</v>
      </c>
      <c r="B11" s="28" t="s">
        <v>11</v>
      </c>
      <c r="C11" s="28" t="str">
        <f t="shared" si="0"/>
        <v>2011:Mar</v>
      </c>
      <c r="D11" s="121">
        <v>17212</v>
      </c>
      <c r="E11" s="81"/>
      <c r="F11" s="81"/>
      <c r="G11" s="121">
        <v>7303</v>
      </c>
      <c r="H11" s="81"/>
      <c r="I11" s="81"/>
      <c r="J11" s="81">
        <v>4974</v>
      </c>
      <c r="K11" s="81"/>
      <c r="L11" s="81"/>
      <c r="M11" s="81">
        <v>4935</v>
      </c>
      <c r="N11" s="81"/>
      <c r="O11" s="81"/>
    </row>
    <row r="12" spans="1:22">
      <c r="A12" s="22">
        <v>2011</v>
      </c>
      <c r="B12" s="28" t="s">
        <v>12</v>
      </c>
      <c r="C12" s="28" t="str">
        <f t="shared" si="0"/>
        <v>2011:Apr</v>
      </c>
      <c r="D12" s="121">
        <v>17234</v>
      </c>
      <c r="E12" s="81"/>
      <c r="F12" s="81"/>
      <c r="G12" s="121">
        <v>7320</v>
      </c>
      <c r="H12" s="81"/>
      <c r="I12" s="81"/>
      <c r="J12" s="81">
        <v>4974</v>
      </c>
      <c r="K12" s="81"/>
      <c r="L12" s="81"/>
      <c r="M12" s="81">
        <v>4940</v>
      </c>
      <c r="N12" s="81"/>
      <c r="O12" s="81"/>
    </row>
    <row r="13" spans="1:22">
      <c r="A13" s="22">
        <v>2011</v>
      </c>
      <c r="B13" s="28" t="s">
        <v>13</v>
      </c>
      <c r="C13" s="28" t="str">
        <f t="shared" si="0"/>
        <v>2011:May</v>
      </c>
      <c r="D13" s="121">
        <v>17249</v>
      </c>
      <c r="E13" s="81"/>
      <c r="F13" s="81"/>
      <c r="G13" s="121">
        <v>7320</v>
      </c>
      <c r="H13" s="81"/>
      <c r="I13" s="81"/>
      <c r="J13" s="81">
        <v>4990</v>
      </c>
      <c r="K13" s="81"/>
      <c r="L13" s="81"/>
      <c r="M13" s="81">
        <v>4939</v>
      </c>
      <c r="N13" s="81"/>
      <c r="O13" s="81"/>
    </row>
    <row r="14" spans="1:22">
      <c r="A14" s="22">
        <v>2011</v>
      </c>
      <c r="B14" s="28" t="s">
        <v>14</v>
      </c>
      <c r="C14" s="28" t="str">
        <f t="shared" si="0"/>
        <v>2011:Jun</v>
      </c>
      <c r="D14" s="121">
        <v>17252</v>
      </c>
      <c r="E14" s="81"/>
      <c r="F14" s="81"/>
      <c r="G14" s="121">
        <v>7314</v>
      </c>
      <c r="H14" s="81"/>
      <c r="I14" s="81"/>
      <c r="J14" s="81">
        <v>4998</v>
      </c>
      <c r="K14" s="81"/>
      <c r="L14" s="81"/>
      <c r="M14" s="81">
        <v>4940</v>
      </c>
      <c r="N14" s="81"/>
      <c r="O14" s="81"/>
    </row>
    <row r="15" spans="1:22">
      <c r="A15" s="22">
        <v>2011</v>
      </c>
      <c r="B15" s="28" t="s">
        <v>15</v>
      </c>
      <c r="C15" s="28" t="str">
        <f t="shared" si="0"/>
        <v>2011:Jul</v>
      </c>
      <c r="D15" s="121">
        <v>17247</v>
      </c>
      <c r="E15" s="81"/>
      <c r="F15" s="81"/>
      <c r="G15" s="121">
        <v>7309</v>
      </c>
      <c r="H15" s="81"/>
      <c r="I15" s="81"/>
      <c r="J15" s="81">
        <v>4999</v>
      </c>
      <c r="K15" s="81"/>
      <c r="L15" s="81"/>
      <c r="M15" s="81">
        <v>4939</v>
      </c>
      <c r="N15" s="81"/>
      <c r="O15" s="81"/>
    </row>
    <row r="16" spans="1:22">
      <c r="A16" s="22">
        <v>2011</v>
      </c>
      <c r="B16" s="28" t="s">
        <v>16</v>
      </c>
      <c r="C16" s="28" t="str">
        <f t="shared" si="0"/>
        <v>2011:Aug</v>
      </c>
      <c r="D16" s="121">
        <v>17283</v>
      </c>
      <c r="E16" s="81"/>
      <c r="F16" s="81"/>
      <c r="G16" s="121">
        <v>7328</v>
      </c>
      <c r="H16" s="81"/>
      <c r="I16" s="81"/>
      <c r="J16" s="81">
        <v>5012</v>
      </c>
      <c r="K16" s="81"/>
      <c r="L16" s="81"/>
      <c r="M16" s="81">
        <v>4943</v>
      </c>
      <c r="N16" s="81"/>
      <c r="O16" s="81"/>
    </row>
    <row r="17" spans="1:24">
      <c r="A17" s="22">
        <v>2011</v>
      </c>
      <c r="B17" s="28" t="s">
        <v>17</v>
      </c>
      <c r="C17" s="28" t="str">
        <f t="shared" si="0"/>
        <v>2011:Sep</v>
      </c>
      <c r="D17" s="121">
        <v>17264</v>
      </c>
      <c r="E17" s="81"/>
      <c r="F17" s="81"/>
      <c r="G17" s="121">
        <v>7325</v>
      </c>
      <c r="H17" s="81"/>
      <c r="I17" s="81"/>
      <c r="J17" s="81">
        <v>5006</v>
      </c>
      <c r="K17" s="81"/>
      <c r="L17" s="81"/>
      <c r="M17" s="81">
        <v>4933</v>
      </c>
      <c r="N17" s="81"/>
      <c r="O17" s="81"/>
    </row>
    <row r="18" spans="1:24">
      <c r="A18" s="22">
        <v>2011</v>
      </c>
      <c r="B18" s="28" t="s">
        <v>18</v>
      </c>
      <c r="C18" s="28" t="str">
        <f t="shared" si="0"/>
        <v>2011:Oct</v>
      </c>
      <c r="D18" s="121">
        <v>17270</v>
      </c>
      <c r="E18" s="81"/>
      <c r="F18" s="81"/>
      <c r="G18" s="121">
        <v>7322</v>
      </c>
      <c r="H18" s="81"/>
      <c r="I18" s="81"/>
      <c r="J18" s="81">
        <v>5017</v>
      </c>
      <c r="K18" s="81"/>
      <c r="L18" s="81"/>
      <c r="M18" s="81">
        <v>4931</v>
      </c>
      <c r="N18" s="81"/>
      <c r="O18" s="81"/>
    </row>
    <row r="19" spans="1:24">
      <c r="A19" s="22">
        <v>2011</v>
      </c>
      <c r="B19" s="28" t="s">
        <v>19</v>
      </c>
      <c r="C19" s="28" t="str">
        <f t="shared" si="0"/>
        <v>2011:Nov</v>
      </c>
      <c r="D19" s="121">
        <v>17280</v>
      </c>
      <c r="E19" s="81"/>
      <c r="F19" s="81"/>
      <c r="G19" s="121">
        <v>7337</v>
      </c>
      <c r="H19" s="81"/>
      <c r="I19" s="81"/>
      <c r="J19" s="81">
        <v>5017</v>
      </c>
      <c r="K19" s="81"/>
      <c r="L19" s="81"/>
      <c r="M19" s="81">
        <v>4926</v>
      </c>
      <c r="N19" s="81"/>
      <c r="O19" s="81"/>
    </row>
    <row r="20" spans="1:24">
      <c r="A20" s="22">
        <v>2011</v>
      </c>
      <c r="B20" s="28" t="s">
        <v>20</v>
      </c>
      <c r="C20" s="28" t="str">
        <f t="shared" si="0"/>
        <v>2011:Dec</v>
      </c>
      <c r="D20" s="121">
        <v>17277</v>
      </c>
      <c r="E20" s="81"/>
      <c r="F20" s="81"/>
      <c r="G20" s="121">
        <v>7333</v>
      </c>
      <c r="H20" s="81"/>
      <c r="I20" s="81"/>
      <c r="J20" s="81">
        <v>5013</v>
      </c>
      <c r="K20" s="81"/>
      <c r="L20" s="81"/>
      <c r="M20" s="81">
        <v>4931</v>
      </c>
      <c r="N20" s="81"/>
      <c r="O20" s="81"/>
    </row>
    <row r="21" spans="1:24">
      <c r="A21" s="22">
        <v>2012</v>
      </c>
      <c r="B21" s="28" t="s">
        <v>9</v>
      </c>
      <c r="C21" s="28" t="str">
        <f t="shared" si="0"/>
        <v>2012:Jan</v>
      </c>
      <c r="D21" s="121">
        <v>17271</v>
      </c>
      <c r="E21" s="81">
        <v>17271</v>
      </c>
      <c r="F21" s="82">
        <f>D21/D9-1</f>
        <v>4.3614794138171487E-3</v>
      </c>
      <c r="G21" s="121">
        <v>7327</v>
      </c>
      <c r="H21" s="121">
        <v>7327</v>
      </c>
      <c r="I21" s="82">
        <f>G21/G9-1</f>
        <v>3.0116358658454079E-3</v>
      </c>
      <c r="J21" s="81">
        <v>5018</v>
      </c>
      <c r="K21" s="121">
        <v>5018</v>
      </c>
      <c r="L21" s="82">
        <f>J21/J9-1</f>
        <v>6.8218298555378087E-3</v>
      </c>
      <c r="M21" s="81">
        <v>4926</v>
      </c>
      <c r="N21" s="121">
        <v>4926</v>
      </c>
      <c r="O21" s="82">
        <f>M21/M9-1</f>
        <v>3.8720195638883848E-3</v>
      </c>
    </row>
    <row r="22" spans="1:24">
      <c r="A22" s="22">
        <v>2012</v>
      </c>
      <c r="B22" s="28" t="s">
        <v>10</v>
      </c>
      <c r="C22" s="28" t="str">
        <f t="shared" si="0"/>
        <v>2012:Feb</v>
      </c>
      <c r="D22" s="121">
        <v>17272</v>
      </c>
      <c r="E22" s="81">
        <v>17272</v>
      </c>
      <c r="F22" s="82">
        <f>D22/D10-1</f>
        <v>5.1795379153813936E-3</v>
      </c>
      <c r="G22" s="121">
        <v>7324</v>
      </c>
      <c r="H22" s="121">
        <v>7324</v>
      </c>
      <c r="I22" s="82">
        <f>G22/G10-1</f>
        <v>3.4251267296889765E-3</v>
      </c>
      <c r="J22" s="81">
        <v>5017</v>
      </c>
      <c r="K22" s="121">
        <v>5017</v>
      </c>
      <c r="L22" s="82">
        <f>J22/J10-1</f>
        <v>1.0066438494060748E-2</v>
      </c>
      <c r="M22" s="81">
        <v>4931</v>
      </c>
      <c r="N22" s="121">
        <v>4931</v>
      </c>
      <c r="O22" s="82">
        <f>M22/M10-1</f>
        <v>2.847264592231058E-3</v>
      </c>
    </row>
    <row r="23" spans="1:24">
      <c r="A23" s="22">
        <v>2012</v>
      </c>
      <c r="B23" s="28" t="s">
        <v>11</v>
      </c>
      <c r="C23" s="28" t="str">
        <f t="shared" si="0"/>
        <v>2012:Mar</v>
      </c>
      <c r="D23" s="121">
        <v>17290</v>
      </c>
      <c r="E23" s="81">
        <v>17290</v>
      </c>
      <c r="F23" s="82">
        <f t="shared" ref="F23:F30" si="1">D23/D11-1</f>
        <v>4.5317220543805714E-3</v>
      </c>
      <c r="G23" s="121">
        <v>7331</v>
      </c>
      <c r="H23" s="121">
        <v>7331</v>
      </c>
      <c r="I23" s="82">
        <f t="shared" ref="I23:I30" si="2">G23/G11-1</f>
        <v>3.8340408051484864E-3</v>
      </c>
      <c r="J23" s="81">
        <v>5026</v>
      </c>
      <c r="K23" s="121">
        <v>5026</v>
      </c>
      <c r="L23" s="82">
        <f t="shared" ref="L23:L30" si="3">J23/J11-1</f>
        <v>1.0454362685967E-2</v>
      </c>
      <c r="M23" s="81">
        <v>4933</v>
      </c>
      <c r="N23" s="121">
        <v>4933</v>
      </c>
      <c r="O23" s="82">
        <f t="shared" ref="O23:O30" si="4">M23/M11-1</f>
        <v>-4.0526849037492152E-4</v>
      </c>
    </row>
    <row r="24" spans="1:24">
      <c r="A24" s="22">
        <v>2012</v>
      </c>
      <c r="B24" s="28" t="s">
        <v>12</v>
      </c>
      <c r="C24" s="28" t="str">
        <f t="shared" si="0"/>
        <v>2012:Apr</v>
      </c>
      <c r="D24" s="121">
        <v>17288</v>
      </c>
      <c r="E24" s="81">
        <v>17288</v>
      </c>
      <c r="F24" s="82">
        <f t="shared" si="1"/>
        <v>3.1333410699778685E-3</v>
      </c>
      <c r="G24" s="121">
        <v>7325</v>
      </c>
      <c r="H24" s="121">
        <v>7325</v>
      </c>
      <c r="I24" s="82">
        <f t="shared" si="2"/>
        <v>6.8306010928953498E-4</v>
      </c>
      <c r="J24" s="81">
        <v>5029</v>
      </c>
      <c r="K24" s="121">
        <v>5029</v>
      </c>
      <c r="L24" s="82">
        <f t="shared" si="3"/>
        <v>1.1057498994772708E-2</v>
      </c>
      <c r="M24" s="81">
        <v>4934</v>
      </c>
      <c r="N24" s="121">
        <v>4934</v>
      </c>
      <c r="O24" s="82">
        <f t="shared" si="4"/>
        <v>-1.2145748987854033E-3</v>
      </c>
    </row>
    <row r="25" spans="1:24">
      <c r="A25" s="22">
        <v>2012</v>
      </c>
      <c r="B25" s="28" t="s">
        <v>13</v>
      </c>
      <c r="C25" s="28" t="str">
        <f t="shared" si="0"/>
        <v>2012:May</v>
      </c>
      <c r="D25" s="121">
        <v>17276</v>
      </c>
      <c r="E25" s="81">
        <v>17276</v>
      </c>
      <c r="F25" s="82">
        <f t="shared" si="1"/>
        <v>1.5653081338049546E-3</v>
      </c>
      <c r="G25" s="121">
        <v>7316</v>
      </c>
      <c r="H25" s="121">
        <v>7316</v>
      </c>
      <c r="I25" s="82">
        <f t="shared" si="2"/>
        <v>-5.4644808743165019E-4</v>
      </c>
      <c r="J25" s="81">
        <v>5043</v>
      </c>
      <c r="K25" s="121">
        <v>5043</v>
      </c>
      <c r="L25" s="82">
        <f t="shared" si="3"/>
        <v>1.0621242484969873E-2</v>
      </c>
      <c r="M25" s="81">
        <v>4917</v>
      </c>
      <c r="N25" s="121">
        <v>4917</v>
      </c>
      <c r="O25" s="82">
        <f t="shared" si="4"/>
        <v>-4.4543429844098315E-3</v>
      </c>
    </row>
    <row r="26" spans="1:24">
      <c r="A26" s="22">
        <v>2012</v>
      </c>
      <c r="B26" s="28" t="s">
        <v>14</v>
      </c>
      <c r="C26" s="28" t="str">
        <f t="shared" si="0"/>
        <v>2012:Jun</v>
      </c>
      <c r="D26" s="121">
        <v>17336</v>
      </c>
      <c r="E26" s="81">
        <v>17336</v>
      </c>
      <c r="F26" s="82">
        <f t="shared" si="1"/>
        <v>4.8690006955716125E-3</v>
      </c>
      <c r="G26" s="121">
        <v>7341</v>
      </c>
      <c r="H26" s="121">
        <v>7341</v>
      </c>
      <c r="I26" s="82">
        <f t="shared" si="2"/>
        <v>3.6915504511894071E-3</v>
      </c>
      <c r="J26" s="81">
        <v>5062</v>
      </c>
      <c r="K26" s="121">
        <v>5062</v>
      </c>
      <c r="L26" s="82">
        <f t="shared" si="3"/>
        <v>1.2805122048819451E-2</v>
      </c>
      <c r="M26" s="81">
        <v>4933</v>
      </c>
      <c r="N26" s="121">
        <v>4933</v>
      </c>
      <c r="O26" s="82">
        <f t="shared" si="4"/>
        <v>-1.417004048583026E-3</v>
      </c>
      <c r="R26" s="83" t="s">
        <v>86</v>
      </c>
      <c r="S26" s="84"/>
      <c r="T26" s="84"/>
      <c r="U26" s="84"/>
      <c r="V26" s="84"/>
      <c r="W26" s="83"/>
      <c r="X26" s="83"/>
    </row>
    <row r="27" spans="1:24">
      <c r="A27" s="22">
        <v>2012</v>
      </c>
      <c r="B27" s="28" t="s">
        <v>15</v>
      </c>
      <c r="C27" s="28" t="str">
        <f t="shared" si="0"/>
        <v>2012:Jul</v>
      </c>
      <c r="D27" s="121">
        <v>17335</v>
      </c>
      <c r="E27" s="81">
        <v>17335</v>
      </c>
      <c r="F27" s="82">
        <f t="shared" si="1"/>
        <v>5.1023366382558777E-3</v>
      </c>
      <c r="G27" s="121">
        <v>7347</v>
      </c>
      <c r="H27" s="121">
        <v>7347</v>
      </c>
      <c r="I27" s="82">
        <f t="shared" si="2"/>
        <v>5.1990696401695846E-3</v>
      </c>
      <c r="J27" s="81">
        <v>5061</v>
      </c>
      <c r="K27" s="121">
        <v>5061</v>
      </c>
      <c r="L27" s="82">
        <f t="shared" si="3"/>
        <v>1.2402480496099155E-2</v>
      </c>
      <c r="M27" s="81">
        <v>4927</v>
      </c>
      <c r="N27" s="121">
        <v>4927</v>
      </c>
      <c r="O27" s="82">
        <f t="shared" si="4"/>
        <v>-2.4296416278598576E-3</v>
      </c>
      <c r="R27" s="108" t="s">
        <v>87</v>
      </c>
      <c r="S27" s="108"/>
      <c r="T27" s="109"/>
      <c r="U27" s="85" t="s">
        <v>88</v>
      </c>
      <c r="V27" s="86"/>
      <c r="W27" s="87" t="s">
        <v>89</v>
      </c>
      <c r="X27" s="88" t="str">
        <f>'[5]TM1 ComLg'!X27</f>
        <v>B2013A</v>
      </c>
    </row>
    <row r="28" spans="1:24">
      <c r="A28" s="22">
        <v>2012</v>
      </c>
      <c r="B28" s="28" t="s">
        <v>16</v>
      </c>
      <c r="C28" s="28" t="str">
        <f t="shared" si="0"/>
        <v>2012:Aug</v>
      </c>
      <c r="D28" s="121">
        <v>17343</v>
      </c>
      <c r="E28" s="81">
        <v>17343</v>
      </c>
      <c r="F28" s="82">
        <f t="shared" si="1"/>
        <v>3.4716195105015668E-3</v>
      </c>
      <c r="G28" s="121">
        <v>7346</v>
      </c>
      <c r="H28" s="121">
        <v>7346</v>
      </c>
      <c r="I28" s="82">
        <f t="shared" si="2"/>
        <v>2.4563318777293119E-3</v>
      </c>
      <c r="J28" s="81">
        <v>5062</v>
      </c>
      <c r="K28" s="121">
        <v>5062</v>
      </c>
      <c r="L28" s="82">
        <f t="shared" si="3"/>
        <v>9.9760574620910702E-3</v>
      </c>
      <c r="M28" s="81">
        <v>4935</v>
      </c>
      <c r="N28" s="121">
        <v>4935</v>
      </c>
      <c r="O28" s="82">
        <f t="shared" si="4"/>
        <v>-1.6184503338053657E-3</v>
      </c>
      <c r="R28" s="89" t="str">
        <f>B28</f>
        <v>Aug</v>
      </c>
      <c r="S28" s="90">
        <f>D28-E28</f>
        <v>0</v>
      </c>
      <c r="T28" s="91">
        <f>S28/E28</f>
        <v>0</v>
      </c>
      <c r="U28" s="83" t="str">
        <f>B28</f>
        <v>Aug</v>
      </c>
      <c r="V28" s="92">
        <f>D28-D16</f>
        <v>60</v>
      </c>
      <c r="W28" s="93">
        <f>D28-$D$20</f>
        <v>66</v>
      </c>
      <c r="X28" s="93">
        <f>[5]B2013A!$D$20-[5]B2013A!D16</f>
        <v>72</v>
      </c>
    </row>
    <row r="29" spans="1:24">
      <c r="A29" s="22">
        <v>2012</v>
      </c>
      <c r="B29" s="28" t="s">
        <v>17</v>
      </c>
      <c r="C29" s="28" t="str">
        <f t="shared" si="0"/>
        <v>2012:Sep</v>
      </c>
      <c r="D29" s="121">
        <v>17332</v>
      </c>
      <c r="E29" s="81">
        <v>17332</v>
      </c>
      <c r="F29" s="82">
        <f t="shared" si="1"/>
        <v>3.9388322520852448E-3</v>
      </c>
      <c r="G29" s="121">
        <v>7335</v>
      </c>
      <c r="H29" s="121">
        <v>7335</v>
      </c>
      <c r="I29" s="82">
        <f t="shared" si="2"/>
        <v>1.3651877133105117E-3</v>
      </c>
      <c r="J29" s="81">
        <v>5069</v>
      </c>
      <c r="K29" s="121">
        <v>5069</v>
      </c>
      <c r="L29" s="82">
        <f t="shared" si="3"/>
        <v>1.2584898122253385E-2</v>
      </c>
      <c r="M29" s="81">
        <v>4928</v>
      </c>
      <c r="N29" s="121">
        <v>4928</v>
      </c>
      <c r="O29" s="82">
        <f t="shared" si="4"/>
        <v>-1.0135819987836525E-3</v>
      </c>
      <c r="R29" s="89" t="str">
        <f>B29</f>
        <v>Sep</v>
      </c>
      <c r="S29" s="90">
        <f>D29-E29</f>
        <v>0</v>
      </c>
      <c r="T29" s="91">
        <f>S29/E29</f>
        <v>0</v>
      </c>
      <c r="U29" s="83" t="str">
        <f>B29</f>
        <v>Sep</v>
      </c>
      <c r="V29" s="92">
        <f>D29-D17</f>
        <v>68</v>
      </c>
      <c r="W29" s="93">
        <f>D29-$D$20</f>
        <v>55</v>
      </c>
      <c r="X29" s="93">
        <f>[5]B2013A!$D$20-[5]B2013A!D17</f>
        <v>120</v>
      </c>
    </row>
    <row r="30" spans="1:24">
      <c r="A30" s="22">
        <v>2012</v>
      </c>
      <c r="B30" s="28" t="s">
        <v>18</v>
      </c>
      <c r="C30" s="28" t="str">
        <f t="shared" si="0"/>
        <v>2012:Oct</v>
      </c>
      <c r="D30" s="121">
        <v>17303</v>
      </c>
      <c r="E30" s="81">
        <v>17303</v>
      </c>
      <c r="F30" s="82">
        <f t="shared" si="1"/>
        <v>1.9108280254778176E-3</v>
      </c>
      <c r="G30" s="121">
        <v>7323</v>
      </c>
      <c r="H30" s="121">
        <v>7323</v>
      </c>
      <c r="I30" s="82">
        <f t="shared" si="2"/>
        <v>1.3657470636441182E-4</v>
      </c>
      <c r="J30" s="81">
        <v>5055</v>
      </c>
      <c r="K30" s="121">
        <v>5055</v>
      </c>
      <c r="L30" s="82">
        <f t="shared" si="3"/>
        <v>7.5742475583018276E-3</v>
      </c>
      <c r="M30" s="81">
        <v>4925</v>
      </c>
      <c r="N30" s="121">
        <v>4925</v>
      </c>
      <c r="O30" s="82">
        <f t="shared" si="4"/>
        <v>-1.2167917258162353E-3</v>
      </c>
      <c r="R30" s="89" t="str">
        <f>B30</f>
        <v>Oct</v>
      </c>
      <c r="S30" s="90">
        <f>D30-E30</f>
        <v>0</v>
      </c>
      <c r="T30" s="91">
        <f>S30/E30</f>
        <v>0</v>
      </c>
      <c r="U30" s="83" t="str">
        <f>B30</f>
        <v>Oct</v>
      </c>
      <c r="V30" s="92">
        <f>D30-D18</f>
        <v>33</v>
      </c>
      <c r="W30" s="93">
        <f>D30-$D$20</f>
        <v>26</v>
      </c>
      <c r="X30" s="93">
        <f>[5]B2013A!$D$20-[5]B2013A!D18</f>
        <v>431</v>
      </c>
    </row>
    <row r="31" spans="1:24">
      <c r="A31" s="22">
        <v>2012</v>
      </c>
      <c r="B31" s="28" t="s">
        <v>19</v>
      </c>
      <c r="C31" s="28" t="str">
        <f t="shared" si="0"/>
        <v>2012:Nov</v>
      </c>
      <c r="D31" s="121">
        <v>17311</v>
      </c>
      <c r="E31" s="81">
        <v>17313</v>
      </c>
      <c r="F31" s="82">
        <f>D31/D19-1</f>
        <v>1.7939814814815769E-3</v>
      </c>
      <c r="G31" s="121">
        <v>7333</v>
      </c>
      <c r="H31" s="121">
        <v>7326</v>
      </c>
      <c r="I31" s="82">
        <f>G31/G19-1</f>
        <v>-5.4518195447728068E-4</v>
      </c>
      <c r="J31" s="81">
        <v>5051</v>
      </c>
      <c r="K31" s="121">
        <v>5066</v>
      </c>
      <c r="L31" s="82">
        <f>J31/J19-1</f>
        <v>6.7769583416383838E-3</v>
      </c>
      <c r="M31" s="81">
        <v>4927</v>
      </c>
      <c r="N31" s="121">
        <v>4921</v>
      </c>
      <c r="O31" s="82">
        <f>M31/M19-1</f>
        <v>2.0300446609833322E-4</v>
      </c>
      <c r="R31" s="89" t="str">
        <f>B31</f>
        <v>Nov</v>
      </c>
      <c r="S31" s="90">
        <f>D31-E31</f>
        <v>-2</v>
      </c>
      <c r="T31" s="91">
        <f>S31/E31</f>
        <v>-1.1552012938254491E-4</v>
      </c>
      <c r="U31" s="83" t="str">
        <f>B31</f>
        <v>Nov</v>
      </c>
      <c r="V31" s="92">
        <f>D31-D19</f>
        <v>31</v>
      </c>
      <c r="W31" s="93">
        <f>D31-$D$20</f>
        <v>34</v>
      </c>
      <c r="X31" s="93">
        <f>[5]B2013A!$D$20-[5]B2013A!D19</f>
        <v>243</v>
      </c>
    </row>
    <row r="32" spans="1:24">
      <c r="A32" s="22">
        <v>2012</v>
      </c>
      <c r="B32" s="28" t="s">
        <v>20</v>
      </c>
      <c r="C32" s="28" t="str">
        <f t="shared" si="0"/>
        <v>2012:Dec</v>
      </c>
      <c r="D32" s="121">
        <v>17289</v>
      </c>
      <c r="E32" s="81">
        <v>17311</v>
      </c>
      <c r="F32" s="82">
        <f>D32/D20-1</f>
        <v>6.9456502865072878E-4</v>
      </c>
      <c r="G32" s="121">
        <v>7325</v>
      </c>
      <c r="H32" s="121">
        <v>7327</v>
      </c>
      <c r="I32" s="82">
        <f>G32/G20-1</f>
        <v>-1.0909586799400239E-3</v>
      </c>
      <c r="J32" s="81">
        <v>5050</v>
      </c>
      <c r="K32" s="121">
        <v>5068</v>
      </c>
      <c r="L32" s="82">
        <f>J32/J20-1</f>
        <v>7.3808098942749201E-3</v>
      </c>
      <c r="M32" s="81">
        <v>4914</v>
      </c>
      <c r="N32" s="121">
        <v>4916</v>
      </c>
      <c r="O32" s="82">
        <f>M32/M20-1</f>
        <v>-3.4475765564794258E-3</v>
      </c>
      <c r="R32" s="89" t="str">
        <f>B32</f>
        <v>Dec</v>
      </c>
      <c r="S32" s="90">
        <f>D32-E32</f>
        <v>-22</v>
      </c>
      <c r="T32" s="91">
        <f>S32/E32</f>
        <v>-1.2708682340708221E-3</v>
      </c>
      <c r="U32" s="83" t="str">
        <f>B32</f>
        <v>Dec</v>
      </c>
      <c r="V32" s="92">
        <f>D32-D20</f>
        <v>12</v>
      </c>
      <c r="W32" s="93">
        <f>D32-$D$20</f>
        <v>12</v>
      </c>
      <c r="X32" s="93">
        <f>[5]B2013A!$D$20-[5]B2013A!D20</f>
        <v>0</v>
      </c>
    </row>
    <row r="33" spans="1:24">
      <c r="A33" s="22">
        <v>2013</v>
      </c>
      <c r="B33" s="28" t="s">
        <v>9</v>
      </c>
      <c r="C33" s="28" t="str">
        <f t="shared" si="0"/>
        <v>2013:Jan</v>
      </c>
      <c r="D33" s="121">
        <v>17333</v>
      </c>
      <c r="E33" s="81">
        <v>17315</v>
      </c>
      <c r="G33" s="121">
        <v>7350</v>
      </c>
      <c r="H33" s="121">
        <v>7329</v>
      </c>
      <c r="J33" s="81">
        <v>5061</v>
      </c>
      <c r="K33" s="121">
        <v>5073</v>
      </c>
      <c r="M33" s="81">
        <v>4922</v>
      </c>
      <c r="N33" s="121">
        <v>4913</v>
      </c>
      <c r="S33" s="94"/>
    </row>
    <row r="34" spans="1:24">
      <c r="A34" s="22">
        <v>2013</v>
      </c>
      <c r="B34" s="28" t="s">
        <v>10</v>
      </c>
      <c r="C34" s="28" t="str">
        <f t="shared" si="0"/>
        <v>2013:Feb</v>
      </c>
      <c r="D34" s="121">
        <v>17334</v>
      </c>
      <c r="E34" s="81">
        <v>17324</v>
      </c>
      <c r="G34" s="121">
        <v>7341</v>
      </c>
      <c r="H34" s="121">
        <v>7329</v>
      </c>
      <c r="J34" s="81">
        <v>5050</v>
      </c>
      <c r="K34" s="121">
        <v>5079</v>
      </c>
      <c r="M34" s="81">
        <v>4943</v>
      </c>
      <c r="N34" s="121">
        <v>4916</v>
      </c>
      <c r="S34" s="94"/>
    </row>
    <row r="35" spans="1:24">
      <c r="A35" s="22">
        <v>2013</v>
      </c>
      <c r="B35" s="28" t="s">
        <v>11</v>
      </c>
      <c r="C35" s="28" t="str">
        <f t="shared" si="0"/>
        <v>2013:Mar</v>
      </c>
      <c r="D35" s="121">
        <v>17336</v>
      </c>
      <c r="E35" s="81">
        <v>17332</v>
      </c>
      <c r="G35" s="121">
        <v>7340</v>
      </c>
      <c r="H35" s="121">
        <v>7333</v>
      </c>
      <c r="J35" s="81">
        <v>5049</v>
      </c>
      <c r="K35" s="121">
        <v>5079</v>
      </c>
      <c r="M35" s="81">
        <v>4947</v>
      </c>
      <c r="N35" s="121">
        <v>4920</v>
      </c>
    </row>
    <row r="36" spans="1:24">
      <c r="A36" s="22">
        <v>2013</v>
      </c>
      <c r="B36" s="28" t="s">
        <v>12</v>
      </c>
      <c r="C36" s="28" t="str">
        <f t="shared" si="0"/>
        <v>2013:Apr</v>
      </c>
      <c r="D36" s="121">
        <v>17315</v>
      </c>
      <c r="E36" s="81">
        <v>17340</v>
      </c>
      <c r="G36" s="121">
        <v>7308</v>
      </c>
      <c r="H36" s="121">
        <v>7337</v>
      </c>
      <c r="J36" s="81">
        <v>5050</v>
      </c>
      <c r="K36" s="121">
        <v>5079</v>
      </c>
      <c r="M36" s="81">
        <v>4957</v>
      </c>
      <c r="N36" s="121">
        <v>4924</v>
      </c>
    </row>
    <row r="37" spans="1:24">
      <c r="A37" s="22">
        <v>2013</v>
      </c>
      <c r="B37" s="28" t="s">
        <v>13</v>
      </c>
      <c r="C37" s="28" t="str">
        <f t="shared" si="0"/>
        <v>2013:May</v>
      </c>
      <c r="D37" s="121">
        <v>17323</v>
      </c>
      <c r="E37" s="81">
        <v>17361</v>
      </c>
      <c r="G37" s="121">
        <v>7317</v>
      </c>
      <c r="H37" s="121">
        <v>7337</v>
      </c>
      <c r="J37" s="81">
        <v>5053</v>
      </c>
      <c r="K37" s="121">
        <v>5094</v>
      </c>
      <c r="M37" s="81">
        <v>4953</v>
      </c>
      <c r="N37" s="121">
        <v>4930</v>
      </c>
    </row>
    <row r="38" spans="1:24">
      <c r="A38" s="22">
        <v>2013</v>
      </c>
      <c r="B38" s="28" t="s">
        <v>14</v>
      </c>
      <c r="C38" s="28" t="str">
        <f t="shared" si="0"/>
        <v>2013:Jun</v>
      </c>
      <c r="D38" s="121">
        <v>17337</v>
      </c>
      <c r="E38" s="81">
        <v>17375</v>
      </c>
      <c r="G38" s="121">
        <v>7313</v>
      </c>
      <c r="H38" s="121">
        <v>7340</v>
      </c>
      <c r="J38" s="81">
        <v>5066</v>
      </c>
      <c r="K38" s="121">
        <v>5100</v>
      </c>
      <c r="M38" s="81">
        <v>4958</v>
      </c>
      <c r="N38" s="121">
        <v>4935</v>
      </c>
    </row>
    <row r="39" spans="1:24">
      <c r="A39" s="22">
        <v>2013</v>
      </c>
      <c r="B39" s="28" t="s">
        <v>15</v>
      </c>
      <c r="C39" s="28" t="str">
        <f t="shared" si="0"/>
        <v>2013:Jul</v>
      </c>
      <c r="D39" s="121">
        <v>17341</v>
      </c>
      <c r="E39" s="81">
        <v>17401</v>
      </c>
      <c r="G39" s="121">
        <v>7319</v>
      </c>
      <c r="H39" s="121">
        <v>7345</v>
      </c>
      <c r="J39" s="81">
        <v>5072</v>
      </c>
      <c r="K39" s="121">
        <v>5114</v>
      </c>
      <c r="M39" s="81">
        <v>4950</v>
      </c>
      <c r="N39" s="121">
        <v>4942</v>
      </c>
    </row>
    <row r="40" spans="1:24">
      <c r="A40" s="22">
        <v>2013</v>
      </c>
      <c r="B40" s="28" t="s">
        <v>16</v>
      </c>
      <c r="C40" s="28" t="str">
        <f t="shared" si="0"/>
        <v>2013:Aug</v>
      </c>
      <c r="D40" s="121">
        <v>0</v>
      </c>
      <c r="E40" s="81">
        <v>17419</v>
      </c>
      <c r="G40" s="121">
        <v>0</v>
      </c>
      <c r="H40" s="121">
        <v>7349</v>
      </c>
      <c r="J40" s="81">
        <v>0</v>
      </c>
      <c r="K40" s="121">
        <v>5125</v>
      </c>
      <c r="M40" s="81">
        <v>0</v>
      </c>
      <c r="N40" s="121">
        <v>4945</v>
      </c>
    </row>
    <row r="41" spans="1:24">
      <c r="A41" s="22">
        <v>2013</v>
      </c>
      <c r="B41" s="28" t="s">
        <v>17</v>
      </c>
      <c r="C41" s="28" t="str">
        <f t="shared" si="0"/>
        <v>2013:Sep</v>
      </c>
      <c r="D41" s="121">
        <v>0</v>
      </c>
      <c r="E41" s="81">
        <v>17412</v>
      </c>
      <c r="G41" s="121">
        <v>0</v>
      </c>
      <c r="H41" s="121">
        <v>7349</v>
      </c>
      <c r="J41" s="81">
        <v>0</v>
      </c>
      <c r="K41" s="121">
        <v>5116</v>
      </c>
      <c r="M41" s="81">
        <v>0</v>
      </c>
      <c r="N41" s="121">
        <v>4947</v>
      </c>
    </row>
    <row r="42" spans="1:24">
      <c r="A42" s="22">
        <v>2013</v>
      </c>
      <c r="B42" s="28" t="s">
        <v>18</v>
      </c>
      <c r="C42" s="28" t="str">
        <f t="shared" si="0"/>
        <v>2013:Oct</v>
      </c>
      <c r="D42" s="121">
        <v>0</v>
      </c>
      <c r="E42" s="81">
        <v>17419</v>
      </c>
      <c r="G42" s="121">
        <v>0</v>
      </c>
      <c r="H42" s="121">
        <v>7353</v>
      </c>
      <c r="J42" s="81">
        <v>0</v>
      </c>
      <c r="K42" s="121">
        <v>5122</v>
      </c>
      <c r="M42" s="81">
        <v>0</v>
      </c>
      <c r="N42" s="121">
        <v>4944</v>
      </c>
    </row>
    <row r="43" spans="1:24">
      <c r="A43" s="22">
        <v>2013</v>
      </c>
      <c r="B43" s="28" t="s">
        <v>19</v>
      </c>
      <c r="C43" s="28" t="str">
        <f t="shared" si="0"/>
        <v>2013:Nov</v>
      </c>
      <c r="D43" s="121">
        <v>0</v>
      </c>
      <c r="E43" s="81">
        <v>17420</v>
      </c>
      <c r="G43" s="121">
        <v>0</v>
      </c>
      <c r="H43" s="121">
        <v>7357</v>
      </c>
      <c r="J43" s="81">
        <v>0</v>
      </c>
      <c r="K43" s="121">
        <v>5123</v>
      </c>
      <c r="M43" s="81">
        <v>0</v>
      </c>
      <c r="N43" s="121">
        <v>4940</v>
      </c>
    </row>
    <row r="44" spans="1:24" s="80" customFormat="1">
      <c r="A44" s="22">
        <v>2013</v>
      </c>
      <c r="B44" s="28" t="s">
        <v>20</v>
      </c>
      <c r="C44" s="28" t="str">
        <f t="shared" si="0"/>
        <v>2013:Dec</v>
      </c>
      <c r="D44" s="121">
        <v>0</v>
      </c>
      <c r="E44" s="81">
        <v>17425</v>
      </c>
      <c r="F44" s="22"/>
      <c r="G44" s="121">
        <v>0</v>
      </c>
      <c r="H44" s="121">
        <v>7358</v>
      </c>
      <c r="I44" s="22"/>
      <c r="J44" s="81">
        <v>0</v>
      </c>
      <c r="K44" s="121">
        <v>5129</v>
      </c>
      <c r="L44" s="22"/>
      <c r="M44" s="81">
        <v>0</v>
      </c>
      <c r="N44" s="121">
        <v>4938</v>
      </c>
      <c r="O44" s="22"/>
      <c r="P44" s="22"/>
      <c r="Q44" s="22"/>
      <c r="W44" s="22"/>
      <c r="X44" s="22"/>
    </row>
    <row r="45" spans="1:24" s="80" customFormat="1">
      <c r="A45" s="22">
        <v>2014</v>
      </c>
      <c r="B45" s="28" t="s">
        <v>9</v>
      </c>
      <c r="C45" s="28" t="str">
        <f t="shared" si="0"/>
        <v>2014:Jan</v>
      </c>
      <c r="D45" s="121">
        <v>0</v>
      </c>
      <c r="E45" s="81">
        <v>17460</v>
      </c>
      <c r="F45" s="22"/>
      <c r="G45" s="121">
        <v>0</v>
      </c>
      <c r="H45" s="121">
        <v>7372</v>
      </c>
      <c r="I45" s="22"/>
      <c r="J45" s="81">
        <v>0</v>
      </c>
      <c r="K45" s="121">
        <v>5144</v>
      </c>
      <c r="L45" s="22"/>
      <c r="M45" s="81">
        <v>0</v>
      </c>
      <c r="N45" s="121">
        <v>4944</v>
      </c>
      <c r="O45" s="22"/>
      <c r="P45" s="22"/>
      <c r="Q45" s="22"/>
      <c r="S45" s="94"/>
      <c r="W45" s="22"/>
      <c r="X45" s="22"/>
    </row>
    <row r="46" spans="1:24" s="80" customFormat="1">
      <c r="A46" s="22">
        <v>2014</v>
      </c>
      <c r="B46" s="28" t="s">
        <v>10</v>
      </c>
      <c r="C46" s="28" t="str">
        <f t="shared" si="0"/>
        <v>2014:Feb</v>
      </c>
      <c r="D46" s="121">
        <v>0</v>
      </c>
      <c r="E46" s="81">
        <v>17492</v>
      </c>
      <c r="F46" s="22"/>
      <c r="G46" s="121">
        <v>0</v>
      </c>
      <c r="H46" s="121">
        <v>7385</v>
      </c>
      <c r="I46" s="22"/>
      <c r="J46" s="81">
        <v>0</v>
      </c>
      <c r="K46" s="121">
        <v>5158</v>
      </c>
      <c r="L46" s="22"/>
      <c r="M46" s="81">
        <v>0</v>
      </c>
      <c r="N46" s="121">
        <v>4949</v>
      </c>
      <c r="O46" s="22"/>
      <c r="P46" s="22"/>
      <c r="Q46" s="22"/>
      <c r="S46" s="94"/>
      <c r="W46" s="22"/>
      <c r="X46" s="22"/>
    </row>
    <row r="47" spans="1:24" s="80" customFormat="1">
      <c r="A47" s="22">
        <v>2014</v>
      </c>
      <c r="B47" s="28" t="s">
        <v>11</v>
      </c>
      <c r="C47" s="28" t="str">
        <f t="shared" si="0"/>
        <v>2014:Mar</v>
      </c>
      <c r="D47" s="121">
        <v>0</v>
      </c>
      <c r="E47" s="81">
        <v>17521</v>
      </c>
      <c r="F47" s="22"/>
      <c r="G47" s="121">
        <v>0</v>
      </c>
      <c r="H47" s="121">
        <v>7397</v>
      </c>
      <c r="I47" s="22"/>
      <c r="J47" s="81">
        <v>0</v>
      </c>
      <c r="K47" s="121">
        <v>5170</v>
      </c>
      <c r="L47" s="22"/>
      <c r="M47" s="81">
        <v>0</v>
      </c>
      <c r="N47" s="121">
        <v>4954</v>
      </c>
      <c r="O47" s="22"/>
      <c r="P47" s="22"/>
      <c r="Q47" s="22"/>
      <c r="W47" s="22"/>
      <c r="X47" s="22"/>
    </row>
    <row r="48" spans="1:24" s="80" customFormat="1">
      <c r="A48" s="22">
        <v>2014</v>
      </c>
      <c r="B48" s="28" t="s">
        <v>12</v>
      </c>
      <c r="C48" s="28" t="str">
        <f t="shared" si="0"/>
        <v>2014:Apr</v>
      </c>
      <c r="D48" s="121">
        <v>0</v>
      </c>
      <c r="E48" s="81">
        <v>17548</v>
      </c>
      <c r="F48" s="22"/>
      <c r="G48" s="121">
        <v>0</v>
      </c>
      <c r="H48" s="121">
        <v>7408</v>
      </c>
      <c r="I48" s="22"/>
      <c r="J48" s="81">
        <v>0</v>
      </c>
      <c r="K48" s="121">
        <v>5182</v>
      </c>
      <c r="L48" s="22"/>
      <c r="M48" s="81">
        <v>0</v>
      </c>
      <c r="N48" s="121">
        <v>4958</v>
      </c>
      <c r="O48" s="22"/>
      <c r="P48" s="22"/>
      <c r="Q48" s="22"/>
      <c r="W48" s="22"/>
      <c r="X48" s="22"/>
    </row>
    <row r="49" spans="1:24" s="80" customFormat="1">
      <c r="A49" s="22">
        <v>2014</v>
      </c>
      <c r="B49" s="28" t="s">
        <v>13</v>
      </c>
      <c r="C49" s="28" t="str">
        <f t="shared" si="0"/>
        <v>2014:May</v>
      </c>
      <c r="D49" s="121">
        <v>0</v>
      </c>
      <c r="E49" s="81">
        <v>17576</v>
      </c>
      <c r="F49" s="22"/>
      <c r="G49" s="121">
        <v>0</v>
      </c>
      <c r="H49" s="121">
        <v>7419</v>
      </c>
      <c r="I49" s="22"/>
      <c r="J49" s="81">
        <v>0</v>
      </c>
      <c r="K49" s="121">
        <v>5194</v>
      </c>
      <c r="L49" s="22"/>
      <c r="M49" s="81">
        <v>0</v>
      </c>
      <c r="N49" s="121">
        <v>4963</v>
      </c>
      <c r="O49" s="22"/>
      <c r="P49" s="22"/>
      <c r="Q49" s="22"/>
      <c r="W49" s="22"/>
      <c r="X49" s="22"/>
    </row>
    <row r="50" spans="1:24" s="80" customFormat="1">
      <c r="A50" s="22">
        <v>2014</v>
      </c>
      <c r="B50" s="28" t="s">
        <v>14</v>
      </c>
      <c r="C50" s="28" t="str">
        <f t="shared" si="0"/>
        <v>2014:Jun</v>
      </c>
      <c r="D50" s="121">
        <v>0</v>
      </c>
      <c r="E50" s="81">
        <v>17613</v>
      </c>
      <c r="F50" s="22"/>
      <c r="G50" s="121">
        <v>0</v>
      </c>
      <c r="H50" s="121">
        <v>7434</v>
      </c>
      <c r="I50" s="22"/>
      <c r="J50" s="81">
        <v>0</v>
      </c>
      <c r="K50" s="121">
        <v>5210</v>
      </c>
      <c r="L50" s="22"/>
      <c r="M50" s="81">
        <v>0</v>
      </c>
      <c r="N50" s="121">
        <v>4969</v>
      </c>
      <c r="O50" s="22"/>
      <c r="P50" s="22"/>
      <c r="Q50" s="22"/>
      <c r="W50" s="22"/>
      <c r="X50" s="22"/>
    </row>
    <row r="51" spans="1:24" s="80" customFormat="1">
      <c r="A51" s="22">
        <v>2014</v>
      </c>
      <c r="B51" s="28" t="s">
        <v>15</v>
      </c>
      <c r="C51" s="28" t="str">
        <f t="shared" si="0"/>
        <v>2014:Jul</v>
      </c>
      <c r="D51" s="121">
        <v>0</v>
      </c>
      <c r="E51" s="81">
        <v>17639</v>
      </c>
      <c r="F51" s="22"/>
      <c r="G51" s="121">
        <v>0</v>
      </c>
      <c r="H51" s="121">
        <v>7445</v>
      </c>
      <c r="I51" s="22"/>
      <c r="J51" s="81">
        <v>0</v>
      </c>
      <c r="K51" s="121">
        <v>5221</v>
      </c>
      <c r="L51" s="22"/>
      <c r="M51" s="81">
        <v>0</v>
      </c>
      <c r="N51" s="121">
        <v>4973</v>
      </c>
      <c r="O51" s="22"/>
      <c r="P51" s="22"/>
      <c r="Q51" s="22"/>
      <c r="W51" s="22"/>
      <c r="X51" s="22"/>
    </row>
    <row r="52" spans="1:24" s="80" customFormat="1">
      <c r="A52" s="22">
        <v>2014</v>
      </c>
      <c r="B52" s="28" t="s">
        <v>16</v>
      </c>
      <c r="C52" s="28" t="str">
        <f t="shared" si="0"/>
        <v>2014:Aug</v>
      </c>
      <c r="D52" s="121">
        <v>0</v>
      </c>
      <c r="E52" s="81">
        <v>17660</v>
      </c>
      <c r="F52" s="22"/>
      <c r="G52" s="121">
        <v>0</v>
      </c>
      <c r="H52" s="121">
        <v>7453</v>
      </c>
      <c r="I52" s="22"/>
      <c r="J52" s="81">
        <v>0</v>
      </c>
      <c r="K52" s="121">
        <v>5230</v>
      </c>
      <c r="L52" s="22"/>
      <c r="M52" s="81">
        <v>0</v>
      </c>
      <c r="N52" s="121">
        <v>4977</v>
      </c>
      <c r="O52" s="22"/>
      <c r="P52" s="22"/>
      <c r="Q52" s="22"/>
      <c r="W52" s="22"/>
      <c r="X52" s="22"/>
    </row>
    <row r="53" spans="1:24" s="80" customFormat="1">
      <c r="A53" s="22">
        <v>2014</v>
      </c>
      <c r="B53" s="28" t="s">
        <v>17</v>
      </c>
      <c r="C53" s="28" t="str">
        <f t="shared" si="0"/>
        <v>2014:Sep</v>
      </c>
      <c r="D53" s="121">
        <v>0</v>
      </c>
      <c r="E53" s="81">
        <v>17660</v>
      </c>
      <c r="F53" s="22"/>
      <c r="G53" s="121">
        <v>0</v>
      </c>
      <c r="H53" s="121">
        <v>7453</v>
      </c>
      <c r="I53" s="22"/>
      <c r="J53" s="81">
        <v>0</v>
      </c>
      <c r="K53" s="121">
        <v>5230</v>
      </c>
      <c r="L53" s="22"/>
      <c r="M53" s="81">
        <v>0</v>
      </c>
      <c r="N53" s="121">
        <v>4977</v>
      </c>
      <c r="O53" s="22"/>
      <c r="P53" s="22"/>
      <c r="Q53" s="22"/>
      <c r="W53" s="22"/>
      <c r="X53" s="22"/>
    </row>
    <row r="54" spans="1:24" s="80" customFormat="1">
      <c r="A54" s="22">
        <v>2014</v>
      </c>
      <c r="B54" s="28" t="s">
        <v>18</v>
      </c>
      <c r="C54" s="28" t="str">
        <f t="shared" si="0"/>
        <v>2014:Oct</v>
      </c>
      <c r="D54" s="121">
        <v>0</v>
      </c>
      <c r="E54" s="81">
        <v>17662</v>
      </c>
      <c r="F54" s="22"/>
      <c r="G54" s="121">
        <v>0</v>
      </c>
      <c r="H54" s="121">
        <v>7454</v>
      </c>
      <c r="I54" s="22"/>
      <c r="J54" s="81">
        <v>0</v>
      </c>
      <c r="K54" s="121">
        <v>5231</v>
      </c>
      <c r="L54" s="22"/>
      <c r="M54" s="81">
        <v>0</v>
      </c>
      <c r="N54" s="121">
        <v>4977</v>
      </c>
      <c r="O54" s="22"/>
      <c r="P54" s="22"/>
      <c r="Q54" s="22"/>
      <c r="W54" s="22"/>
      <c r="X54" s="22"/>
    </row>
    <row r="55" spans="1:24" s="80" customFormat="1">
      <c r="A55" s="22">
        <v>2014</v>
      </c>
      <c r="B55" s="28" t="s">
        <v>19</v>
      </c>
      <c r="C55" s="28" t="str">
        <f t="shared" si="0"/>
        <v>2014:Nov</v>
      </c>
      <c r="D55" s="121">
        <v>0</v>
      </c>
      <c r="E55" s="81">
        <v>17672</v>
      </c>
      <c r="F55" s="22"/>
      <c r="G55" s="121">
        <v>0</v>
      </c>
      <c r="H55" s="121">
        <v>7458</v>
      </c>
      <c r="I55" s="22"/>
      <c r="J55" s="81">
        <v>0</v>
      </c>
      <c r="K55" s="121">
        <v>5235</v>
      </c>
      <c r="L55" s="22"/>
      <c r="M55" s="81">
        <v>0</v>
      </c>
      <c r="N55" s="121">
        <v>4979</v>
      </c>
      <c r="O55" s="22"/>
      <c r="P55" s="22"/>
      <c r="Q55" s="22"/>
      <c r="W55" s="22"/>
      <c r="X55" s="22"/>
    </row>
    <row r="56" spans="1:24" s="80" customFormat="1">
      <c r="A56" s="22">
        <v>2014</v>
      </c>
      <c r="B56" s="28" t="s">
        <v>20</v>
      </c>
      <c r="C56" s="28" t="str">
        <f t="shared" si="0"/>
        <v>2014:Dec</v>
      </c>
      <c r="D56" s="121">
        <v>0</v>
      </c>
      <c r="E56" s="81">
        <v>17684</v>
      </c>
      <c r="F56" s="22"/>
      <c r="G56" s="121">
        <v>0</v>
      </c>
      <c r="H56" s="121">
        <v>7463</v>
      </c>
      <c r="I56" s="22"/>
      <c r="J56" s="81">
        <v>0</v>
      </c>
      <c r="K56" s="121">
        <v>5240</v>
      </c>
      <c r="L56" s="22"/>
      <c r="M56" s="81">
        <v>0</v>
      </c>
      <c r="N56" s="121">
        <v>4981</v>
      </c>
      <c r="O56" s="22"/>
      <c r="P56" s="22"/>
      <c r="Q56" s="22"/>
      <c r="W56" s="22"/>
      <c r="X56" s="22"/>
    </row>
    <row r="57" spans="1:24" s="80" customFormat="1">
      <c r="A57" s="22">
        <v>2015</v>
      </c>
      <c r="B57" s="28" t="s">
        <v>9</v>
      </c>
      <c r="C57" s="28" t="str">
        <f t="shared" si="0"/>
        <v>2015:Jan</v>
      </c>
      <c r="D57" s="121">
        <v>0</v>
      </c>
      <c r="E57" s="81">
        <v>17738</v>
      </c>
      <c r="F57" s="22"/>
      <c r="G57" s="121">
        <v>0</v>
      </c>
      <c r="H57" s="121">
        <v>7484</v>
      </c>
      <c r="I57" s="22"/>
      <c r="J57" s="81">
        <v>0</v>
      </c>
      <c r="K57" s="121">
        <v>5259</v>
      </c>
      <c r="L57" s="22"/>
      <c r="M57" s="81">
        <v>0</v>
      </c>
      <c r="N57" s="121">
        <v>4995</v>
      </c>
      <c r="O57" s="22"/>
      <c r="P57" s="22"/>
      <c r="Q57" s="22"/>
      <c r="S57" s="94"/>
      <c r="W57" s="22"/>
      <c r="X57" s="22"/>
    </row>
    <row r="58" spans="1:24" s="80" customFormat="1">
      <c r="A58" s="22">
        <v>2015</v>
      </c>
      <c r="B58" s="28" t="s">
        <v>10</v>
      </c>
      <c r="C58" s="28" t="str">
        <f t="shared" si="0"/>
        <v>2015:Feb</v>
      </c>
      <c r="D58" s="121">
        <v>0</v>
      </c>
      <c r="E58" s="81">
        <v>17785</v>
      </c>
      <c r="F58" s="22"/>
      <c r="G58" s="121">
        <v>0</v>
      </c>
      <c r="H58" s="121">
        <v>7502</v>
      </c>
      <c r="I58" s="22"/>
      <c r="J58" s="81">
        <v>0</v>
      </c>
      <c r="K58" s="121">
        <v>5276</v>
      </c>
      <c r="L58" s="22"/>
      <c r="M58" s="81">
        <v>0</v>
      </c>
      <c r="N58" s="121">
        <v>5007</v>
      </c>
      <c r="O58" s="22"/>
      <c r="P58" s="22"/>
      <c r="Q58" s="22"/>
      <c r="S58" s="94"/>
      <c r="W58" s="22"/>
      <c r="X58" s="22"/>
    </row>
    <row r="59" spans="1:24" s="80" customFormat="1">
      <c r="A59" s="22">
        <v>2015</v>
      </c>
      <c r="B59" s="28" t="s">
        <v>11</v>
      </c>
      <c r="C59" s="28" t="str">
        <f t="shared" si="0"/>
        <v>2015:Mar</v>
      </c>
      <c r="D59" s="121">
        <v>0</v>
      </c>
      <c r="E59" s="81">
        <v>17826</v>
      </c>
      <c r="F59" s="22"/>
      <c r="G59" s="121">
        <v>0</v>
      </c>
      <c r="H59" s="121">
        <v>7518</v>
      </c>
      <c r="I59" s="22"/>
      <c r="J59" s="81">
        <v>0</v>
      </c>
      <c r="K59" s="121">
        <v>5290</v>
      </c>
      <c r="L59" s="22"/>
      <c r="M59" s="81">
        <v>0</v>
      </c>
      <c r="N59" s="121">
        <v>5018</v>
      </c>
      <c r="O59" s="22"/>
      <c r="P59" s="22"/>
      <c r="Q59" s="22"/>
      <c r="W59" s="22"/>
      <c r="X59" s="22"/>
    </row>
    <row r="60" spans="1:24" s="80" customFormat="1">
      <c r="A60" s="22">
        <v>2015</v>
      </c>
      <c r="B60" s="28" t="s">
        <v>12</v>
      </c>
      <c r="C60" s="28" t="str">
        <f t="shared" si="0"/>
        <v>2015:Apr</v>
      </c>
      <c r="D60" s="121">
        <v>0</v>
      </c>
      <c r="E60" s="81">
        <v>17867</v>
      </c>
      <c r="F60" s="22"/>
      <c r="G60" s="121">
        <v>0</v>
      </c>
      <c r="H60" s="121">
        <v>7535</v>
      </c>
      <c r="I60" s="22"/>
      <c r="J60" s="81">
        <v>0</v>
      </c>
      <c r="K60" s="121">
        <v>5304</v>
      </c>
      <c r="L60" s="22"/>
      <c r="M60" s="81">
        <v>0</v>
      </c>
      <c r="N60" s="121">
        <v>5028</v>
      </c>
      <c r="O60" s="22"/>
      <c r="P60" s="22"/>
      <c r="Q60" s="22"/>
      <c r="W60" s="22"/>
      <c r="X60" s="22"/>
    </row>
    <row r="61" spans="1:24" s="80" customFormat="1">
      <c r="A61" s="22">
        <v>2015</v>
      </c>
      <c r="B61" s="28" t="s">
        <v>13</v>
      </c>
      <c r="C61" s="28" t="str">
        <f t="shared" si="0"/>
        <v>2015:May</v>
      </c>
      <c r="D61" s="121">
        <v>0</v>
      </c>
      <c r="E61" s="81">
        <v>17909</v>
      </c>
      <c r="F61" s="22"/>
      <c r="G61" s="121">
        <v>0</v>
      </c>
      <c r="H61" s="121">
        <v>7551</v>
      </c>
      <c r="I61" s="22"/>
      <c r="J61" s="81">
        <v>0</v>
      </c>
      <c r="K61" s="121">
        <v>5319</v>
      </c>
      <c r="L61" s="22"/>
      <c r="M61" s="81">
        <v>0</v>
      </c>
      <c r="N61" s="121">
        <v>5039</v>
      </c>
      <c r="O61" s="22"/>
      <c r="P61" s="22"/>
      <c r="Q61" s="22"/>
      <c r="W61" s="22"/>
      <c r="X61" s="22"/>
    </row>
    <row r="62" spans="1:24" s="80" customFormat="1">
      <c r="A62" s="22">
        <v>2015</v>
      </c>
      <c r="B62" s="28" t="s">
        <v>14</v>
      </c>
      <c r="C62" s="28" t="str">
        <f t="shared" si="0"/>
        <v>2015:Jun</v>
      </c>
      <c r="D62" s="121">
        <v>0</v>
      </c>
      <c r="E62" s="81">
        <v>17962</v>
      </c>
      <c r="F62" s="22"/>
      <c r="G62" s="121">
        <v>0</v>
      </c>
      <c r="H62" s="121">
        <v>7572</v>
      </c>
      <c r="I62" s="22"/>
      <c r="J62" s="81">
        <v>0</v>
      </c>
      <c r="K62" s="121">
        <v>5338</v>
      </c>
      <c r="L62" s="22"/>
      <c r="M62" s="81">
        <v>0</v>
      </c>
      <c r="N62" s="121">
        <v>5052</v>
      </c>
      <c r="O62" s="22"/>
      <c r="P62" s="22"/>
      <c r="Q62" s="22"/>
      <c r="W62" s="22"/>
      <c r="X62" s="22"/>
    </row>
    <row r="63" spans="1:24" s="80" customFormat="1">
      <c r="A63" s="22">
        <v>2015</v>
      </c>
      <c r="B63" s="28" t="s">
        <v>15</v>
      </c>
      <c r="C63" s="28" t="str">
        <f t="shared" si="0"/>
        <v>2015:Jul</v>
      </c>
      <c r="D63" s="121">
        <v>0</v>
      </c>
      <c r="E63" s="81">
        <v>18000</v>
      </c>
      <c r="F63" s="22"/>
      <c r="G63" s="121">
        <v>0</v>
      </c>
      <c r="H63" s="121">
        <v>7587</v>
      </c>
      <c r="I63" s="22"/>
      <c r="J63" s="81">
        <v>0</v>
      </c>
      <c r="K63" s="121">
        <v>5351</v>
      </c>
      <c r="L63" s="22"/>
      <c r="M63" s="81">
        <v>0</v>
      </c>
      <c r="N63" s="121">
        <v>5062</v>
      </c>
      <c r="O63" s="22"/>
      <c r="P63" s="22"/>
      <c r="Q63" s="22"/>
      <c r="W63" s="22"/>
      <c r="X63" s="22"/>
    </row>
    <row r="64" spans="1:24" s="80" customFormat="1">
      <c r="A64" s="22">
        <v>2015</v>
      </c>
      <c r="B64" s="28" t="s">
        <v>16</v>
      </c>
      <c r="C64" s="28" t="str">
        <f t="shared" si="0"/>
        <v>2015:Aug</v>
      </c>
      <c r="D64" s="121">
        <v>0</v>
      </c>
      <c r="E64" s="81">
        <v>18031</v>
      </c>
      <c r="F64" s="22"/>
      <c r="G64" s="121">
        <v>0</v>
      </c>
      <c r="H64" s="121">
        <v>7599</v>
      </c>
      <c r="I64" s="22"/>
      <c r="J64" s="81">
        <v>0</v>
      </c>
      <c r="K64" s="121">
        <v>5362</v>
      </c>
      <c r="L64" s="22"/>
      <c r="M64" s="81">
        <v>0</v>
      </c>
      <c r="N64" s="121">
        <v>5070</v>
      </c>
      <c r="O64" s="22"/>
      <c r="P64" s="22"/>
      <c r="Q64" s="22"/>
      <c r="W64" s="22"/>
      <c r="X64" s="22"/>
    </row>
    <row r="65" spans="1:24" s="80" customFormat="1">
      <c r="A65" s="22">
        <v>2015</v>
      </c>
      <c r="B65" s="28" t="s">
        <v>17</v>
      </c>
      <c r="C65" s="28" t="str">
        <f t="shared" si="0"/>
        <v>2015:Sep</v>
      </c>
      <c r="D65" s="121">
        <v>0</v>
      </c>
      <c r="E65" s="81">
        <v>18031</v>
      </c>
      <c r="F65" s="22"/>
      <c r="G65" s="121">
        <v>0</v>
      </c>
      <c r="H65" s="121">
        <v>7599</v>
      </c>
      <c r="I65" s="22"/>
      <c r="J65" s="81">
        <v>0</v>
      </c>
      <c r="K65" s="121">
        <v>5362</v>
      </c>
      <c r="L65" s="22"/>
      <c r="M65" s="81">
        <v>0</v>
      </c>
      <c r="N65" s="121">
        <v>5070</v>
      </c>
      <c r="O65" s="22"/>
      <c r="P65" s="22"/>
      <c r="Q65" s="22"/>
      <c r="W65" s="22"/>
      <c r="X65" s="22"/>
    </row>
    <row r="66" spans="1:24" s="80" customFormat="1">
      <c r="A66" s="22">
        <v>2015</v>
      </c>
      <c r="B66" s="28" t="s">
        <v>18</v>
      </c>
      <c r="C66" s="28" t="str">
        <f t="shared" si="0"/>
        <v>2015:Oct</v>
      </c>
      <c r="D66" s="121">
        <v>0</v>
      </c>
      <c r="E66" s="81">
        <v>18037</v>
      </c>
      <c r="F66" s="22"/>
      <c r="G66" s="121">
        <v>0</v>
      </c>
      <c r="H66" s="121">
        <v>7601</v>
      </c>
      <c r="I66" s="22"/>
      <c r="J66" s="81">
        <v>0</v>
      </c>
      <c r="K66" s="121">
        <v>5364</v>
      </c>
      <c r="L66" s="22"/>
      <c r="M66" s="81">
        <v>0</v>
      </c>
      <c r="N66" s="121">
        <v>5072</v>
      </c>
      <c r="O66" s="22"/>
      <c r="P66" s="22"/>
      <c r="Q66" s="22"/>
      <c r="W66" s="22"/>
      <c r="X66" s="22"/>
    </row>
    <row r="67" spans="1:24" s="80" customFormat="1">
      <c r="A67" s="22">
        <v>2015</v>
      </c>
      <c r="B67" s="28" t="s">
        <v>19</v>
      </c>
      <c r="C67" s="28" t="str">
        <f t="shared" si="0"/>
        <v>2015:Nov</v>
      </c>
      <c r="D67" s="121">
        <v>0</v>
      </c>
      <c r="E67" s="81">
        <v>18049</v>
      </c>
      <c r="F67" s="22"/>
      <c r="G67" s="121">
        <v>0</v>
      </c>
      <c r="H67" s="121">
        <v>7606</v>
      </c>
      <c r="I67" s="22"/>
      <c r="J67" s="81">
        <v>0</v>
      </c>
      <c r="K67" s="121">
        <v>5368</v>
      </c>
      <c r="L67" s="22"/>
      <c r="M67" s="81">
        <v>0</v>
      </c>
      <c r="N67" s="121">
        <v>5075</v>
      </c>
      <c r="O67" s="22"/>
      <c r="P67" s="22"/>
      <c r="Q67" s="22"/>
      <c r="W67" s="22"/>
      <c r="X67" s="22"/>
    </row>
    <row r="68" spans="1:24" s="80" customFormat="1">
      <c r="A68" s="22">
        <v>2015</v>
      </c>
      <c r="B68" s="28" t="s">
        <v>20</v>
      </c>
      <c r="C68" s="28" t="str">
        <f t="shared" si="0"/>
        <v>2015:Dec</v>
      </c>
      <c r="D68" s="121">
        <v>0</v>
      </c>
      <c r="E68" s="81">
        <v>18068</v>
      </c>
      <c r="F68" s="22"/>
      <c r="G68" s="121">
        <v>0</v>
      </c>
      <c r="H68" s="121">
        <v>7613</v>
      </c>
      <c r="I68" s="22"/>
      <c r="J68" s="81">
        <v>0</v>
      </c>
      <c r="K68" s="121">
        <v>5375</v>
      </c>
      <c r="L68" s="22"/>
      <c r="M68" s="81">
        <v>0</v>
      </c>
      <c r="N68" s="121">
        <v>5080</v>
      </c>
      <c r="O68" s="22"/>
      <c r="P68" s="22"/>
      <c r="Q68" s="22"/>
      <c r="W68" s="22"/>
      <c r="X68" s="22"/>
    </row>
    <row r="70" spans="1:24" s="80" customFormat="1">
      <c r="A70" s="22"/>
      <c r="B70" s="22"/>
      <c r="C70" s="22"/>
      <c r="D70" s="22" t="s">
        <v>90</v>
      </c>
      <c r="E70" s="94">
        <f>E44-D32</f>
        <v>136</v>
      </c>
      <c r="F70" s="22"/>
      <c r="G70" s="22" t="s">
        <v>90</v>
      </c>
      <c r="H70" s="94">
        <f>H44-G32</f>
        <v>33</v>
      </c>
      <c r="I70" s="22"/>
      <c r="J70" s="22" t="s">
        <v>90</v>
      </c>
      <c r="K70" s="94">
        <f>K44-J32</f>
        <v>79</v>
      </c>
      <c r="L70" s="22"/>
      <c r="M70" s="22" t="s">
        <v>90</v>
      </c>
      <c r="N70" s="94">
        <f>N44-M32</f>
        <v>24</v>
      </c>
      <c r="O70" s="22"/>
      <c r="P70" s="22"/>
      <c r="Q70" s="22"/>
      <c r="W70" s="22"/>
      <c r="X70" s="22"/>
    </row>
    <row r="71" spans="1:24" s="80" customFormat="1">
      <c r="A71" s="22"/>
      <c r="B71" s="22"/>
      <c r="C71" s="22">
        <v>2013</v>
      </c>
      <c r="D71" s="22" t="s">
        <v>91</v>
      </c>
      <c r="E71" s="46">
        <f>SUM(E33:E44)/SUM(D21:D32)-1</f>
        <v>4.3198520559029063E-3</v>
      </c>
      <c r="F71" s="22"/>
      <c r="G71" s="22"/>
      <c r="H71" s="46">
        <f>SUM(H33:H44)/SUM(G21:G32)-1</f>
        <v>1.6254987325656778E-3</v>
      </c>
      <c r="I71" s="22"/>
      <c r="J71" s="22"/>
      <c r="K71" s="46">
        <f>SUM(K33:K44)/SUM(J21:J32)-1</f>
        <v>1.1396858431197643E-2</v>
      </c>
      <c r="L71" s="22"/>
      <c r="M71" s="22"/>
      <c r="N71" s="46">
        <f>SUM(N33:N44)/SUM(M21:M32)-1</f>
        <v>1.0823608997125866E-3</v>
      </c>
      <c r="O71" s="22"/>
      <c r="P71" s="22"/>
      <c r="Q71" s="22"/>
      <c r="W71" s="22"/>
      <c r="X71" s="22"/>
    </row>
    <row r="72" spans="1:24" s="80" customFormat="1">
      <c r="A72" s="22"/>
      <c r="B72" s="22"/>
      <c r="C72" s="22">
        <v>2014</v>
      </c>
      <c r="D72" s="22" t="s">
        <v>91</v>
      </c>
      <c r="E72" s="46">
        <f>SUM(E45:E56)/SUM(E33:E44)-1</f>
        <v>1.2678440417563719E-2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W72" s="22"/>
      <c r="X72" s="22"/>
    </row>
    <row r="73" spans="1:24">
      <c r="C73" s="22">
        <v>2015</v>
      </c>
      <c r="D73" s="22" t="s">
        <v>91</v>
      </c>
      <c r="E73" s="46">
        <f>SUM(E57:E68)/SUM(E45:E56)-1</f>
        <v>1.9489836022103635E-2</v>
      </c>
    </row>
    <row r="74" spans="1:24">
      <c r="E74" s="94">
        <f>D32-D20</f>
        <v>12</v>
      </c>
      <c r="H74" s="94">
        <f>G32-G20</f>
        <v>-8</v>
      </c>
      <c r="K74" s="94">
        <f>J32-J20</f>
        <v>37</v>
      </c>
      <c r="N74" s="94">
        <f>M32-M20</f>
        <v>-17</v>
      </c>
    </row>
    <row r="75" spans="1:24">
      <c r="E75" s="46">
        <f>E74/D20</f>
        <v>6.9456502865080738E-4</v>
      </c>
      <c r="H75" s="46">
        <f>H74/G20</f>
        <v>-1.0909586799399973E-3</v>
      </c>
      <c r="K75" s="46">
        <f>K74/J20</f>
        <v>7.3808098942748854E-3</v>
      </c>
      <c r="N75" s="46">
        <f>N74/M20</f>
        <v>-3.4475765564794159E-3</v>
      </c>
    </row>
  </sheetData>
  <mergeCells count="3">
    <mergeCell ref="V2:V3"/>
    <mergeCell ref="R27:T27"/>
    <mergeCell ref="E1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B13A Summary</vt:lpstr>
      <vt:lpstr>Historical Sales Growth</vt:lpstr>
      <vt:lpstr>Historical Customer Growth</vt:lpstr>
      <vt:lpstr>Values Wx Adjusted</vt:lpstr>
      <vt:lpstr>TM1</vt:lpstr>
      <vt:lpstr>Wx Adj Calendar</vt:lpstr>
      <vt:lpstr>TM1 Res</vt:lpstr>
      <vt:lpstr>TM1 Sm Comm</vt:lpstr>
      <vt:lpstr>TM1 Lg Comm</vt:lpstr>
      <vt:lpstr>TM1 Total Comm</vt:lpstr>
      <vt:lpstr>RS EV</vt:lpstr>
      <vt:lpstr>TM1 Retail Custs</vt:lpstr>
      <vt:lpstr>TM1 Retail Custs Hist Growth</vt:lpstr>
      <vt:lpstr>Historical kWh Sales Chart</vt:lpstr>
      <vt:lpstr>'B13A Summary'!Print_Area</vt:lpstr>
      <vt:lpstr>'Historical Sales Growth'!Print_Area</vt:lpstr>
      <vt:lpstr>'Wx Adj Calendar'!Print_Area</vt:lpstr>
      <vt:lpstr>'Wx Adj Calendar'!Print_Titles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rhjmarti</dc:creator>
  <cp:lastModifiedBy>Jun Park</cp:lastModifiedBy>
  <cp:lastPrinted>2013-03-28T14:09:46Z</cp:lastPrinted>
  <dcterms:created xsi:type="dcterms:W3CDTF">2012-09-12T20:25:44Z</dcterms:created>
  <dcterms:modified xsi:type="dcterms:W3CDTF">2013-08-08T18:21:46Z</dcterms:modified>
</cp:coreProperties>
</file>